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zadrianatovarmartinez/Downloads/"/>
    </mc:Choice>
  </mc:AlternateContent>
  <xr:revisionPtr revIDLastSave="0" documentId="13_ncr:1_{1065FB60-2CEB-4841-98F3-1D2C9D8F4985}" xr6:coauthVersionLast="47" xr6:coauthVersionMax="47" xr10:uidLastSave="{00000000-0000-0000-0000-000000000000}"/>
  <bookViews>
    <workbookView xWindow="0" yWindow="500" windowWidth="26240" windowHeight="15360" tabRatio="897" xr2:uid="{00000000-000D-0000-FFFF-FFFF00000000}"/>
  </bookViews>
  <sheets>
    <sheet name="5.1_Preliminares" sheetId="66" r:id="rId1"/>
    <sheet name="5.2_Preliminares" sheetId="67" r:id="rId2"/>
    <sheet name="5.3-5.4_Preliminares" sheetId="68" r:id="rId3"/>
    <sheet name="5.5_Preliminares" sheetId="69" r:id="rId4"/>
    <sheet name="5.6 - 5.7_Preliminares" sheetId="70" r:id="rId5"/>
    <sheet name="5.8_Preliminares" sheetId="71" r:id="rId6"/>
    <sheet name="5.9_Preliminares" sheetId="72" r:id="rId7"/>
    <sheet name="5.10_Preliminares" sheetId="73" r:id="rId8"/>
    <sheet name="5.11_Preliminares" sheetId="74" r:id="rId9"/>
    <sheet name="5.12_Preliminares" sheetId="9" r:id="rId10"/>
    <sheet name="5.13_Preliminares" sheetId="22" r:id="rId11"/>
    <sheet name="5.14_Preliminares" sheetId="35" r:id="rId12"/>
    <sheet name="5.15_Preliminares" sheetId="64" r:id="rId13"/>
    <sheet name="5.16_Preliminares" sheetId="65" r:id="rId14"/>
    <sheet name="5.17_Preliminares" sheetId="45" r:id="rId15"/>
    <sheet name="5.18_Preliminares" sheetId="7" r:id="rId16"/>
    <sheet name="5.19_Preliminares" sheetId="40" r:id="rId17"/>
    <sheet name="5.20_Preliminares" sheetId="62" r:id="rId18"/>
    <sheet name="5.21_Preliminares" sheetId="6" r:id="rId19"/>
    <sheet name="5.22_Preliminares" sheetId="47" r:id="rId20"/>
    <sheet name="5.23_Preliminares" sheetId="23" r:id="rId21"/>
    <sheet name="5.24_Preliminares" sheetId="5" r:id="rId22"/>
    <sheet name="5.25_Preliminares" sheetId="51" r:id="rId23"/>
  </sheets>
  <definedNames>
    <definedName name="_xlnm._FilterDatabase" localSheetId="0" hidden="1">'5.1_Preliminares'!#REF!</definedName>
    <definedName name="_xlnm._FilterDatabase" localSheetId="7" hidden="1">'5.10_Preliminares'!#REF!</definedName>
    <definedName name="_xlnm._FilterDatabase" localSheetId="9" hidden="1">'5.12_Preliminares'!#REF!</definedName>
    <definedName name="_xlnm._FilterDatabase" localSheetId="10" hidden="1">'5.13_Preliminares'!#REF!</definedName>
    <definedName name="_xlnm._FilterDatabase" localSheetId="11" hidden="1">'5.14_Preliminares'!#REF!</definedName>
    <definedName name="_xlnm._FilterDatabase" localSheetId="12" hidden="1">'5.15_Preliminares'!#REF!</definedName>
    <definedName name="_xlnm._FilterDatabase" localSheetId="13" hidden="1">'5.16_Preliminares'!#REF!</definedName>
    <definedName name="_xlnm._FilterDatabase" localSheetId="14" hidden="1">'5.17_Preliminares'!#REF!</definedName>
    <definedName name="_xlnm._FilterDatabase" localSheetId="15" hidden="1">'5.18_Preliminares'!#REF!</definedName>
    <definedName name="_xlnm._FilterDatabase" localSheetId="16" hidden="1">'5.19_Preliminares'!#REF!</definedName>
    <definedName name="_xlnm._FilterDatabase" localSheetId="1" hidden="1">'5.2_Preliminares'!#REF!</definedName>
    <definedName name="_xlnm._FilterDatabase" localSheetId="17" hidden="1">'5.20_Preliminares'!#REF!</definedName>
    <definedName name="_xlnm._FilterDatabase" localSheetId="18" hidden="1">'5.21_Preliminares'!#REF!</definedName>
    <definedName name="_xlnm._FilterDatabase" localSheetId="19" hidden="1">'5.22_Preliminares'!#REF!</definedName>
    <definedName name="_xlnm._FilterDatabase" localSheetId="20" hidden="1">'5.23_Preliminares'!#REF!</definedName>
    <definedName name="_xlnm._FilterDatabase" localSheetId="21" hidden="1">'5.24_Preliminares'!#REF!</definedName>
    <definedName name="_xlnm._FilterDatabase" localSheetId="22" hidden="1">'5.25_Preliminares'!#REF!</definedName>
    <definedName name="_xlnm._FilterDatabase" localSheetId="2" hidden="1">'5.3-5.4_Preliminares'!#REF!</definedName>
    <definedName name="_xlnm._FilterDatabase" localSheetId="3" hidden="1">'5.5_Preliminares'!#REF!</definedName>
    <definedName name="_xlnm._FilterDatabase" localSheetId="4" hidden="1">'5.6 - 5.7_Preliminares'!#REF!</definedName>
    <definedName name="_xlnm._FilterDatabase" localSheetId="5" hidden="1">'5.8_Preliminares'!#REF!</definedName>
    <definedName name="_xlnm._FilterDatabase" localSheetId="6" hidden="1">'5.9_Preliminares'!#REF!</definedName>
    <definedName name="_xlnm.Print_Area" localSheetId="0">'5.1_Preliminares'!$A$1:$N$61</definedName>
    <definedName name="_xlnm.Print_Area" localSheetId="7">'5.10_Preliminares'!$A$1:$N$38</definedName>
    <definedName name="_xlnm.Print_Area" localSheetId="8">'5.11_Preliminares'!$A$1:$N$23</definedName>
    <definedName name="_xlnm.Print_Area" localSheetId="9">'5.12_Preliminares'!$A$1:$N$49</definedName>
    <definedName name="_xlnm.Print_Area" localSheetId="10">'5.13_Preliminares'!$A$1:$N$75</definedName>
    <definedName name="_xlnm.Print_Area" localSheetId="11">'5.14_Preliminares'!$A$1:$N$60</definedName>
    <definedName name="_xlnm.Print_Area" localSheetId="12">'5.15_Preliminares'!$A$1:$N$65</definedName>
    <definedName name="_xlnm.Print_Area" localSheetId="13">'5.16_Preliminares'!$A$1:$N$77</definedName>
    <definedName name="_xlnm.Print_Area" localSheetId="14">'5.17_Preliminares'!$A$1:$N$73</definedName>
    <definedName name="_xlnm.Print_Area" localSheetId="15">'5.18_Preliminares'!$A$1:$N$76</definedName>
    <definedName name="_xlnm.Print_Area" localSheetId="16">'5.19_Preliminares'!$A$1:$N$50</definedName>
    <definedName name="_xlnm.Print_Area" localSheetId="1">'5.2_Preliminares'!$A$1:$N$48</definedName>
    <definedName name="_xlnm.Print_Area" localSheetId="17">'5.20_Preliminares'!$A$1:$N$86</definedName>
    <definedName name="_xlnm.Print_Area" localSheetId="18">'5.21_Preliminares'!$A$1:$N$40</definedName>
    <definedName name="_xlnm.Print_Area" localSheetId="19">'5.22_Preliminares'!$A$1:$N$67</definedName>
    <definedName name="_xlnm.Print_Area" localSheetId="20">'5.23_Preliminares'!$A$1:$N$65</definedName>
    <definedName name="_xlnm.Print_Area" localSheetId="21">'5.24_Preliminares'!$A$1:$N$46</definedName>
    <definedName name="_xlnm.Print_Area" localSheetId="22">'5.25_Preliminares'!$A$1:$N$77</definedName>
    <definedName name="_xlnm.Print_Area" localSheetId="2">'5.3-5.4_Preliminares'!$A$1:$N$61</definedName>
    <definedName name="_xlnm.Print_Area" localSheetId="3">'5.5_Preliminares'!$A$1:$N$44</definedName>
    <definedName name="_xlnm.Print_Area" localSheetId="4">'5.6 - 5.7_Preliminares'!$A$1:$N$73</definedName>
    <definedName name="_xlnm.Print_Area" localSheetId="5">'5.8_Preliminares'!$A$1:$N$56</definedName>
    <definedName name="_xlnm.Print_Area" localSheetId="6">'5.9_Preliminares'!$A$1:$N$64</definedName>
  </definedNames>
  <calcPr calcId="191029"/>
</workbook>
</file>

<file path=xl/calcChain.xml><?xml version="1.0" encoding="utf-8"?>
<calcChain xmlns="http://schemas.openxmlformats.org/spreadsheetml/2006/main">
  <c r="M55" i="23" l="1"/>
  <c r="K55" i="23"/>
  <c r="F22" i="47" l="1"/>
  <c r="D22" i="47"/>
  <c r="B22" i="47" s="1"/>
  <c r="F13" i="47"/>
  <c r="D13" i="47"/>
  <c r="D40" i="47"/>
  <c r="F31" i="47"/>
  <c r="D31" i="47"/>
  <c r="B31" i="47" s="1"/>
  <c r="F49" i="47"/>
  <c r="D49" i="47"/>
  <c r="F40" i="47"/>
  <c r="M32" i="47"/>
  <c r="M37" i="47"/>
  <c r="M36" i="47"/>
  <c r="M35" i="47"/>
  <c r="M34" i="47"/>
  <c r="M33" i="47"/>
  <c r="K37" i="47"/>
  <c r="K36" i="47"/>
  <c r="K35" i="47"/>
  <c r="K34" i="47"/>
  <c r="K33" i="47"/>
  <c r="K32" i="47"/>
  <c r="K31" i="47" s="1"/>
  <c r="B37" i="47"/>
  <c r="B50" i="47"/>
  <c r="M31" i="47" l="1"/>
  <c r="B49" i="47"/>
  <c r="F13" i="65"/>
  <c r="D13" i="65"/>
  <c r="B67" i="65"/>
  <c r="B51" i="65"/>
  <c r="D32" i="35"/>
  <c r="B33" i="22"/>
  <c r="D16" i="22"/>
  <c r="D15" i="22" s="1"/>
  <c r="D13" i="22" s="1"/>
  <c r="F36" i="9"/>
  <c r="D36" i="9"/>
  <c r="B43" i="9"/>
  <c r="D18" i="9"/>
  <c r="F18" i="9"/>
  <c r="B25" i="73"/>
  <c r="B32" i="73"/>
  <c r="B31" i="73"/>
  <c r="B30" i="73"/>
  <c r="B29" i="73"/>
  <c r="B28" i="73"/>
  <c r="D20" i="73"/>
  <c r="F20" i="73"/>
  <c r="B20" i="73" s="1"/>
  <c r="F13" i="73"/>
  <c r="D13" i="73"/>
  <c r="B13" i="73"/>
  <c r="B18" i="73"/>
  <c r="F27" i="73"/>
  <c r="D27" i="73"/>
  <c r="B27" i="73" s="1"/>
  <c r="D14" i="72"/>
  <c r="F14" i="72"/>
  <c r="D44" i="71"/>
  <c r="D43" i="71"/>
  <c r="F44" i="71"/>
  <c r="F43" i="71" s="1"/>
  <c r="D22" i="71"/>
  <c r="F22" i="71"/>
  <c r="F13" i="70"/>
  <c r="D13" i="70"/>
  <c r="F31" i="69"/>
  <c r="D31" i="69"/>
  <c r="B31" i="69"/>
  <c r="B38" i="69"/>
  <c r="D46" i="68"/>
  <c r="D13" i="68"/>
  <c r="F13" i="68"/>
  <c r="F26" i="67"/>
  <c r="D26" i="67"/>
  <c r="B26" i="67"/>
  <c r="B18" i="67"/>
  <c r="F49" i="66"/>
  <c r="D26" i="66"/>
  <c r="F26" i="66"/>
  <c r="B43" i="71" l="1"/>
  <c r="B13" i="70"/>
  <c r="F15" i="66"/>
  <c r="D15" i="66"/>
  <c r="K17" i="66" s="1"/>
  <c r="B17" i="66"/>
  <c r="B16" i="66"/>
  <c r="D22" i="51"/>
  <c r="F31" i="51"/>
  <c r="D31" i="51"/>
  <c r="F40" i="51"/>
  <c r="D40" i="51"/>
  <c r="F58" i="51"/>
  <c r="D58" i="51"/>
  <c r="F49" i="51"/>
  <c r="D49" i="51"/>
  <c r="B50" i="51"/>
  <c r="D22" i="23"/>
  <c r="D48" i="23"/>
  <c r="F48" i="23"/>
  <c r="F39" i="23"/>
  <c r="D39" i="23"/>
  <c r="F31" i="23"/>
  <c r="D31" i="23"/>
  <c r="B55" i="23"/>
  <c r="B55" i="47"/>
  <c r="K16" i="66" l="1"/>
  <c r="B15" i="66"/>
  <c r="I16" i="66" s="1"/>
  <c r="B47" i="62"/>
  <c r="F58" i="62"/>
  <c r="D58" i="62"/>
  <c r="B59" i="62"/>
  <c r="F49" i="62"/>
  <c r="D49" i="62"/>
  <c r="B56" i="62"/>
  <c r="B55" i="62"/>
  <c r="F40" i="62"/>
  <c r="D40" i="62"/>
  <c r="B56" i="7"/>
  <c r="B38" i="7"/>
  <c r="D40" i="7"/>
  <c r="F40" i="7"/>
  <c r="D49" i="7"/>
  <c r="D58" i="7"/>
  <c r="F58" i="7"/>
  <c r="B67" i="7"/>
  <c r="D22" i="7"/>
  <c r="D31" i="7"/>
  <c r="F49" i="7"/>
  <c r="F31" i="7"/>
  <c r="D22" i="45"/>
  <c r="D31" i="45"/>
  <c r="F31" i="45"/>
  <c r="F40" i="45"/>
  <c r="F48" i="45"/>
  <c r="F56" i="45"/>
  <c r="D56" i="45"/>
  <c r="B63" i="45"/>
  <c r="B38" i="45"/>
  <c r="M47" i="65"/>
  <c r="K47" i="65"/>
  <c r="D45" i="65"/>
  <c r="F45" i="65"/>
  <c r="B47" i="65"/>
  <c r="B57" i="64"/>
  <c r="B55" i="64"/>
  <c r="F35" i="64"/>
  <c r="D35" i="64"/>
  <c r="D46" i="64"/>
  <c r="D24" i="64"/>
  <c r="K54" i="64"/>
  <c r="B54" i="64"/>
  <c r="F46" i="64"/>
  <c r="D36" i="35"/>
  <c r="F36" i="35"/>
  <c r="F32" i="35"/>
  <c r="B32" i="35" s="1"/>
  <c r="D23" i="35"/>
  <c r="B58" i="22"/>
  <c r="B18" i="9"/>
  <c r="D13" i="9"/>
  <c r="F13" i="9"/>
  <c r="B16" i="9"/>
  <c r="D15" i="74"/>
  <c r="F15" i="74"/>
  <c r="B55" i="72"/>
  <c r="B34" i="72"/>
  <c r="M56" i="72"/>
  <c r="F52" i="72"/>
  <c r="M52" i="72" s="1"/>
  <c r="D52" i="72"/>
  <c r="D51" i="72" s="1"/>
  <c r="K53" i="72" s="1"/>
  <c r="F51" i="72"/>
  <c r="M55" i="72" s="1"/>
  <c r="D45" i="72"/>
  <c r="B54" i="72"/>
  <c r="B56" i="72"/>
  <c r="M40" i="71"/>
  <c r="B41" i="71"/>
  <c r="B47" i="71"/>
  <c r="B46" i="71"/>
  <c r="B45" i="71"/>
  <c r="F29" i="71"/>
  <c r="D29" i="71"/>
  <c r="F28" i="71"/>
  <c r="D28" i="71"/>
  <c r="B26" i="71"/>
  <c r="B25" i="71"/>
  <c r="B24" i="71"/>
  <c r="B23" i="71"/>
  <c r="D14" i="71"/>
  <c r="D13" i="71" s="1"/>
  <c r="F36" i="71"/>
  <c r="M36" i="71" s="1"/>
  <c r="D36" i="71"/>
  <c r="M35" i="71" l="1"/>
  <c r="B46" i="64"/>
  <c r="M54" i="72"/>
  <c r="M46" i="71"/>
  <c r="M44" i="71"/>
  <c r="M45" i="71"/>
  <c r="M47" i="71"/>
  <c r="K56" i="72"/>
  <c r="K54" i="72"/>
  <c r="B44" i="71"/>
  <c r="F35" i="71"/>
  <c r="D35" i="71"/>
  <c r="K52" i="72"/>
  <c r="K55" i="72"/>
  <c r="M53" i="72"/>
  <c r="I17" i="66"/>
  <c r="F47" i="70"/>
  <c r="D47" i="70"/>
  <c r="B66" i="70"/>
  <c r="F23" i="70"/>
  <c r="D23" i="70"/>
  <c r="B26" i="70"/>
  <c r="B26" i="68"/>
  <c r="F23" i="68"/>
  <c r="D35" i="67"/>
  <c r="B39" i="67"/>
  <c r="B42" i="67"/>
  <c r="D17" i="67"/>
  <c r="F17" i="67"/>
  <c r="K51" i="72" l="1"/>
  <c r="K37" i="71"/>
  <c r="K39" i="71"/>
  <c r="K40" i="71"/>
  <c r="K38" i="71"/>
  <c r="K41" i="71"/>
  <c r="K46" i="71"/>
  <c r="K47" i="71"/>
  <c r="K45" i="71"/>
  <c r="K44" i="71"/>
  <c r="B47" i="70"/>
  <c r="B35" i="71"/>
  <c r="K36" i="71"/>
  <c r="K35" i="71" s="1"/>
  <c r="D20" i="66"/>
  <c r="F20" i="66"/>
  <c r="K43" i="71" l="1"/>
  <c r="B20" i="66"/>
  <c r="F24" i="40"/>
  <c r="B47" i="35" l="1"/>
  <c r="B34" i="35"/>
  <c r="B21" i="35"/>
  <c r="B66" i="22" l="1"/>
  <c r="B64" i="22"/>
  <c r="B63" i="22"/>
  <c r="B62" i="22"/>
  <c r="B61" i="22"/>
  <c r="B60" i="22"/>
  <c r="B59" i="22"/>
  <c r="B57" i="22"/>
  <c r="B56" i="22"/>
  <c r="F55" i="22"/>
  <c r="F54" i="22" s="1"/>
  <c r="D55" i="22"/>
  <c r="D54" i="22" s="1"/>
  <c r="K58" i="22" s="1"/>
  <c r="B53" i="22"/>
  <c r="B50" i="22"/>
  <c r="B49" i="22"/>
  <c r="B48" i="22"/>
  <c r="B47" i="22"/>
  <c r="B46" i="22"/>
  <c r="B45" i="22"/>
  <c r="B44" i="22"/>
  <c r="B43" i="22"/>
  <c r="F42" i="22"/>
  <c r="F41" i="22" s="1"/>
  <c r="D42" i="22"/>
  <c r="B40" i="22"/>
  <c r="B37" i="22"/>
  <c r="B36" i="22"/>
  <c r="B35" i="22"/>
  <c r="B34" i="22"/>
  <c r="B32" i="22"/>
  <c r="B31" i="22"/>
  <c r="F30" i="22"/>
  <c r="F29" i="22" s="1"/>
  <c r="M36" i="22" s="1"/>
  <c r="D30" i="22"/>
  <c r="D29" i="22" s="1"/>
  <c r="D27" i="22" s="1"/>
  <c r="B28" i="22"/>
  <c r="B25" i="22"/>
  <c r="B24" i="22"/>
  <c r="B23" i="22"/>
  <c r="B22" i="22"/>
  <c r="B21" i="22"/>
  <c r="B20" i="22"/>
  <c r="B19" i="22"/>
  <c r="B18" i="22"/>
  <c r="B17" i="22"/>
  <c r="F16" i="22"/>
  <c r="B16" i="22" s="1"/>
  <c r="B14" i="22"/>
  <c r="B42" i="22" l="1"/>
  <c r="F39" i="22"/>
  <c r="M40" i="22"/>
  <c r="B30" i="22"/>
  <c r="M29" i="22"/>
  <c r="K24" i="22"/>
  <c r="K15" i="22"/>
  <c r="M54" i="22"/>
  <c r="F52" i="22"/>
  <c r="M63" i="22"/>
  <c r="M62" i="22"/>
  <c r="M61" i="22"/>
  <c r="M60" i="22"/>
  <c r="M59" i="22"/>
  <c r="M57" i="22"/>
  <c r="M56" i="22"/>
  <c r="M55" i="22"/>
  <c r="M53" i="22"/>
  <c r="K54" i="22"/>
  <c r="B54" i="22"/>
  <c r="I54" i="22" s="1"/>
  <c r="D52" i="22"/>
  <c r="B52" i="22" s="1"/>
  <c r="K63" i="22"/>
  <c r="K62" i="22"/>
  <c r="K61" i="22"/>
  <c r="K60" i="22"/>
  <c r="K59" i="22"/>
  <c r="K57" i="22"/>
  <c r="K56" i="22"/>
  <c r="K53" i="22"/>
  <c r="K30" i="22"/>
  <c r="F27" i="22"/>
  <c r="B27" i="22" s="1"/>
  <c r="B29" i="22"/>
  <c r="K29" i="22"/>
  <c r="D41" i="22"/>
  <c r="K42" i="22" s="1"/>
  <c r="M41" i="22"/>
  <c r="B55" i="22"/>
  <c r="K55" i="22"/>
  <c r="K34" i="22"/>
  <c r="K36" i="22"/>
  <c r="M42" i="22"/>
  <c r="M43" i="22"/>
  <c r="M44" i="22"/>
  <c r="M45" i="22"/>
  <c r="M46" i="22"/>
  <c r="M47" i="22"/>
  <c r="M48" i="22"/>
  <c r="M49" i="22"/>
  <c r="K28" i="22"/>
  <c r="K31" i="22"/>
  <c r="K32" i="22"/>
  <c r="K35" i="22"/>
  <c r="K14" i="22"/>
  <c r="F15" i="22"/>
  <c r="F13" i="22" s="1"/>
  <c r="K16" i="22"/>
  <c r="K17" i="22"/>
  <c r="K18" i="22"/>
  <c r="K19" i="22"/>
  <c r="K20" i="22"/>
  <c r="K21" i="22"/>
  <c r="K22" i="22"/>
  <c r="K23" i="22"/>
  <c r="M28" i="22"/>
  <c r="M30" i="22"/>
  <c r="M31" i="22"/>
  <c r="M32" i="22"/>
  <c r="M34" i="22"/>
  <c r="M35" i="22"/>
  <c r="M16" i="22" l="1"/>
  <c r="M52" i="22"/>
  <c r="I55" i="22"/>
  <c r="K52" i="22"/>
  <c r="I57" i="22"/>
  <c r="M39" i="22"/>
  <c r="M27" i="22"/>
  <c r="K13" i="22"/>
  <c r="K27" i="22"/>
  <c r="I60" i="22"/>
  <c r="I63" i="22"/>
  <c r="I53" i="22"/>
  <c r="I52" i="22" s="1"/>
  <c r="K41" i="22"/>
  <c r="B41" i="22"/>
  <c r="D39" i="22"/>
  <c r="B39" i="22" s="1"/>
  <c r="K49" i="22"/>
  <c r="K48" i="22"/>
  <c r="K47" i="22"/>
  <c r="K46" i="22"/>
  <c r="K45" i="22"/>
  <c r="K44" i="22"/>
  <c r="K43" i="22"/>
  <c r="K40" i="22"/>
  <c r="I59" i="22"/>
  <c r="I61" i="22"/>
  <c r="I62" i="22"/>
  <c r="I56" i="22"/>
  <c r="B15" i="22"/>
  <c r="B13" i="22"/>
  <c r="M24" i="22"/>
  <c r="M23" i="22"/>
  <c r="M22" i="22"/>
  <c r="M21" i="22"/>
  <c r="M20" i="22"/>
  <c r="M19" i="22"/>
  <c r="M18" i="22"/>
  <c r="M17" i="22"/>
  <c r="M14" i="22"/>
  <c r="M15" i="22"/>
  <c r="I29" i="22"/>
  <c r="I36" i="22"/>
  <c r="I35" i="22"/>
  <c r="I34" i="22"/>
  <c r="I32" i="22"/>
  <c r="I31" i="22"/>
  <c r="I30" i="22"/>
  <c r="I28" i="22"/>
  <c r="M13" i="22" l="1"/>
  <c r="I27" i="22"/>
  <c r="I15" i="22"/>
  <c r="I20" i="22"/>
  <c r="I18" i="22"/>
  <c r="I19" i="22"/>
  <c r="I21" i="22"/>
  <c r="I23" i="22"/>
  <c r="I24" i="22"/>
  <c r="I17" i="22"/>
  <c r="I22" i="22"/>
  <c r="I16" i="22"/>
  <c r="I14" i="22"/>
  <c r="K39" i="22"/>
  <c r="I41" i="22"/>
  <c r="I40" i="22"/>
  <c r="I48" i="22"/>
  <c r="I42" i="22"/>
  <c r="I46" i="22"/>
  <c r="I44" i="22"/>
  <c r="I45" i="22"/>
  <c r="I47" i="22"/>
  <c r="I49" i="22"/>
  <c r="I43" i="22"/>
  <c r="I13" i="22" l="1"/>
  <c r="I39" i="22"/>
  <c r="M60" i="51" l="1"/>
  <c r="M61" i="51"/>
  <c r="M62" i="51"/>
  <c r="M63" i="51"/>
  <c r="M64" i="51"/>
  <c r="M59" i="51"/>
  <c r="K60" i="51"/>
  <c r="K61" i="51"/>
  <c r="K62" i="51"/>
  <c r="K63" i="51"/>
  <c r="K64" i="51"/>
  <c r="K59" i="51"/>
  <c r="M52" i="51"/>
  <c r="M53" i="51"/>
  <c r="M54" i="51"/>
  <c r="M55" i="51"/>
  <c r="M51" i="51"/>
  <c r="K52" i="51"/>
  <c r="K53" i="51"/>
  <c r="K54" i="51"/>
  <c r="K55" i="51"/>
  <c r="K51" i="51"/>
  <c r="K42" i="51"/>
  <c r="K43" i="51"/>
  <c r="K44" i="51"/>
  <c r="K45" i="51"/>
  <c r="K46" i="51"/>
  <c r="K41" i="51"/>
  <c r="M42" i="51"/>
  <c r="M43" i="51"/>
  <c r="M44" i="51"/>
  <c r="M45" i="51"/>
  <c r="M46" i="51"/>
  <c r="M41" i="51"/>
  <c r="M37" i="51"/>
  <c r="M36" i="51"/>
  <c r="M35" i="51"/>
  <c r="M34" i="51"/>
  <c r="M33" i="51"/>
  <c r="M32" i="51"/>
  <c r="K37" i="51"/>
  <c r="K36" i="51"/>
  <c r="K35" i="51"/>
  <c r="K34" i="51"/>
  <c r="K33" i="51"/>
  <c r="K32" i="51"/>
  <c r="M28" i="51"/>
  <c r="M27" i="51"/>
  <c r="M26" i="51"/>
  <c r="M25" i="51"/>
  <c r="M24" i="51"/>
  <c r="M23" i="51"/>
  <c r="K28" i="51"/>
  <c r="K27" i="51"/>
  <c r="K26" i="51"/>
  <c r="K25" i="51"/>
  <c r="K24" i="51"/>
  <c r="K23" i="51"/>
  <c r="M19" i="51"/>
  <c r="M18" i="51"/>
  <c r="M17" i="51"/>
  <c r="M16" i="51"/>
  <c r="M15" i="51"/>
  <c r="M14" i="51"/>
  <c r="K19" i="51"/>
  <c r="K18" i="51"/>
  <c r="K17" i="51"/>
  <c r="K16" i="51"/>
  <c r="K15" i="51"/>
  <c r="K14" i="51"/>
  <c r="M37" i="5"/>
  <c r="M36" i="5"/>
  <c r="M35" i="5"/>
  <c r="M34" i="5"/>
  <c r="M33" i="5"/>
  <c r="M32" i="5"/>
  <c r="K37" i="5"/>
  <c r="K36" i="5"/>
  <c r="K35" i="5"/>
  <c r="K34" i="5"/>
  <c r="K33" i="5"/>
  <c r="K32" i="5"/>
  <c r="M28" i="5"/>
  <c r="M27" i="5"/>
  <c r="M26" i="5"/>
  <c r="M25" i="5"/>
  <c r="M24" i="5"/>
  <c r="M23" i="5"/>
  <c r="K28" i="5"/>
  <c r="K27" i="5"/>
  <c r="K26" i="5"/>
  <c r="K25" i="5"/>
  <c r="K24" i="5"/>
  <c r="K23" i="5"/>
  <c r="M19" i="5"/>
  <c r="M18" i="5"/>
  <c r="M17" i="5"/>
  <c r="M16" i="5"/>
  <c r="M15" i="5"/>
  <c r="M14" i="5"/>
  <c r="K19" i="5"/>
  <c r="K18" i="5"/>
  <c r="K17" i="5"/>
  <c r="K16" i="5"/>
  <c r="K15" i="5"/>
  <c r="K14" i="5"/>
  <c r="M50" i="23"/>
  <c r="M51" i="23"/>
  <c r="M52" i="23"/>
  <c r="M53" i="23"/>
  <c r="M54" i="23"/>
  <c r="M49" i="23"/>
  <c r="K50" i="23"/>
  <c r="K51" i="23"/>
  <c r="K52" i="23"/>
  <c r="K53" i="23"/>
  <c r="K54" i="23"/>
  <c r="K49" i="23"/>
  <c r="M45" i="23"/>
  <c r="M44" i="23"/>
  <c r="M43" i="23"/>
  <c r="M42" i="23"/>
  <c r="M41" i="23"/>
  <c r="M40" i="23"/>
  <c r="K45" i="23"/>
  <c r="K44" i="23"/>
  <c r="K43" i="23"/>
  <c r="K42" i="23"/>
  <c r="K41" i="23"/>
  <c r="K40" i="23"/>
  <c r="M37" i="23"/>
  <c r="M36" i="23"/>
  <c r="M35" i="23"/>
  <c r="M34" i="23"/>
  <c r="M33" i="23"/>
  <c r="M32" i="23"/>
  <c r="K37" i="23"/>
  <c r="K36" i="23"/>
  <c r="K35" i="23"/>
  <c r="K34" i="23"/>
  <c r="K33" i="23"/>
  <c r="K32" i="23"/>
  <c r="M28" i="23"/>
  <c r="M27" i="23"/>
  <c r="M26" i="23"/>
  <c r="M25" i="23"/>
  <c r="M24" i="23"/>
  <c r="M23" i="23"/>
  <c r="K28" i="23"/>
  <c r="K27" i="23"/>
  <c r="K26" i="23"/>
  <c r="K25" i="23"/>
  <c r="K24" i="23"/>
  <c r="K23" i="23"/>
  <c r="M19" i="23"/>
  <c r="M18" i="23"/>
  <c r="M17" i="23"/>
  <c r="M16" i="23"/>
  <c r="M15" i="23"/>
  <c r="M14" i="23"/>
  <c r="K19" i="23"/>
  <c r="K18" i="23"/>
  <c r="K17" i="23"/>
  <c r="K16" i="23"/>
  <c r="K15" i="23"/>
  <c r="K14" i="23"/>
  <c r="M52" i="47"/>
  <c r="M53" i="47"/>
  <c r="M54" i="47"/>
  <c r="M51" i="47"/>
  <c r="K52" i="47"/>
  <c r="K53" i="47"/>
  <c r="K54" i="47"/>
  <c r="K51" i="47"/>
  <c r="M46" i="47"/>
  <c r="M45" i="47"/>
  <c r="M44" i="47"/>
  <c r="M43" i="47"/>
  <c r="M42" i="47"/>
  <c r="M41" i="47"/>
  <c r="K46" i="47"/>
  <c r="K45" i="47"/>
  <c r="K44" i="47"/>
  <c r="K43" i="47"/>
  <c r="K42" i="47"/>
  <c r="K41" i="47"/>
  <c r="M28" i="47"/>
  <c r="M27" i="47"/>
  <c r="M26" i="47"/>
  <c r="M25" i="47"/>
  <c r="M24" i="47"/>
  <c r="M23" i="47"/>
  <c r="M22" i="47" s="1"/>
  <c r="K28" i="47"/>
  <c r="K27" i="47"/>
  <c r="K26" i="47"/>
  <c r="K25" i="47"/>
  <c r="K24" i="47"/>
  <c r="K23" i="47"/>
  <c r="M19" i="47"/>
  <c r="M18" i="47"/>
  <c r="M17" i="47"/>
  <c r="M16" i="47"/>
  <c r="M15" i="47"/>
  <c r="M14" i="47"/>
  <c r="K19" i="47"/>
  <c r="K18" i="47"/>
  <c r="K17" i="47"/>
  <c r="K16" i="47"/>
  <c r="K15" i="47"/>
  <c r="K14" i="47"/>
  <c r="M31" i="6"/>
  <c r="M30" i="6"/>
  <c r="M29" i="6"/>
  <c r="M28" i="6"/>
  <c r="K31" i="6"/>
  <c r="K30" i="6"/>
  <c r="K29" i="6"/>
  <c r="K28" i="6"/>
  <c r="M24" i="6"/>
  <c r="M23" i="6"/>
  <c r="M22" i="6"/>
  <c r="M21" i="6"/>
  <c r="K24" i="6"/>
  <c r="K23" i="6"/>
  <c r="K22" i="6"/>
  <c r="K21" i="6"/>
  <c r="M17" i="6"/>
  <c r="M16" i="6"/>
  <c r="M15" i="6"/>
  <c r="M14" i="6"/>
  <c r="K17" i="6"/>
  <c r="K16" i="6"/>
  <c r="K15" i="6"/>
  <c r="K14" i="6"/>
  <c r="M73" i="62"/>
  <c r="M72" i="62"/>
  <c r="M71" i="62"/>
  <c r="M70" i="62"/>
  <c r="M69" i="62"/>
  <c r="M68" i="62"/>
  <c r="K69" i="62"/>
  <c r="K70" i="62"/>
  <c r="K71" i="62"/>
  <c r="K72" i="62"/>
  <c r="K73" i="62"/>
  <c r="K68" i="62"/>
  <c r="M64" i="62"/>
  <c r="M63" i="62"/>
  <c r="M62" i="62"/>
  <c r="M61" i="62"/>
  <c r="M60" i="62"/>
  <c r="K64" i="62"/>
  <c r="K63" i="62"/>
  <c r="K62" i="62"/>
  <c r="K61" i="62"/>
  <c r="K60" i="62"/>
  <c r="M53" i="62"/>
  <c r="M52" i="62"/>
  <c r="M51" i="62"/>
  <c r="M50" i="62"/>
  <c r="K53" i="62"/>
  <c r="K52" i="62"/>
  <c r="K51" i="62"/>
  <c r="K50" i="62"/>
  <c r="M45" i="62"/>
  <c r="M44" i="62"/>
  <c r="M43" i="62"/>
  <c r="M42" i="62"/>
  <c r="M41" i="62"/>
  <c r="K45" i="62"/>
  <c r="K44" i="62"/>
  <c r="K43" i="62"/>
  <c r="K42" i="62"/>
  <c r="K41" i="62"/>
  <c r="M37" i="62"/>
  <c r="M36" i="62"/>
  <c r="M35" i="62"/>
  <c r="M34" i="62"/>
  <c r="M33" i="62"/>
  <c r="M32" i="62"/>
  <c r="M31" i="62" s="1"/>
  <c r="K37" i="62"/>
  <c r="K36" i="62"/>
  <c r="K35" i="62"/>
  <c r="K34" i="62"/>
  <c r="K33" i="62"/>
  <c r="K32" i="62"/>
  <c r="M28" i="62"/>
  <c r="M27" i="62"/>
  <c r="M26" i="62"/>
  <c r="M25" i="62"/>
  <c r="M24" i="62"/>
  <c r="M23" i="62"/>
  <c r="K28" i="62"/>
  <c r="K27" i="62"/>
  <c r="K26" i="62"/>
  <c r="K25" i="62"/>
  <c r="K24" i="62"/>
  <c r="K23" i="62"/>
  <c r="M37" i="40"/>
  <c r="M38" i="40"/>
  <c r="M39" i="40"/>
  <c r="M40" i="40"/>
  <c r="M41" i="40"/>
  <c r="M42" i="40"/>
  <c r="M43" i="40"/>
  <c r="M36" i="40"/>
  <c r="K37" i="40"/>
  <c r="K38" i="40"/>
  <c r="K39" i="40"/>
  <c r="K40" i="40"/>
  <c r="K41" i="40"/>
  <c r="K42" i="40"/>
  <c r="K43" i="40"/>
  <c r="K36" i="40"/>
  <c r="M32" i="40"/>
  <c r="M31" i="40"/>
  <c r="M30" i="40"/>
  <c r="M29" i="40"/>
  <c r="M28" i="40"/>
  <c r="M27" i="40"/>
  <c r="M26" i="40"/>
  <c r="M25" i="40"/>
  <c r="K32" i="40"/>
  <c r="K31" i="40"/>
  <c r="K30" i="40"/>
  <c r="K29" i="40"/>
  <c r="K28" i="40"/>
  <c r="K27" i="40"/>
  <c r="K26" i="40"/>
  <c r="K25" i="40"/>
  <c r="M64" i="7"/>
  <c r="M63" i="7"/>
  <c r="M62" i="7"/>
  <c r="M61" i="7"/>
  <c r="M60" i="7"/>
  <c r="M59" i="7"/>
  <c r="K64" i="7"/>
  <c r="K63" i="7"/>
  <c r="K62" i="7"/>
  <c r="K61" i="7"/>
  <c r="K60" i="7"/>
  <c r="K59" i="7"/>
  <c r="M54" i="7"/>
  <c r="M53" i="7"/>
  <c r="M52" i="7"/>
  <c r="M51" i="7"/>
  <c r="M50" i="7"/>
  <c r="K54" i="7"/>
  <c r="K53" i="7"/>
  <c r="K52" i="7"/>
  <c r="K51" i="7"/>
  <c r="K50" i="7"/>
  <c r="M46" i="7"/>
  <c r="M45" i="7"/>
  <c r="M44" i="7"/>
  <c r="M43" i="7"/>
  <c r="M42" i="7"/>
  <c r="K46" i="7"/>
  <c r="K45" i="7"/>
  <c r="K44" i="7"/>
  <c r="K43" i="7"/>
  <c r="K42" i="7"/>
  <c r="M36" i="7"/>
  <c r="M35" i="7"/>
  <c r="M34" i="7"/>
  <c r="M33" i="7"/>
  <c r="M32" i="7"/>
  <c r="K36" i="7"/>
  <c r="K35" i="7"/>
  <c r="K34" i="7"/>
  <c r="K33" i="7"/>
  <c r="K32" i="7"/>
  <c r="M28" i="7"/>
  <c r="M27" i="7"/>
  <c r="M26" i="7"/>
  <c r="M25" i="7"/>
  <c r="M24" i="7"/>
  <c r="M23" i="7"/>
  <c r="K28" i="7"/>
  <c r="K27" i="7"/>
  <c r="K26" i="7"/>
  <c r="K25" i="7"/>
  <c r="K24" i="7"/>
  <c r="K23" i="7"/>
  <c r="M19" i="7"/>
  <c r="M18" i="7"/>
  <c r="M17" i="7"/>
  <c r="M16" i="7"/>
  <c r="M15" i="7"/>
  <c r="M14" i="7"/>
  <c r="K19" i="7"/>
  <c r="K18" i="7"/>
  <c r="K17" i="7"/>
  <c r="K16" i="7"/>
  <c r="K15" i="7"/>
  <c r="K14" i="7"/>
  <c r="M62" i="45"/>
  <c r="M61" i="45"/>
  <c r="M60" i="45"/>
  <c r="M59" i="45"/>
  <c r="M58" i="45"/>
  <c r="M57" i="45"/>
  <c r="K62" i="45"/>
  <c r="K61" i="45"/>
  <c r="K60" i="45"/>
  <c r="K59" i="45"/>
  <c r="K58" i="45"/>
  <c r="K57" i="45"/>
  <c r="M54" i="45"/>
  <c r="M53" i="45"/>
  <c r="M52" i="45"/>
  <c r="M51" i="45"/>
  <c r="M50" i="45"/>
  <c r="M49" i="45"/>
  <c r="K54" i="45"/>
  <c r="K53" i="45"/>
  <c r="K52" i="45"/>
  <c r="K51" i="45"/>
  <c r="K50" i="45"/>
  <c r="K49" i="45"/>
  <c r="M46" i="45"/>
  <c r="M45" i="45"/>
  <c r="M44" i="45"/>
  <c r="M43" i="45"/>
  <c r="M42" i="45"/>
  <c r="M41" i="45"/>
  <c r="K46" i="45"/>
  <c r="K45" i="45"/>
  <c r="K44" i="45"/>
  <c r="K43" i="45"/>
  <c r="K42" i="45"/>
  <c r="K41" i="45"/>
  <c r="M37" i="45"/>
  <c r="M36" i="45"/>
  <c r="M35" i="45"/>
  <c r="M34" i="45"/>
  <c r="M33" i="45"/>
  <c r="M32" i="45"/>
  <c r="K37" i="45"/>
  <c r="K36" i="45"/>
  <c r="K35" i="45"/>
  <c r="K34" i="45"/>
  <c r="K33" i="45"/>
  <c r="K32" i="45"/>
  <c r="M28" i="45"/>
  <c r="M27" i="45"/>
  <c r="M26" i="45"/>
  <c r="M25" i="45"/>
  <c r="M24" i="45"/>
  <c r="M23" i="45"/>
  <c r="K28" i="45"/>
  <c r="K27" i="45"/>
  <c r="K26" i="45"/>
  <c r="K25" i="45"/>
  <c r="K24" i="45"/>
  <c r="K23" i="45"/>
  <c r="M19" i="45"/>
  <c r="M18" i="45"/>
  <c r="M17" i="45"/>
  <c r="M16" i="45"/>
  <c r="M15" i="45"/>
  <c r="M14" i="45"/>
  <c r="K19" i="45"/>
  <c r="K18" i="45"/>
  <c r="K17" i="45"/>
  <c r="K16" i="45"/>
  <c r="K15" i="45"/>
  <c r="K14" i="45"/>
  <c r="M63" i="65"/>
  <c r="M62" i="65"/>
  <c r="M61" i="65"/>
  <c r="M60" i="65"/>
  <c r="M59" i="65"/>
  <c r="M58" i="65"/>
  <c r="M57" i="65"/>
  <c r="M56" i="65"/>
  <c r="K63" i="65"/>
  <c r="K62" i="65"/>
  <c r="K61" i="65"/>
  <c r="K60" i="65"/>
  <c r="K59" i="65"/>
  <c r="K58" i="65"/>
  <c r="K57" i="65"/>
  <c r="K56" i="65"/>
  <c r="M52" i="65"/>
  <c r="M50" i="65"/>
  <c r="M49" i="65"/>
  <c r="M48" i="65"/>
  <c r="M46" i="65"/>
  <c r="K52" i="65"/>
  <c r="K50" i="65"/>
  <c r="K49" i="65"/>
  <c r="K48" i="65"/>
  <c r="K46" i="65"/>
  <c r="M42" i="65"/>
  <c r="M41" i="65"/>
  <c r="M40" i="65"/>
  <c r="M39" i="65"/>
  <c r="M38" i="65"/>
  <c r="M37" i="65"/>
  <c r="M36" i="65"/>
  <c r="K42" i="65"/>
  <c r="K41" i="65"/>
  <c r="K40" i="65"/>
  <c r="K39" i="65"/>
  <c r="K38" i="65"/>
  <c r="K37" i="65"/>
  <c r="K36" i="65"/>
  <c r="M32" i="65"/>
  <c r="M31" i="65"/>
  <c r="M30" i="65"/>
  <c r="M29" i="65"/>
  <c r="M28" i="65"/>
  <c r="M27" i="65"/>
  <c r="M26" i="65"/>
  <c r="M25" i="65"/>
  <c r="K32" i="65"/>
  <c r="K31" i="65"/>
  <c r="K30" i="65"/>
  <c r="K29" i="65"/>
  <c r="K28" i="65"/>
  <c r="K27" i="65"/>
  <c r="K26" i="65"/>
  <c r="K25" i="65"/>
  <c r="M21" i="65"/>
  <c r="M20" i="65"/>
  <c r="M19" i="65"/>
  <c r="M18" i="65"/>
  <c r="M17" i="65"/>
  <c r="M16" i="65"/>
  <c r="M15" i="65"/>
  <c r="M14" i="65"/>
  <c r="K21" i="65"/>
  <c r="K20" i="65"/>
  <c r="K19" i="65"/>
  <c r="K18" i="65"/>
  <c r="K17" i="65"/>
  <c r="K16" i="65"/>
  <c r="K15" i="65"/>
  <c r="K14" i="65"/>
  <c r="M48" i="64"/>
  <c r="M49" i="64"/>
  <c r="M50" i="64"/>
  <c r="M51" i="64"/>
  <c r="M52" i="64"/>
  <c r="M53" i="64"/>
  <c r="M47" i="64"/>
  <c r="K48" i="64"/>
  <c r="K49" i="64"/>
  <c r="K50" i="64"/>
  <c r="K51" i="64"/>
  <c r="K52" i="64"/>
  <c r="K53" i="64"/>
  <c r="K47" i="64"/>
  <c r="M43" i="64"/>
  <c r="M42" i="64"/>
  <c r="M41" i="64"/>
  <c r="M40" i="64"/>
  <c r="M39" i="64"/>
  <c r="M38" i="64"/>
  <c r="M37" i="64"/>
  <c r="M36" i="64"/>
  <c r="K42" i="64"/>
  <c r="K40" i="64"/>
  <c r="K38" i="64"/>
  <c r="K37" i="64"/>
  <c r="M26" i="64"/>
  <c r="M27" i="64"/>
  <c r="M28" i="64"/>
  <c r="M29" i="64"/>
  <c r="M30" i="64"/>
  <c r="M31" i="64"/>
  <c r="M32" i="64"/>
  <c r="M25" i="64"/>
  <c r="K31" i="64"/>
  <c r="K32" i="64"/>
  <c r="K26" i="64"/>
  <c r="K27" i="64"/>
  <c r="K28" i="64"/>
  <c r="K29" i="64"/>
  <c r="K30" i="64"/>
  <c r="K25" i="64"/>
  <c r="M15" i="64"/>
  <c r="M16" i="64"/>
  <c r="M17" i="64"/>
  <c r="M18" i="64"/>
  <c r="M19" i="64"/>
  <c r="M20" i="64"/>
  <c r="M21" i="64"/>
  <c r="M14" i="64"/>
  <c r="K15" i="64"/>
  <c r="K16" i="64"/>
  <c r="K17" i="64"/>
  <c r="K18" i="64"/>
  <c r="K19" i="64"/>
  <c r="K20" i="64"/>
  <c r="K21" i="64"/>
  <c r="K14" i="64"/>
  <c r="F45" i="35"/>
  <c r="D45" i="35"/>
  <c r="D49" i="35"/>
  <c r="F49" i="35"/>
  <c r="B36" i="35"/>
  <c r="M15" i="35"/>
  <c r="M14" i="35"/>
  <c r="K15" i="35"/>
  <c r="K14" i="35"/>
  <c r="M42" i="9"/>
  <c r="M41" i="9"/>
  <c r="M40" i="9"/>
  <c r="M39" i="9"/>
  <c r="M38" i="9"/>
  <c r="M37" i="9"/>
  <c r="M33" i="9"/>
  <c r="M32" i="9"/>
  <c r="M31" i="9"/>
  <c r="M30" i="9"/>
  <c r="M29" i="9"/>
  <c r="K33" i="9"/>
  <c r="K32" i="9"/>
  <c r="K31" i="9"/>
  <c r="K30" i="9"/>
  <c r="K29" i="9"/>
  <c r="K28" i="9"/>
  <c r="M24" i="9"/>
  <c r="M23" i="9"/>
  <c r="M22" i="9"/>
  <c r="M21" i="9"/>
  <c r="M20" i="9"/>
  <c r="M19" i="9"/>
  <c r="K24" i="9"/>
  <c r="K23" i="9"/>
  <c r="K22" i="9"/>
  <c r="K21" i="9"/>
  <c r="K20" i="9"/>
  <c r="K19" i="9"/>
  <c r="M15" i="9"/>
  <c r="M14" i="9"/>
  <c r="K15" i="9"/>
  <c r="K14" i="9"/>
  <c r="M31" i="73"/>
  <c r="M30" i="73"/>
  <c r="M29" i="73"/>
  <c r="M28" i="73"/>
  <c r="K31" i="73"/>
  <c r="K30" i="73"/>
  <c r="K29" i="73"/>
  <c r="K28" i="73"/>
  <c r="M24" i="73"/>
  <c r="M23" i="73"/>
  <c r="M22" i="73"/>
  <c r="M21" i="73"/>
  <c r="M17" i="73"/>
  <c r="M16" i="73"/>
  <c r="M15" i="73"/>
  <c r="M14" i="73"/>
  <c r="K17" i="73"/>
  <c r="K16" i="73"/>
  <c r="K15" i="73"/>
  <c r="K14" i="73"/>
  <c r="M39" i="71"/>
  <c r="M38" i="71"/>
  <c r="M37" i="71"/>
  <c r="M33" i="71"/>
  <c r="M32" i="71"/>
  <c r="M31" i="71"/>
  <c r="M30" i="71"/>
  <c r="K33" i="71"/>
  <c r="K32" i="71"/>
  <c r="K31" i="71"/>
  <c r="K30" i="71"/>
  <c r="K16" i="71"/>
  <c r="K17" i="71"/>
  <c r="K18" i="71"/>
  <c r="M18" i="71"/>
  <c r="M17" i="71"/>
  <c r="M16" i="71"/>
  <c r="M15" i="71"/>
  <c r="K15" i="71"/>
  <c r="M65" i="70"/>
  <c r="M64" i="70"/>
  <c r="M63" i="70"/>
  <c r="M62" i="70"/>
  <c r="K65" i="70"/>
  <c r="K64" i="70"/>
  <c r="K63" i="70"/>
  <c r="K62" i="70"/>
  <c r="M58" i="70"/>
  <c r="M57" i="70"/>
  <c r="M56" i="70"/>
  <c r="M55" i="70"/>
  <c r="K58" i="70"/>
  <c r="K57" i="70"/>
  <c r="K56" i="70"/>
  <c r="K55" i="70"/>
  <c r="M51" i="70"/>
  <c r="M50" i="70"/>
  <c r="M49" i="70"/>
  <c r="M48" i="70"/>
  <c r="K51" i="70"/>
  <c r="K50" i="70"/>
  <c r="K49" i="70"/>
  <c r="K48" i="70"/>
  <c r="M37" i="69"/>
  <c r="M36" i="69"/>
  <c r="M35" i="69"/>
  <c r="M34" i="69"/>
  <c r="M33" i="69"/>
  <c r="M32" i="69"/>
  <c r="K37" i="69"/>
  <c r="K36" i="69"/>
  <c r="K35" i="69"/>
  <c r="K34" i="69"/>
  <c r="K33" i="69"/>
  <c r="K32" i="69"/>
  <c r="M28" i="69"/>
  <c r="M27" i="69"/>
  <c r="M26" i="69"/>
  <c r="M25" i="69"/>
  <c r="M24" i="69"/>
  <c r="M23" i="69"/>
  <c r="K28" i="69"/>
  <c r="K27" i="69"/>
  <c r="K26" i="69"/>
  <c r="K25" i="69"/>
  <c r="K24" i="69"/>
  <c r="K23" i="69"/>
  <c r="M19" i="69"/>
  <c r="M18" i="69"/>
  <c r="M17" i="69"/>
  <c r="M16" i="69"/>
  <c r="M15" i="69"/>
  <c r="M14" i="69"/>
  <c r="K19" i="69"/>
  <c r="K18" i="69"/>
  <c r="K17" i="69"/>
  <c r="K16" i="69"/>
  <c r="K15" i="69"/>
  <c r="K14" i="69"/>
  <c r="M53" i="68"/>
  <c r="M52" i="68"/>
  <c r="K53" i="68"/>
  <c r="K52" i="68"/>
  <c r="M48" i="68"/>
  <c r="M47" i="68"/>
  <c r="M25" i="68"/>
  <c r="M24" i="68"/>
  <c r="K25" i="68"/>
  <c r="K24" i="68"/>
  <c r="M20" i="68"/>
  <c r="M19" i="68"/>
  <c r="K20" i="68"/>
  <c r="K19" i="68"/>
  <c r="M15" i="68"/>
  <c r="M14" i="68"/>
  <c r="K15" i="68"/>
  <c r="K14" i="68"/>
  <c r="M32" i="67"/>
  <c r="M31" i="67"/>
  <c r="M30" i="67"/>
  <c r="M29" i="67"/>
  <c r="M28" i="67"/>
  <c r="M27" i="67"/>
  <c r="K32" i="67"/>
  <c r="K31" i="67"/>
  <c r="K30" i="67"/>
  <c r="K29" i="67"/>
  <c r="K28" i="67"/>
  <c r="K27" i="67"/>
  <c r="M23" i="67"/>
  <c r="M22" i="67"/>
  <c r="M21" i="67"/>
  <c r="M20" i="67"/>
  <c r="M19" i="67"/>
  <c r="M18" i="67"/>
  <c r="K23" i="67"/>
  <c r="K22" i="67"/>
  <c r="K21" i="67"/>
  <c r="K20" i="67"/>
  <c r="K19" i="67"/>
  <c r="K18" i="67"/>
  <c r="M49" i="47" l="1"/>
  <c r="K22" i="47"/>
  <c r="M27" i="6"/>
  <c r="K45" i="65"/>
  <c r="K31" i="69"/>
  <c r="K67" i="62"/>
  <c r="M20" i="6"/>
  <c r="M49" i="51"/>
  <c r="K49" i="51"/>
  <c r="M40" i="51"/>
  <c r="K58" i="51"/>
  <c r="M58" i="51"/>
  <c r="M48" i="23"/>
  <c r="K48" i="23"/>
  <c r="K49" i="47"/>
  <c r="K27" i="6"/>
  <c r="K20" i="6"/>
  <c r="M67" i="62"/>
  <c r="K58" i="62"/>
  <c r="K49" i="62"/>
  <c r="K31" i="62"/>
  <c r="M58" i="62"/>
  <c r="K40" i="62"/>
  <c r="K35" i="40"/>
  <c r="M35" i="40"/>
  <c r="K45" i="35"/>
  <c r="K46" i="35"/>
  <c r="K47" i="35"/>
  <c r="K48" i="35"/>
  <c r="M31" i="69"/>
  <c r="K40" i="51"/>
  <c r="M31" i="51"/>
  <c r="K31" i="51"/>
  <c r="M31" i="5"/>
  <c r="K31" i="5"/>
  <c r="M40" i="62"/>
  <c r="M13" i="64"/>
  <c r="M24" i="64"/>
  <c r="K24" i="64"/>
  <c r="K13" i="64"/>
  <c r="M46" i="64"/>
  <c r="M50" i="35"/>
  <c r="K44" i="35"/>
  <c r="K50" i="35"/>
  <c r="K51" i="35"/>
  <c r="M47" i="35"/>
  <c r="M44" i="66" l="1"/>
  <c r="M43" i="66"/>
  <c r="M42" i="66"/>
  <c r="M41" i="66"/>
  <c r="K44" i="66"/>
  <c r="K43" i="66"/>
  <c r="K42" i="66"/>
  <c r="K41" i="66"/>
  <c r="M37" i="66"/>
  <c r="M36" i="66"/>
  <c r="K37" i="66"/>
  <c r="K36" i="66"/>
  <c r="B59" i="51"/>
  <c r="B56" i="51"/>
  <c r="B32" i="51"/>
  <c r="F31" i="5"/>
  <c r="D31" i="5"/>
  <c r="B32" i="5"/>
  <c r="B54" i="23"/>
  <c r="B58" i="47"/>
  <c r="B56" i="47"/>
  <c r="B54" i="47"/>
  <c r="B32" i="62"/>
  <c r="B68" i="62"/>
  <c r="B38" i="40"/>
  <c r="B43" i="40"/>
  <c r="B50" i="7"/>
  <c r="B41" i="7"/>
  <c r="B42" i="7"/>
  <c r="B23" i="7"/>
  <c r="B65" i="7"/>
  <c r="B31" i="5" l="1"/>
  <c r="B65" i="45"/>
  <c r="D66" i="65" l="1"/>
  <c r="F66" i="65"/>
  <c r="M67" i="65" s="1"/>
  <c r="D55" i="65"/>
  <c r="K55" i="65"/>
  <c r="B66" i="65" l="1"/>
  <c r="I67" i="65" s="1"/>
  <c r="M55" i="65"/>
  <c r="B63" i="65" l="1"/>
  <c r="B48" i="65"/>
  <c r="B49" i="65"/>
  <c r="F24" i="64"/>
  <c r="B52" i="64"/>
  <c r="B48" i="64"/>
  <c r="B51" i="64"/>
  <c r="B50" i="64"/>
  <c r="B32" i="64"/>
  <c r="D43" i="35"/>
  <c r="B50" i="35"/>
  <c r="B44" i="35"/>
  <c r="B48" i="35"/>
  <c r="K37" i="35" l="1"/>
  <c r="K33" i="35"/>
  <c r="K38" i="35"/>
  <c r="K35" i="35"/>
  <c r="K34" i="35"/>
  <c r="K32" i="35"/>
  <c r="K40" i="35"/>
  <c r="K31" i="35"/>
  <c r="K36" i="35"/>
  <c r="K39" i="35"/>
  <c r="B45" i="35"/>
  <c r="B37" i="71" l="1"/>
  <c r="B53" i="72"/>
  <c r="B42" i="72"/>
  <c r="B19" i="72"/>
  <c r="K29" i="71" l="1"/>
  <c r="B32" i="71"/>
  <c r="B19" i="71"/>
  <c r="F14" i="71"/>
  <c r="K14" i="71"/>
  <c r="B21" i="70"/>
  <c r="F18" i="70"/>
  <c r="D18" i="70"/>
  <c r="D22" i="69"/>
  <c r="B16" i="70"/>
  <c r="D21" i="71" l="1"/>
  <c r="M14" i="71"/>
  <c r="F13" i="71"/>
  <c r="B13" i="71" s="1"/>
  <c r="I45" i="71"/>
  <c r="I46" i="71"/>
  <c r="I44" i="71"/>
  <c r="I47" i="71"/>
  <c r="K22" i="71"/>
  <c r="M29" i="71"/>
  <c r="K20" i="70"/>
  <c r="K19" i="70"/>
  <c r="M20" i="70"/>
  <c r="M19" i="70"/>
  <c r="K23" i="71" l="1"/>
  <c r="M43" i="71"/>
  <c r="I43" i="71" s="1"/>
  <c r="K26" i="71"/>
  <c r="K24" i="71"/>
  <c r="K25" i="71"/>
  <c r="F29" i="72"/>
  <c r="F28" i="72" s="1"/>
  <c r="M33" i="72" l="1"/>
  <c r="M32" i="72"/>
  <c r="M31" i="72"/>
  <c r="M30" i="72"/>
  <c r="M29" i="72"/>
  <c r="B41" i="51"/>
  <c r="B49" i="23"/>
  <c r="D24" i="40"/>
  <c r="B30" i="40"/>
  <c r="B18" i="35"/>
  <c r="B20" i="35"/>
  <c r="B22" i="35"/>
  <c r="B24" i="35"/>
  <c r="B25" i="35"/>
  <c r="B26" i="35"/>
  <c r="B27" i="35"/>
  <c r="B28" i="35"/>
  <c r="F23" i="35"/>
  <c r="B23" i="35" s="1"/>
  <c r="F19" i="35"/>
  <c r="D19" i="35"/>
  <c r="B53" i="35"/>
  <c r="F17" i="35" l="1"/>
  <c r="M26" i="35" s="1"/>
  <c r="B40" i="51"/>
  <c r="B19" i="35"/>
  <c r="D17" i="35"/>
  <c r="K46" i="64"/>
  <c r="B48" i="23"/>
  <c r="I27" i="35"/>
  <c r="B17" i="35" l="1"/>
  <c r="I25" i="35" s="1"/>
  <c r="M27" i="35"/>
  <c r="M25" i="35"/>
  <c r="M18" i="35"/>
  <c r="M22" i="35"/>
  <c r="M23" i="35"/>
  <c r="M19" i="35"/>
  <c r="M21" i="35"/>
  <c r="M20" i="35"/>
  <c r="M24" i="35"/>
  <c r="K27" i="35"/>
  <c r="K23" i="35"/>
  <c r="K19" i="35"/>
  <c r="K24" i="35"/>
  <c r="K22" i="35"/>
  <c r="K18" i="35"/>
  <c r="K25" i="35"/>
  <c r="K21" i="35"/>
  <c r="K26" i="35"/>
  <c r="K20" i="35"/>
  <c r="I24" i="35"/>
  <c r="K40" i="9"/>
  <c r="K38" i="9"/>
  <c r="F27" i="9"/>
  <c r="D27" i="9"/>
  <c r="B34" i="9"/>
  <c r="B25" i="9"/>
  <c r="F51" i="68"/>
  <c r="D51" i="68"/>
  <c r="F46" i="68"/>
  <c r="B46" i="68" s="1"/>
  <c r="B49" i="68"/>
  <c r="I18" i="35" l="1"/>
  <c r="M17" i="35"/>
  <c r="I20" i="35"/>
  <c r="I22" i="35"/>
  <c r="I23" i="35"/>
  <c r="I19" i="35"/>
  <c r="I21" i="35"/>
  <c r="I26" i="35"/>
  <c r="K17" i="35"/>
  <c r="B24" i="67"/>
  <c r="B33" i="67"/>
  <c r="D49" i="66"/>
  <c r="D47" i="66" s="1"/>
  <c r="B53" i="66"/>
  <c r="I17" i="35" l="1"/>
  <c r="K52" i="66"/>
  <c r="K48" i="66"/>
  <c r="K49" i="66"/>
  <c r="K53" i="66"/>
  <c r="K51" i="66"/>
  <c r="K50" i="66"/>
  <c r="F45" i="72"/>
  <c r="F44" i="72" l="1"/>
  <c r="M49" i="72"/>
  <c r="M45" i="72"/>
  <c r="M48" i="72"/>
  <c r="M47" i="72"/>
  <c r="M46" i="72"/>
  <c r="D44" i="72"/>
  <c r="K46" i="72"/>
  <c r="K45" i="72"/>
  <c r="K48" i="72"/>
  <c r="K47" i="72"/>
  <c r="K49" i="72"/>
  <c r="K29" i="66"/>
  <c r="K32" i="66"/>
  <c r="K28" i="66"/>
  <c r="K27" i="66"/>
  <c r="K30" i="66"/>
  <c r="K26" i="66"/>
  <c r="M31" i="66"/>
  <c r="M27" i="66"/>
  <c r="M30" i="66"/>
  <c r="M26" i="66"/>
  <c r="M32" i="66"/>
  <c r="M28" i="66"/>
  <c r="M29" i="66"/>
  <c r="B19" i="64"/>
  <c r="D13" i="51"/>
  <c r="F13" i="51"/>
  <c r="B15" i="51"/>
  <c r="B13" i="51" l="1"/>
  <c r="B14" i="71"/>
  <c r="B42" i="65"/>
  <c r="B57" i="23" l="1"/>
  <c r="B50" i="23"/>
  <c r="B51" i="23"/>
  <c r="B52" i="23"/>
  <c r="B53" i="23"/>
  <c r="B52" i="47"/>
  <c r="B53" i="47"/>
  <c r="B51" i="47"/>
  <c r="D13" i="62"/>
  <c r="B53" i="62"/>
  <c r="F13" i="62"/>
  <c r="D13" i="7"/>
  <c r="F22" i="7"/>
  <c r="B59" i="7"/>
  <c r="D35" i="65"/>
  <c r="D24" i="65"/>
  <c r="B53" i="65"/>
  <c r="B32" i="65"/>
  <c r="K36" i="64"/>
  <c r="K39" i="64"/>
  <c r="K41" i="64"/>
  <c r="K43" i="64"/>
  <c r="B21" i="64"/>
  <c r="B43" i="64"/>
  <c r="I52" i="23" l="1"/>
  <c r="I51" i="23"/>
  <c r="I50" i="23"/>
  <c r="I49" i="23"/>
  <c r="I54" i="23"/>
  <c r="I53" i="23"/>
  <c r="I52" i="47"/>
  <c r="I53" i="47"/>
  <c r="I51" i="47"/>
  <c r="I54" i="47"/>
  <c r="K58" i="7"/>
  <c r="M58" i="7"/>
  <c r="K49" i="35"/>
  <c r="K43" i="35" s="1"/>
  <c r="K52" i="35"/>
  <c r="K24" i="65"/>
  <c r="K35" i="64"/>
  <c r="M49" i="62"/>
  <c r="M35" i="64"/>
  <c r="B13" i="62"/>
  <c r="F13" i="7"/>
  <c r="F13" i="64"/>
  <c r="D37" i="72"/>
  <c r="D36" i="72" s="1"/>
  <c r="D29" i="72"/>
  <c r="D28" i="72" s="1"/>
  <c r="D22" i="72"/>
  <c r="B18" i="72"/>
  <c r="F37" i="72"/>
  <c r="F36" i="72" s="1"/>
  <c r="F54" i="70"/>
  <c r="D54" i="70"/>
  <c r="B59" i="70"/>
  <c r="B52" i="70"/>
  <c r="D13" i="64"/>
  <c r="D23" i="68"/>
  <c r="B23" i="68" s="1"/>
  <c r="F18" i="68"/>
  <c r="D18" i="68"/>
  <c r="B16" i="68"/>
  <c r="B21" i="68"/>
  <c r="I48" i="23" l="1"/>
  <c r="I49" i="47"/>
  <c r="M41" i="72"/>
  <c r="M37" i="72"/>
  <c r="M38" i="72"/>
  <c r="M40" i="72"/>
  <c r="M39" i="72"/>
  <c r="B36" i="72"/>
  <c r="K33" i="72"/>
  <c r="K29" i="72"/>
  <c r="K31" i="72"/>
  <c r="K30" i="72"/>
  <c r="K32" i="72"/>
  <c r="D21" i="72"/>
  <c r="K23" i="72"/>
  <c r="K22" i="72"/>
  <c r="K26" i="72"/>
  <c r="K25" i="72"/>
  <c r="K24" i="72"/>
  <c r="K14" i="72"/>
  <c r="K17" i="72"/>
  <c r="K15" i="72"/>
  <c r="K18" i="72"/>
  <c r="K16" i="72"/>
  <c r="D13" i="72"/>
  <c r="M16" i="72"/>
  <c r="M14" i="72"/>
  <c r="M15" i="72"/>
  <c r="M18" i="72"/>
  <c r="M17" i="72"/>
  <c r="F13" i="72"/>
  <c r="B13" i="68"/>
  <c r="B52" i="72"/>
  <c r="D13" i="45"/>
  <c r="B13" i="72" l="1"/>
  <c r="K21" i="72"/>
  <c r="B51" i="72"/>
  <c r="B76" i="62"/>
  <c r="I54" i="72" l="1"/>
  <c r="I53" i="72"/>
  <c r="I56" i="72"/>
  <c r="I52" i="72"/>
  <c r="D22" i="62"/>
  <c r="M48" i="35"/>
  <c r="M36" i="35"/>
  <c r="I51" i="72" l="1"/>
  <c r="M51" i="72"/>
  <c r="D30" i="35"/>
  <c r="M44" i="35"/>
  <c r="M46" i="35"/>
  <c r="M52" i="35"/>
  <c r="F43" i="35"/>
  <c r="B43" i="35" s="1"/>
  <c r="M45" i="35"/>
  <c r="M51" i="35"/>
  <c r="M49" i="35"/>
  <c r="M33" i="35"/>
  <c r="M31" i="35"/>
  <c r="M37" i="35"/>
  <c r="M40" i="35"/>
  <c r="M32" i="35"/>
  <c r="M39" i="35"/>
  <c r="M35" i="35"/>
  <c r="M38" i="35"/>
  <c r="M34" i="35"/>
  <c r="K22" i="73"/>
  <c r="K23" i="73"/>
  <c r="K24" i="73"/>
  <c r="K21" i="73"/>
  <c r="B44" i="72"/>
  <c r="F22" i="72"/>
  <c r="M30" i="35" l="1"/>
  <c r="M43" i="35"/>
  <c r="K15" i="74"/>
  <c r="K14" i="74"/>
  <c r="K17" i="74"/>
  <c r="K16" i="74"/>
  <c r="M15" i="74"/>
  <c r="M14" i="74"/>
  <c r="M17" i="74"/>
  <c r="M16" i="74"/>
  <c r="M25" i="72"/>
  <c r="M24" i="72"/>
  <c r="M23" i="72"/>
  <c r="M26" i="72"/>
  <c r="M22" i="72"/>
  <c r="K30" i="35"/>
  <c r="B20" i="62"/>
  <c r="B14" i="67" l="1"/>
  <c r="B15" i="9" l="1"/>
  <c r="B14" i="9"/>
  <c r="I14" i="9" l="1"/>
  <c r="B13" i="9"/>
  <c r="I15" i="9"/>
  <c r="B14" i="51"/>
  <c r="F22" i="51"/>
  <c r="B23" i="51"/>
  <c r="B67" i="51"/>
  <c r="F13" i="5"/>
  <c r="D13" i="5"/>
  <c r="F22" i="5"/>
  <c r="D22" i="5"/>
  <c r="B23" i="5"/>
  <c r="B14" i="5"/>
  <c r="D13" i="23"/>
  <c r="F13" i="23"/>
  <c r="F22" i="23"/>
  <c r="B29" i="23"/>
  <c r="B20" i="23"/>
  <c r="B13" i="47"/>
  <c r="M22" i="5" l="1"/>
  <c r="M13" i="51"/>
  <c r="M22" i="51"/>
  <c r="K13" i="51"/>
  <c r="K22" i="51"/>
  <c r="K13" i="5"/>
  <c r="M13" i="5"/>
  <c r="K22" i="5"/>
  <c r="B13" i="23"/>
  <c r="B41" i="47"/>
  <c r="B23" i="47"/>
  <c r="B14" i="47"/>
  <c r="B31" i="6"/>
  <c r="F31" i="62"/>
  <c r="D31" i="62"/>
  <c r="M15" i="62"/>
  <c r="M16" i="62"/>
  <c r="M17" i="62"/>
  <c r="M18" i="62"/>
  <c r="M19" i="62"/>
  <c r="M14" i="62"/>
  <c r="K15" i="62"/>
  <c r="K16" i="62"/>
  <c r="K17" i="62"/>
  <c r="K18" i="62"/>
  <c r="K19" i="62"/>
  <c r="K14" i="62"/>
  <c r="B14" i="62"/>
  <c r="B23" i="62"/>
  <c r="F22" i="62"/>
  <c r="B24" i="40"/>
  <c r="B55" i="7"/>
  <c r="B14" i="7"/>
  <c r="F22" i="45"/>
  <c r="B29" i="45"/>
  <c r="M22" i="62" l="1"/>
  <c r="M13" i="7"/>
  <c r="M13" i="62"/>
  <c r="M22" i="7"/>
  <c r="M40" i="47"/>
  <c r="K22" i="7"/>
  <c r="K13" i="7"/>
  <c r="M13" i="47"/>
  <c r="K40" i="7"/>
  <c r="K40" i="47"/>
  <c r="M40" i="7"/>
  <c r="K22" i="62"/>
  <c r="K13" i="47"/>
  <c r="K13" i="62"/>
  <c r="F13" i="45"/>
  <c r="B20" i="45"/>
  <c r="B21" i="65"/>
  <c r="B40" i="35"/>
  <c r="K13" i="65" l="1"/>
  <c r="M13" i="65"/>
  <c r="B13" i="45"/>
  <c r="F21" i="71" l="1"/>
  <c r="B21" i="71" s="1"/>
  <c r="B22" i="71"/>
  <c r="D13" i="74"/>
  <c r="M28" i="71"/>
  <c r="K28" i="71"/>
  <c r="B38" i="71"/>
  <c r="B39" i="71"/>
  <c r="B40" i="71"/>
  <c r="B30" i="71"/>
  <c r="B31" i="71"/>
  <c r="B33" i="71"/>
  <c r="B37" i="69"/>
  <c r="F13" i="69"/>
  <c r="D13" i="69"/>
  <c r="B20" i="69"/>
  <c r="F22" i="69"/>
  <c r="B22" i="69" s="1"/>
  <c r="B28" i="69"/>
  <c r="B32" i="67"/>
  <c r="F25" i="66"/>
  <c r="D25" i="66"/>
  <c r="F40" i="66"/>
  <c r="D40" i="66"/>
  <c r="B45" i="66"/>
  <c r="I39" i="71" l="1"/>
  <c r="I40" i="71"/>
  <c r="M25" i="71"/>
  <c r="M23" i="71"/>
  <c r="M26" i="71"/>
  <c r="M24" i="71"/>
  <c r="I33" i="71"/>
  <c r="I31" i="71"/>
  <c r="I38" i="71"/>
  <c r="I37" i="71"/>
  <c r="I30" i="71"/>
  <c r="I32" i="71"/>
  <c r="M22" i="71"/>
  <c r="B36" i="71"/>
  <c r="I36" i="71" s="1"/>
  <c r="M13" i="69"/>
  <c r="M22" i="69"/>
  <c r="K13" i="69"/>
  <c r="K22" i="69"/>
  <c r="B13" i="69"/>
  <c r="B29" i="71"/>
  <c r="I29" i="71" s="1"/>
  <c r="M13" i="71"/>
  <c r="K13" i="71"/>
  <c r="M21" i="71" l="1"/>
  <c r="I22" i="71"/>
  <c r="I28" i="71"/>
  <c r="B28" i="71"/>
  <c r="I35" i="71"/>
  <c r="B15" i="71"/>
  <c r="B16" i="71"/>
  <c r="B17" i="71"/>
  <c r="B18" i="71"/>
  <c r="I18" i="71" l="1"/>
  <c r="I14" i="71"/>
  <c r="I17" i="71"/>
  <c r="I16" i="71"/>
  <c r="I15" i="71"/>
  <c r="I24" i="71"/>
  <c r="I23" i="71"/>
  <c r="K21" i="71"/>
  <c r="I25" i="71"/>
  <c r="I26" i="71"/>
  <c r="I21" i="71" s="1"/>
  <c r="B49" i="64"/>
  <c r="F30" i="35"/>
  <c r="I13" i="71" l="1"/>
  <c r="B32" i="72"/>
  <c r="B65" i="51" l="1"/>
  <c r="B64" i="51"/>
  <c r="B63" i="51"/>
  <c r="B62" i="51"/>
  <c r="B61" i="51"/>
  <c r="B60" i="51"/>
  <c r="B55" i="51"/>
  <c r="B54" i="51"/>
  <c r="B53" i="51"/>
  <c r="B52" i="51"/>
  <c r="B51" i="51"/>
  <c r="B47" i="51"/>
  <c r="B46" i="51"/>
  <c r="B45" i="51"/>
  <c r="B44" i="51"/>
  <c r="B43" i="51"/>
  <c r="B42" i="51"/>
  <c r="B38" i="51"/>
  <c r="B37" i="51"/>
  <c r="B36" i="51"/>
  <c r="B35" i="51"/>
  <c r="B34" i="51"/>
  <c r="B33" i="51"/>
  <c r="B29" i="51"/>
  <c r="B28" i="51"/>
  <c r="B27" i="51"/>
  <c r="B26" i="51"/>
  <c r="B25" i="51"/>
  <c r="B24" i="51"/>
  <c r="B20" i="51"/>
  <c r="B19" i="51"/>
  <c r="B18" i="51"/>
  <c r="B17" i="51"/>
  <c r="B16" i="51"/>
  <c r="B19" i="5"/>
  <c r="B38" i="5"/>
  <c r="B37" i="5"/>
  <c r="B36" i="5"/>
  <c r="B35" i="5"/>
  <c r="B34" i="5"/>
  <c r="B33" i="5"/>
  <c r="B29" i="5"/>
  <c r="B28" i="5"/>
  <c r="B27" i="5"/>
  <c r="B26" i="5"/>
  <c r="B25" i="5"/>
  <c r="B24" i="5"/>
  <c r="B20" i="5"/>
  <c r="B18" i="5"/>
  <c r="B17" i="5"/>
  <c r="B16" i="5"/>
  <c r="B15" i="5"/>
  <c r="K13" i="23"/>
  <c r="B45" i="23"/>
  <c r="B44" i="23"/>
  <c r="B43" i="23"/>
  <c r="B42" i="23"/>
  <c r="B41" i="23"/>
  <c r="B40" i="23"/>
  <c r="B37" i="23"/>
  <c r="B36" i="23"/>
  <c r="B35" i="23"/>
  <c r="B34" i="23"/>
  <c r="B33" i="23"/>
  <c r="B32" i="23"/>
  <c r="B28" i="23"/>
  <c r="B27" i="23"/>
  <c r="B26" i="23"/>
  <c r="B25" i="23"/>
  <c r="B24" i="23"/>
  <c r="B23" i="23"/>
  <c r="B19" i="23"/>
  <c r="B18" i="23"/>
  <c r="B17" i="23"/>
  <c r="B16" i="23"/>
  <c r="B15" i="23"/>
  <c r="B14" i="23"/>
  <c r="B47" i="47"/>
  <c r="B46" i="47"/>
  <c r="B45" i="47"/>
  <c r="B44" i="47"/>
  <c r="B43" i="47"/>
  <c r="B42" i="47"/>
  <c r="B38" i="47"/>
  <c r="B36" i="47"/>
  <c r="B35" i="47"/>
  <c r="B34" i="47"/>
  <c r="I34" i="47" s="1"/>
  <c r="B33" i="47"/>
  <c r="B32" i="47"/>
  <c r="B29" i="47"/>
  <c r="B28" i="47"/>
  <c r="B27" i="47"/>
  <c r="B26" i="47"/>
  <c r="B25" i="47"/>
  <c r="B24" i="47"/>
  <c r="B20" i="47"/>
  <c r="B19" i="47"/>
  <c r="B18" i="47"/>
  <c r="B17" i="47"/>
  <c r="B16" i="47"/>
  <c r="B15" i="47"/>
  <c r="B32" i="6"/>
  <c r="B30" i="6"/>
  <c r="B29" i="6"/>
  <c r="B28" i="6"/>
  <c r="B25" i="6"/>
  <c r="B24" i="6"/>
  <c r="B23" i="6"/>
  <c r="B22" i="6"/>
  <c r="B21" i="6"/>
  <c r="B18" i="6"/>
  <c r="B17" i="6"/>
  <c r="B16" i="6"/>
  <c r="B15" i="6"/>
  <c r="B14" i="6"/>
  <c r="F27" i="6"/>
  <c r="D27" i="6"/>
  <c r="F20" i="6"/>
  <c r="D20" i="6"/>
  <c r="D13" i="6"/>
  <c r="F13" i="6"/>
  <c r="I35" i="47" l="1"/>
  <c r="I36" i="47"/>
  <c r="I32" i="47"/>
  <c r="I37" i="47"/>
  <c r="I33" i="47"/>
  <c r="I25" i="51"/>
  <c r="I17" i="6"/>
  <c r="I37" i="23"/>
  <c r="I43" i="23"/>
  <c r="I54" i="51"/>
  <c r="I17" i="47"/>
  <c r="I25" i="23"/>
  <c r="I43" i="51"/>
  <c r="I36" i="51"/>
  <c r="I62" i="51"/>
  <c r="I17" i="51"/>
  <c r="I37" i="5"/>
  <c r="I16" i="5"/>
  <c r="I25" i="5"/>
  <c r="I14" i="23"/>
  <c r="I33" i="23"/>
  <c r="I40" i="23"/>
  <c r="I32" i="23"/>
  <c r="I36" i="23"/>
  <c r="I42" i="23"/>
  <c r="I44" i="23"/>
  <c r="I34" i="23"/>
  <c r="I35" i="23"/>
  <c r="I41" i="23"/>
  <c r="I45" i="23"/>
  <c r="I26" i="23"/>
  <c r="I23" i="23"/>
  <c r="I27" i="23"/>
  <c r="I24" i="23"/>
  <c r="I28" i="23"/>
  <c r="I18" i="23"/>
  <c r="I15" i="23"/>
  <c r="I19" i="23"/>
  <c r="I16" i="23"/>
  <c r="I17" i="23"/>
  <c r="I44" i="47"/>
  <c r="I46" i="47"/>
  <c r="I45" i="47"/>
  <c r="I42" i="47"/>
  <c r="I41" i="47"/>
  <c r="I43" i="47"/>
  <c r="I25" i="47"/>
  <c r="I24" i="47"/>
  <c r="I23" i="47"/>
  <c r="I28" i="47"/>
  <c r="I26" i="47"/>
  <c r="I27" i="47"/>
  <c r="I19" i="47"/>
  <c r="I18" i="47"/>
  <c r="I15" i="47"/>
  <c r="I14" i="47"/>
  <c r="I16" i="47"/>
  <c r="I60" i="51"/>
  <c r="I59" i="51"/>
  <c r="I64" i="51"/>
  <c r="I63" i="51"/>
  <c r="I61" i="51"/>
  <c r="I51" i="51"/>
  <c r="I55" i="51"/>
  <c r="I52" i="51"/>
  <c r="I53" i="51"/>
  <c r="I44" i="51"/>
  <c r="I45" i="51"/>
  <c r="I42" i="51"/>
  <c r="I41" i="51"/>
  <c r="I46" i="51"/>
  <c r="I33" i="51"/>
  <c r="I32" i="51"/>
  <c r="I37" i="51"/>
  <c r="I34" i="51"/>
  <c r="I35" i="51"/>
  <c r="I26" i="51"/>
  <c r="I27" i="51"/>
  <c r="I24" i="51"/>
  <c r="I23" i="51"/>
  <c r="I28" i="51"/>
  <c r="I18" i="51"/>
  <c r="I19" i="51"/>
  <c r="I16" i="51"/>
  <c r="I14" i="51"/>
  <c r="I15" i="51"/>
  <c r="I34" i="5"/>
  <c r="I33" i="5"/>
  <c r="I32" i="5"/>
  <c r="I35" i="5"/>
  <c r="I36" i="5"/>
  <c r="I27" i="5"/>
  <c r="I26" i="5"/>
  <c r="I24" i="5"/>
  <c r="I23" i="5"/>
  <c r="I28" i="5"/>
  <c r="I19" i="5"/>
  <c r="I17" i="5"/>
  <c r="I18" i="5"/>
  <c r="I15" i="5"/>
  <c r="I14" i="5"/>
  <c r="I16" i="6"/>
  <c r="I14" i="6"/>
  <c r="I15" i="6"/>
  <c r="I30" i="6"/>
  <c r="I29" i="6"/>
  <c r="B22" i="51"/>
  <c r="I28" i="6"/>
  <c r="I31" i="6"/>
  <c r="B49" i="51"/>
  <c r="B22" i="23"/>
  <c r="B40" i="47"/>
  <c r="B58" i="51"/>
  <c r="B31" i="51"/>
  <c r="B13" i="5"/>
  <c r="B22" i="5"/>
  <c r="B39" i="23"/>
  <c r="M13" i="23"/>
  <c r="M39" i="23"/>
  <c r="K39" i="23"/>
  <c r="M31" i="23"/>
  <c r="B31" i="23"/>
  <c r="K31" i="23"/>
  <c r="K22" i="23"/>
  <c r="M22" i="23"/>
  <c r="I22" i="6"/>
  <c r="B20" i="6"/>
  <c r="B13" i="6"/>
  <c r="M13" i="6"/>
  <c r="B27" i="6"/>
  <c r="I24" i="6"/>
  <c r="I21" i="6"/>
  <c r="I23" i="6"/>
  <c r="K13" i="6"/>
  <c r="B74" i="62"/>
  <c r="B73" i="62"/>
  <c r="B72" i="62"/>
  <c r="B71" i="62"/>
  <c r="B70" i="62"/>
  <c r="B69" i="62"/>
  <c r="B65" i="62"/>
  <c r="B64" i="62"/>
  <c r="B63" i="62"/>
  <c r="B62" i="62"/>
  <c r="B61" i="62"/>
  <c r="B60" i="62"/>
  <c r="B54" i="62"/>
  <c r="B52" i="62"/>
  <c r="B51" i="62"/>
  <c r="B50" i="62"/>
  <c r="B46" i="62"/>
  <c r="B45" i="62"/>
  <c r="B44" i="62"/>
  <c r="B43" i="62"/>
  <c r="B42" i="62"/>
  <c r="B41" i="62"/>
  <c r="B38" i="62"/>
  <c r="B37" i="62"/>
  <c r="B36" i="62"/>
  <c r="B35" i="62"/>
  <c r="B34" i="62"/>
  <c r="B33" i="62"/>
  <c r="B29" i="62"/>
  <c r="B28" i="62"/>
  <c r="B27" i="62"/>
  <c r="B26" i="62"/>
  <c r="B25" i="62"/>
  <c r="B24" i="62"/>
  <c r="B19" i="62"/>
  <c r="B18" i="62"/>
  <c r="B17" i="62"/>
  <c r="B16" i="62"/>
  <c r="B15" i="62"/>
  <c r="F67" i="62"/>
  <c r="D67" i="62"/>
  <c r="B33" i="40"/>
  <c r="B44" i="40"/>
  <c r="B42" i="40"/>
  <c r="B41" i="40"/>
  <c r="B40" i="40"/>
  <c r="B39" i="40"/>
  <c r="B37" i="40"/>
  <c r="B36" i="40"/>
  <c r="B32" i="40"/>
  <c r="B31" i="40"/>
  <c r="B29" i="40"/>
  <c r="B28" i="40"/>
  <c r="B27" i="40"/>
  <c r="B26" i="40"/>
  <c r="B25" i="40"/>
  <c r="B22" i="40"/>
  <c r="B21" i="40"/>
  <c r="B20" i="40"/>
  <c r="B19" i="40"/>
  <c r="B18" i="40"/>
  <c r="B17" i="40"/>
  <c r="B16" i="40"/>
  <c r="B15" i="40"/>
  <c r="B14" i="40"/>
  <c r="F35" i="40"/>
  <c r="D35" i="40"/>
  <c r="F13" i="40"/>
  <c r="D13" i="40"/>
  <c r="B64" i="7"/>
  <c r="B63" i="7"/>
  <c r="B62" i="7"/>
  <c r="B61" i="7"/>
  <c r="B60" i="7"/>
  <c r="B54" i="7"/>
  <c r="B53" i="7"/>
  <c r="B52" i="7"/>
  <c r="B51" i="7"/>
  <c r="B47" i="7"/>
  <c r="B46" i="7"/>
  <c r="B45" i="7"/>
  <c r="B44" i="7"/>
  <c r="B43" i="7"/>
  <c r="B37" i="7"/>
  <c r="B36" i="7"/>
  <c r="B35" i="7"/>
  <c r="B34" i="7"/>
  <c r="B33" i="7"/>
  <c r="B32" i="7"/>
  <c r="B29" i="7"/>
  <c r="B28" i="7"/>
  <c r="B27" i="7"/>
  <c r="B26" i="7"/>
  <c r="B25" i="7"/>
  <c r="B24" i="7"/>
  <c r="B20" i="7"/>
  <c r="B19" i="7"/>
  <c r="B18" i="7"/>
  <c r="B17" i="7"/>
  <c r="B16" i="7"/>
  <c r="B15" i="7"/>
  <c r="B62" i="45"/>
  <c r="B61" i="45"/>
  <c r="B60" i="45"/>
  <c r="B59" i="45"/>
  <c r="B58" i="45"/>
  <c r="B57" i="45"/>
  <c r="B54" i="45"/>
  <c r="B53" i="45"/>
  <c r="B52" i="45"/>
  <c r="B51" i="45"/>
  <c r="B50" i="45"/>
  <c r="B49" i="45"/>
  <c r="B46" i="45"/>
  <c r="B45" i="45"/>
  <c r="B44" i="45"/>
  <c r="B43" i="45"/>
  <c r="B42" i="45"/>
  <c r="B41" i="45"/>
  <c r="B37" i="45"/>
  <c r="B36" i="45"/>
  <c r="B35" i="45"/>
  <c r="B34" i="45"/>
  <c r="B33" i="45"/>
  <c r="B32" i="45"/>
  <c r="B28" i="45"/>
  <c r="B27" i="45"/>
  <c r="B26" i="45"/>
  <c r="B25" i="45"/>
  <c r="B24" i="45"/>
  <c r="B23" i="45"/>
  <c r="B19" i="45"/>
  <c r="B18" i="45"/>
  <c r="B17" i="45"/>
  <c r="B16" i="45"/>
  <c r="B15" i="45"/>
  <c r="B14" i="45"/>
  <c r="D48" i="45"/>
  <c r="D40" i="45"/>
  <c r="B64" i="65"/>
  <c r="B62" i="65"/>
  <c r="B61" i="65"/>
  <c r="B60" i="65"/>
  <c r="B59" i="65"/>
  <c r="B58" i="65"/>
  <c r="B57" i="65"/>
  <c r="B56" i="65"/>
  <c r="B52" i="65"/>
  <c r="B50" i="65"/>
  <c r="B46" i="65"/>
  <c r="B43" i="65"/>
  <c r="B41" i="65"/>
  <c r="B40" i="65"/>
  <c r="B39" i="65"/>
  <c r="B38" i="65"/>
  <c r="B37" i="65"/>
  <c r="B36" i="65"/>
  <c r="B33" i="65"/>
  <c r="B31" i="65"/>
  <c r="B30" i="65"/>
  <c r="B29" i="65"/>
  <c r="B28" i="65"/>
  <c r="B27" i="65"/>
  <c r="B26" i="65"/>
  <c r="B25" i="65"/>
  <c r="B22" i="65"/>
  <c r="B20" i="65"/>
  <c r="B19" i="65"/>
  <c r="B18" i="65"/>
  <c r="B17" i="65"/>
  <c r="B16" i="65"/>
  <c r="B15" i="65"/>
  <c r="B14" i="65"/>
  <c r="F55" i="65"/>
  <c r="B55" i="65" s="1"/>
  <c r="F35" i="65"/>
  <c r="F24" i="65"/>
  <c r="I31" i="47" l="1"/>
  <c r="I47" i="65"/>
  <c r="I41" i="45"/>
  <c r="I45" i="45"/>
  <c r="I26" i="7"/>
  <c r="I52" i="7"/>
  <c r="I31" i="51"/>
  <c r="I40" i="47"/>
  <c r="I22" i="47"/>
  <c r="I41" i="62"/>
  <c r="I35" i="62"/>
  <c r="I28" i="62"/>
  <c r="I51" i="62"/>
  <c r="I61" i="62"/>
  <c r="I72" i="62"/>
  <c r="I41" i="40"/>
  <c r="K20" i="40"/>
  <c r="K16" i="40"/>
  <c r="K19" i="40"/>
  <c r="K15" i="40"/>
  <c r="K18" i="40"/>
  <c r="K14" i="40"/>
  <c r="K21" i="40"/>
  <c r="K17" i="40"/>
  <c r="I40" i="40"/>
  <c r="I36" i="40"/>
  <c r="I43" i="40"/>
  <c r="I38" i="40"/>
  <c r="I37" i="40"/>
  <c r="I42" i="40"/>
  <c r="I39" i="40"/>
  <c r="I61" i="7"/>
  <c r="I46" i="7"/>
  <c r="I35" i="7"/>
  <c r="I60" i="7"/>
  <c r="I59" i="7"/>
  <c r="I64" i="7"/>
  <c r="I62" i="7"/>
  <c r="I63" i="7"/>
  <c r="I51" i="7"/>
  <c r="I50" i="7"/>
  <c r="I53" i="7"/>
  <c r="I54" i="7"/>
  <c r="I44" i="7"/>
  <c r="I45" i="7"/>
  <c r="I43" i="7"/>
  <c r="I42" i="7"/>
  <c r="I32" i="7"/>
  <c r="I36" i="7"/>
  <c r="I33" i="7"/>
  <c r="I34" i="7"/>
  <c r="I25" i="7"/>
  <c r="I27" i="7"/>
  <c r="I24" i="7"/>
  <c r="I23" i="7"/>
  <c r="I28" i="7"/>
  <c r="I18" i="7"/>
  <c r="I15" i="7"/>
  <c r="I14" i="7"/>
  <c r="I19" i="7"/>
  <c r="I16" i="7"/>
  <c r="I17" i="7"/>
  <c r="I16" i="45"/>
  <c r="I62" i="45"/>
  <c r="I51" i="45"/>
  <c r="I34" i="45"/>
  <c r="I23" i="45"/>
  <c r="I58" i="45"/>
  <c r="I60" i="45"/>
  <c r="I57" i="45"/>
  <c r="I61" i="45"/>
  <c r="I59" i="45"/>
  <c r="I50" i="45"/>
  <c r="I54" i="45"/>
  <c r="I52" i="45"/>
  <c r="I49" i="45"/>
  <c r="I53" i="45"/>
  <c r="I42" i="45"/>
  <c r="I44" i="45"/>
  <c r="I46" i="45"/>
  <c r="I43" i="45"/>
  <c r="I33" i="45"/>
  <c r="I37" i="45"/>
  <c r="I35" i="45"/>
  <c r="I32" i="45"/>
  <c r="I36" i="45"/>
  <c r="I26" i="45"/>
  <c r="I28" i="45"/>
  <c r="I27" i="45"/>
  <c r="I24" i="45"/>
  <c r="I25" i="45"/>
  <c r="I15" i="45"/>
  <c r="I19" i="45"/>
  <c r="I17" i="45"/>
  <c r="I14" i="45"/>
  <c r="I18" i="45"/>
  <c r="I62" i="65"/>
  <c r="I58" i="65"/>
  <c r="I39" i="65"/>
  <c r="I28" i="65"/>
  <c r="I17" i="65"/>
  <c r="I31" i="40"/>
  <c r="I27" i="40"/>
  <c r="I30" i="40"/>
  <c r="I26" i="40"/>
  <c r="I29" i="40"/>
  <c r="I25" i="40"/>
  <c r="I32" i="40"/>
  <c r="I28" i="40"/>
  <c r="M20" i="40"/>
  <c r="M16" i="40"/>
  <c r="M19" i="40"/>
  <c r="M15" i="40"/>
  <c r="M18" i="40"/>
  <c r="M14" i="40"/>
  <c r="M21" i="40"/>
  <c r="M17" i="40"/>
  <c r="I58" i="51"/>
  <c r="I49" i="51"/>
  <c r="I40" i="51"/>
  <c r="I31" i="5"/>
  <c r="I69" i="62"/>
  <c r="I68" i="62"/>
  <c r="I73" i="62"/>
  <c r="I70" i="62"/>
  <c r="I71" i="62"/>
  <c r="I62" i="62"/>
  <c r="I63" i="62"/>
  <c r="I60" i="62"/>
  <c r="I64" i="62"/>
  <c r="I52" i="62"/>
  <c r="I50" i="62"/>
  <c r="I53" i="62"/>
  <c r="I44" i="62"/>
  <c r="I45" i="62"/>
  <c r="I42" i="62"/>
  <c r="I43" i="62"/>
  <c r="I36" i="62"/>
  <c r="I34" i="62"/>
  <c r="I33" i="62"/>
  <c r="I32" i="62"/>
  <c r="I37" i="62"/>
  <c r="I24" i="62"/>
  <c r="I23" i="62"/>
  <c r="I25" i="62"/>
  <c r="I27" i="62"/>
  <c r="I26" i="62"/>
  <c r="I56" i="65"/>
  <c r="I63" i="65"/>
  <c r="I57" i="65"/>
  <c r="I61" i="65"/>
  <c r="I59" i="65"/>
  <c r="I60" i="65"/>
  <c r="I46" i="65"/>
  <c r="I49" i="65"/>
  <c r="I48" i="65"/>
  <c r="I50" i="65"/>
  <c r="I52" i="65"/>
  <c r="I36" i="65"/>
  <c r="I42" i="65"/>
  <c r="I40" i="65"/>
  <c r="I37" i="65"/>
  <c r="I41" i="65"/>
  <c r="I38" i="65"/>
  <c r="I29" i="65"/>
  <c r="I25" i="65"/>
  <c r="I32" i="65"/>
  <c r="I26" i="65"/>
  <c r="I30" i="65"/>
  <c r="I27" i="65"/>
  <c r="I31" i="65"/>
  <c r="I18" i="65"/>
  <c r="I15" i="65"/>
  <c r="I19" i="65"/>
  <c r="I14" i="65"/>
  <c r="I21" i="65"/>
  <c r="I16" i="65"/>
  <c r="I20" i="65"/>
  <c r="I13" i="51"/>
  <c r="I19" i="62"/>
  <c r="I16" i="62"/>
  <c r="I15" i="62"/>
  <c r="I14" i="62"/>
  <c r="I17" i="62"/>
  <c r="I18" i="62"/>
  <c r="I22" i="51"/>
  <c r="I13" i="5"/>
  <c r="I22" i="5"/>
  <c r="B13" i="65"/>
  <c r="I27" i="6"/>
  <c r="I13" i="47"/>
  <c r="B31" i="62"/>
  <c r="B58" i="7"/>
  <c r="B49" i="62"/>
  <c r="B40" i="62"/>
  <c r="B40" i="7"/>
  <c r="I22" i="23"/>
  <c r="K31" i="7"/>
  <c r="B35" i="65"/>
  <c r="K35" i="65"/>
  <c r="B22" i="45"/>
  <c r="B40" i="45"/>
  <c r="I39" i="23"/>
  <c r="I31" i="23"/>
  <c r="I13" i="23"/>
  <c r="I20" i="6"/>
  <c r="I13" i="6"/>
  <c r="B67" i="62"/>
  <c r="B58" i="62"/>
  <c r="B22" i="62"/>
  <c r="B35" i="40"/>
  <c r="B13" i="40"/>
  <c r="B13" i="7"/>
  <c r="M49" i="7"/>
  <c r="K49" i="7"/>
  <c r="B49" i="7"/>
  <c r="B31" i="7"/>
  <c r="B22" i="7"/>
  <c r="M31" i="7"/>
  <c r="K48" i="45"/>
  <c r="M13" i="45"/>
  <c r="K22" i="45"/>
  <c r="M22" i="45"/>
  <c r="M40" i="45"/>
  <c r="K13" i="45"/>
  <c r="B56" i="45"/>
  <c r="M56" i="45"/>
  <c r="M48" i="45"/>
  <c r="B48" i="45"/>
  <c r="M31" i="45"/>
  <c r="B31" i="45"/>
  <c r="K31" i="45"/>
  <c r="K56" i="45"/>
  <c r="K40" i="45"/>
  <c r="B24" i="65"/>
  <c r="B45" i="65"/>
  <c r="M35" i="65"/>
  <c r="M24" i="65"/>
  <c r="M45" i="65"/>
  <c r="B53" i="64"/>
  <c r="B47" i="64"/>
  <c r="B44" i="64"/>
  <c r="B42" i="64"/>
  <c r="B41" i="64"/>
  <c r="B40" i="64"/>
  <c r="B39" i="64"/>
  <c r="B38" i="64"/>
  <c r="B37" i="64"/>
  <c r="B36" i="64"/>
  <c r="B33" i="64"/>
  <c r="B31" i="64"/>
  <c r="B30" i="64"/>
  <c r="B29" i="64"/>
  <c r="B28" i="64"/>
  <c r="B27" i="64"/>
  <c r="B26" i="64"/>
  <c r="B25" i="64"/>
  <c r="B22" i="64"/>
  <c r="B20" i="64"/>
  <c r="B18" i="64"/>
  <c r="B17" i="64"/>
  <c r="B16" i="64"/>
  <c r="B15" i="64"/>
  <c r="B14" i="64"/>
  <c r="B52" i="35"/>
  <c r="B51" i="35"/>
  <c r="B46" i="35"/>
  <c r="B41" i="35"/>
  <c r="B39" i="35"/>
  <c r="B38" i="35"/>
  <c r="B37" i="35"/>
  <c r="B35" i="35"/>
  <c r="B33" i="35"/>
  <c r="B31" i="35"/>
  <c r="K42" i="9"/>
  <c r="K41" i="9"/>
  <c r="K39" i="9"/>
  <c r="K37" i="9"/>
  <c r="M28" i="9"/>
  <c r="B42" i="9"/>
  <c r="B41" i="9"/>
  <c r="B40" i="9"/>
  <c r="B39" i="9"/>
  <c r="B38" i="9"/>
  <c r="B37" i="9"/>
  <c r="B33" i="9"/>
  <c r="B32" i="9"/>
  <c r="B31" i="9"/>
  <c r="B30" i="9"/>
  <c r="B29" i="9"/>
  <c r="B28" i="9"/>
  <c r="B24" i="9"/>
  <c r="B23" i="9"/>
  <c r="B22" i="9"/>
  <c r="B21" i="9"/>
  <c r="B20" i="9"/>
  <c r="B19" i="9"/>
  <c r="I45" i="65" l="1"/>
  <c r="I40" i="62"/>
  <c r="I35" i="40"/>
  <c r="I20" i="40"/>
  <c r="I16" i="40"/>
  <c r="I19" i="40"/>
  <c r="I18" i="40"/>
  <c r="I14" i="40"/>
  <c r="I21" i="40"/>
  <c r="I17" i="40"/>
  <c r="I15" i="40"/>
  <c r="I67" i="62"/>
  <c r="I31" i="62"/>
  <c r="I55" i="65"/>
  <c r="I15" i="64"/>
  <c r="I27" i="64"/>
  <c r="I38" i="64"/>
  <c r="I42" i="64"/>
  <c r="I16" i="64"/>
  <c r="I28" i="64"/>
  <c r="I39" i="64"/>
  <c r="I20" i="64"/>
  <c r="I17" i="64"/>
  <c r="I25" i="64"/>
  <c r="I32" i="64"/>
  <c r="I29" i="64"/>
  <c r="I36" i="64"/>
  <c r="I43" i="64"/>
  <c r="I40" i="64"/>
  <c r="I47" i="64"/>
  <c r="I52" i="64"/>
  <c r="I51" i="64"/>
  <c r="I48" i="64"/>
  <c r="I50" i="64"/>
  <c r="I49" i="64"/>
  <c r="I31" i="64"/>
  <c r="I14" i="64"/>
  <c r="I19" i="64"/>
  <c r="I21" i="64"/>
  <c r="I18" i="64"/>
  <c r="I26" i="64"/>
  <c r="I30" i="64"/>
  <c r="I37" i="64"/>
  <c r="I41" i="64"/>
  <c r="I53" i="64"/>
  <c r="I37" i="9"/>
  <c r="I30" i="9"/>
  <c r="I31" i="9"/>
  <c r="I38" i="9"/>
  <c r="I42" i="9"/>
  <c r="I28" i="9"/>
  <c r="I32" i="9"/>
  <c r="I39" i="9"/>
  <c r="I41" i="9"/>
  <c r="I29" i="9"/>
  <c r="I33" i="9"/>
  <c r="I40" i="9"/>
  <c r="I20" i="9"/>
  <c r="I58" i="62"/>
  <c r="I49" i="62"/>
  <c r="I58" i="7"/>
  <c r="I13" i="65"/>
  <c r="I24" i="65"/>
  <c r="I35" i="65"/>
  <c r="I13" i="62"/>
  <c r="I13" i="7"/>
  <c r="I22" i="62"/>
  <c r="I40" i="7"/>
  <c r="I22" i="7"/>
  <c r="M36" i="9"/>
  <c r="I56" i="45"/>
  <c r="B13" i="64"/>
  <c r="M24" i="40"/>
  <c r="M13" i="40"/>
  <c r="K13" i="40"/>
  <c r="K24" i="40"/>
  <c r="I49" i="7"/>
  <c r="I31" i="7"/>
  <c r="I13" i="45"/>
  <c r="I48" i="45"/>
  <c r="I40" i="45"/>
  <c r="I31" i="45"/>
  <c r="I22" i="45"/>
  <c r="B35" i="64"/>
  <c r="B24" i="64"/>
  <c r="B49" i="35"/>
  <c r="I47" i="35" s="1"/>
  <c r="B36" i="9"/>
  <c r="K36" i="9"/>
  <c r="M27" i="9"/>
  <c r="K27" i="9"/>
  <c r="I23" i="9"/>
  <c r="I19" i="9"/>
  <c r="I24" i="9"/>
  <c r="I21" i="9"/>
  <c r="K18" i="9"/>
  <c r="I22" i="9"/>
  <c r="M18" i="9"/>
  <c r="B27" i="9"/>
  <c r="B18" i="74"/>
  <c r="B17" i="74"/>
  <c r="B16" i="74"/>
  <c r="B14" i="74"/>
  <c r="I13" i="64" l="1"/>
  <c r="I24" i="64"/>
  <c r="I48" i="35"/>
  <c r="I49" i="35"/>
  <c r="I44" i="35"/>
  <c r="I51" i="35"/>
  <c r="I13" i="40"/>
  <c r="I35" i="64"/>
  <c r="I52" i="35"/>
  <c r="I46" i="35"/>
  <c r="I45" i="35"/>
  <c r="I35" i="35"/>
  <c r="I33" i="35"/>
  <c r="I31" i="35"/>
  <c r="I38" i="35"/>
  <c r="I40" i="35"/>
  <c r="I36" i="35"/>
  <c r="I34" i="35"/>
  <c r="I32" i="35"/>
  <c r="I39" i="35"/>
  <c r="I37" i="35"/>
  <c r="I24" i="40"/>
  <c r="I46" i="64"/>
  <c r="B14" i="35"/>
  <c r="D13" i="35"/>
  <c r="B30" i="35"/>
  <c r="I36" i="9"/>
  <c r="I27" i="9"/>
  <c r="I18" i="9"/>
  <c r="F13" i="74"/>
  <c r="B13" i="74" s="1"/>
  <c r="B15" i="74"/>
  <c r="I15" i="74" s="1"/>
  <c r="M13" i="9"/>
  <c r="B24" i="73"/>
  <c r="B23" i="73"/>
  <c r="B22" i="73"/>
  <c r="B21" i="73"/>
  <c r="B17" i="73"/>
  <c r="B16" i="73"/>
  <c r="B15" i="73"/>
  <c r="B14" i="73"/>
  <c r="B49" i="72"/>
  <c r="B48" i="72"/>
  <c r="B47" i="72"/>
  <c r="B46" i="72"/>
  <c r="B41" i="72"/>
  <c r="B40" i="72"/>
  <c r="B39" i="72"/>
  <c r="B38" i="72"/>
  <c r="B33" i="72"/>
  <c r="B31" i="72"/>
  <c r="B30" i="72"/>
  <c r="B26" i="72"/>
  <c r="B25" i="72"/>
  <c r="B24" i="72"/>
  <c r="B23" i="72"/>
  <c r="B17" i="72"/>
  <c r="B16" i="72"/>
  <c r="B15" i="72"/>
  <c r="K40" i="72"/>
  <c r="B28" i="72"/>
  <c r="B65" i="70"/>
  <c r="B64" i="70"/>
  <c r="B63" i="70"/>
  <c r="B62" i="70"/>
  <c r="B58" i="70"/>
  <c r="B57" i="70"/>
  <c r="B56" i="70"/>
  <c r="B55" i="70"/>
  <c r="B51" i="70"/>
  <c r="B50" i="70"/>
  <c r="B49" i="70"/>
  <c r="B48" i="70"/>
  <c r="B25" i="70"/>
  <c r="B24" i="70"/>
  <c r="B20" i="70"/>
  <c r="B19" i="70"/>
  <c r="B15" i="70"/>
  <c r="I15" i="70" s="1"/>
  <c r="B14" i="70"/>
  <c r="I14" i="70" s="1"/>
  <c r="F61" i="70"/>
  <c r="D61" i="70"/>
  <c r="M15" i="70"/>
  <c r="K14" i="70"/>
  <c r="B36" i="69"/>
  <c r="B35" i="69"/>
  <c r="B34" i="69"/>
  <c r="B33" i="69"/>
  <c r="B32" i="69"/>
  <c r="B29" i="69"/>
  <c r="B27" i="69"/>
  <c r="B26" i="69"/>
  <c r="B25" i="69"/>
  <c r="B24" i="69"/>
  <c r="B23" i="69"/>
  <c r="B19" i="69"/>
  <c r="B18" i="69"/>
  <c r="B17" i="69"/>
  <c r="B16" i="69"/>
  <c r="B15" i="69"/>
  <c r="B14" i="69"/>
  <c r="B58" i="68"/>
  <c r="B57" i="68"/>
  <c r="B53" i="68"/>
  <c r="B52" i="68"/>
  <c r="B48" i="68"/>
  <c r="B47" i="68"/>
  <c r="B25" i="68"/>
  <c r="B24" i="68"/>
  <c r="B20" i="68"/>
  <c r="B19" i="68"/>
  <c r="B15" i="68"/>
  <c r="B14" i="68"/>
  <c r="M58" i="68"/>
  <c r="M57" i="68"/>
  <c r="K58" i="68"/>
  <c r="K57" i="68"/>
  <c r="K48" i="68"/>
  <c r="K47" i="68"/>
  <c r="K13" i="68"/>
  <c r="F56" i="68"/>
  <c r="D56" i="68"/>
  <c r="B41" i="67"/>
  <c r="B40" i="67"/>
  <c r="B38" i="67"/>
  <c r="B37" i="67"/>
  <c r="B36" i="67"/>
  <c r="B31" i="67"/>
  <c r="B30" i="67"/>
  <c r="B29" i="67"/>
  <c r="B28" i="67"/>
  <c r="B27" i="67"/>
  <c r="B23" i="67"/>
  <c r="B22" i="67"/>
  <c r="B21" i="67"/>
  <c r="B20" i="67"/>
  <c r="B19" i="67"/>
  <c r="B15" i="67"/>
  <c r="F35" i="67"/>
  <c r="B35" i="67" s="1"/>
  <c r="F13" i="67"/>
  <c r="D13" i="67"/>
  <c r="B52" i="66"/>
  <c r="B51" i="66"/>
  <c r="B50" i="66"/>
  <c r="B48" i="66"/>
  <c r="B44" i="66"/>
  <c r="B43" i="66"/>
  <c r="B42" i="66"/>
  <c r="B41" i="66"/>
  <c r="B38" i="66"/>
  <c r="B37" i="66"/>
  <c r="B36" i="66"/>
  <c r="B33" i="66"/>
  <c r="B32" i="66"/>
  <c r="B31" i="66"/>
  <c r="B30" i="66"/>
  <c r="B29" i="66"/>
  <c r="B28" i="66"/>
  <c r="B27" i="66"/>
  <c r="B23" i="66"/>
  <c r="B22" i="66"/>
  <c r="B21" i="66"/>
  <c r="D35" i="66"/>
  <c r="F35" i="66"/>
  <c r="I15" i="68" l="1"/>
  <c r="I16" i="74"/>
  <c r="I17" i="73"/>
  <c r="I28" i="73"/>
  <c r="I64" i="70"/>
  <c r="I65" i="70"/>
  <c r="I57" i="70"/>
  <c r="I51" i="70"/>
  <c r="I35" i="69"/>
  <c r="I24" i="69"/>
  <c r="I15" i="69"/>
  <c r="I48" i="68"/>
  <c r="I20" i="68"/>
  <c r="I24" i="68"/>
  <c r="I29" i="67"/>
  <c r="I19" i="67"/>
  <c r="I23" i="67"/>
  <c r="I43" i="66"/>
  <c r="I37" i="66"/>
  <c r="I17" i="74"/>
  <c r="I14" i="74"/>
  <c r="I29" i="73"/>
  <c r="I30" i="73"/>
  <c r="I31" i="73"/>
  <c r="I16" i="73"/>
  <c r="I14" i="73"/>
  <c r="I58" i="70"/>
  <c r="I55" i="70"/>
  <c r="I62" i="70"/>
  <c r="I56" i="70"/>
  <c r="I63" i="70"/>
  <c r="I48" i="70"/>
  <c r="I49" i="70"/>
  <c r="I50" i="70"/>
  <c r="K25" i="70"/>
  <c r="K24" i="70"/>
  <c r="M25" i="70"/>
  <c r="M24" i="70"/>
  <c r="I25" i="69"/>
  <c r="I32" i="69"/>
  <c r="I37" i="69"/>
  <c r="I26" i="69"/>
  <c r="I33" i="69"/>
  <c r="I23" i="69"/>
  <c r="I28" i="69"/>
  <c r="I27" i="69"/>
  <c r="I34" i="69"/>
  <c r="I17" i="69"/>
  <c r="I14" i="69"/>
  <c r="I18" i="69"/>
  <c r="I19" i="69"/>
  <c r="I16" i="69"/>
  <c r="I47" i="68"/>
  <c r="I25" i="68"/>
  <c r="I19" i="68"/>
  <c r="I14" i="68"/>
  <c r="M40" i="67"/>
  <c r="M36" i="67"/>
  <c r="M37" i="67"/>
  <c r="M39" i="67"/>
  <c r="M38" i="67"/>
  <c r="M41" i="67"/>
  <c r="K38" i="67"/>
  <c r="K40" i="67"/>
  <c r="K39" i="67"/>
  <c r="K41" i="67"/>
  <c r="K37" i="67"/>
  <c r="K36" i="67"/>
  <c r="I30" i="67"/>
  <c r="I31" i="67"/>
  <c r="I27" i="67"/>
  <c r="I32" i="67"/>
  <c r="I28" i="67"/>
  <c r="I20" i="67"/>
  <c r="I21" i="67"/>
  <c r="I18" i="67"/>
  <c r="I22" i="67"/>
  <c r="M15" i="67"/>
  <c r="M14" i="67"/>
  <c r="K15" i="67"/>
  <c r="K14" i="67"/>
  <c r="I44" i="66"/>
  <c r="I41" i="66"/>
  <c r="I42" i="66"/>
  <c r="I36" i="66"/>
  <c r="K21" i="66"/>
  <c r="K22" i="66"/>
  <c r="K23" i="66"/>
  <c r="I21" i="66"/>
  <c r="M22" i="66"/>
  <c r="M21" i="66"/>
  <c r="M23" i="66"/>
  <c r="I22" i="66"/>
  <c r="M17" i="66"/>
  <c r="M16" i="66"/>
  <c r="I43" i="35"/>
  <c r="I37" i="67"/>
  <c r="I36" i="69"/>
  <c r="I30" i="35"/>
  <c r="B13" i="67"/>
  <c r="I14" i="67" s="1"/>
  <c r="K35" i="66"/>
  <c r="M23" i="68"/>
  <c r="K51" i="68"/>
  <c r="I21" i="73"/>
  <c r="K40" i="66"/>
  <c r="M40" i="66"/>
  <c r="B54" i="70"/>
  <c r="K13" i="9"/>
  <c r="F21" i="72"/>
  <c r="B21" i="72" s="1"/>
  <c r="M14" i="70"/>
  <c r="M13" i="70" s="1"/>
  <c r="I52" i="68"/>
  <c r="K18" i="68"/>
  <c r="M18" i="70"/>
  <c r="B15" i="35"/>
  <c r="I15" i="35" s="1"/>
  <c r="B18" i="70"/>
  <c r="I19" i="70" s="1"/>
  <c r="K47" i="70"/>
  <c r="M54" i="70"/>
  <c r="K61" i="70"/>
  <c r="M61" i="70"/>
  <c r="K20" i="73"/>
  <c r="F13" i="35"/>
  <c r="B13" i="35" s="1"/>
  <c r="B35" i="66"/>
  <c r="M13" i="35"/>
  <c r="M13" i="74"/>
  <c r="K13" i="74"/>
  <c r="I13" i="9"/>
  <c r="M13" i="73"/>
  <c r="M27" i="73"/>
  <c r="K27" i="73"/>
  <c r="M20" i="73"/>
  <c r="I24" i="73"/>
  <c r="K13" i="73"/>
  <c r="I15" i="73"/>
  <c r="I23" i="73"/>
  <c r="I22" i="73"/>
  <c r="B29" i="72"/>
  <c r="B45" i="72"/>
  <c r="I45" i="72" s="1"/>
  <c r="K44" i="72"/>
  <c r="B14" i="72"/>
  <c r="B37" i="72"/>
  <c r="I37" i="72" s="1"/>
  <c r="K39" i="72"/>
  <c r="K38" i="72"/>
  <c r="K37" i="72"/>
  <c r="K41" i="72"/>
  <c r="B22" i="72"/>
  <c r="I22" i="72" s="1"/>
  <c r="M36" i="72"/>
  <c r="M47" i="70"/>
  <c r="B61" i="70"/>
  <c r="K54" i="70"/>
  <c r="B23" i="70"/>
  <c r="I24" i="70" s="1"/>
  <c r="K15" i="70"/>
  <c r="K13" i="70" s="1"/>
  <c r="M46" i="68"/>
  <c r="M56" i="68"/>
  <c r="B56" i="68"/>
  <c r="K56" i="68"/>
  <c r="B51" i="68"/>
  <c r="M51" i="68"/>
  <c r="K23" i="68"/>
  <c r="M18" i="68"/>
  <c r="B18" i="68"/>
  <c r="M13" i="68"/>
  <c r="I57" i="68"/>
  <c r="K46" i="68"/>
  <c r="I53" i="68"/>
  <c r="B17" i="67"/>
  <c r="B40" i="66"/>
  <c r="K31" i="66"/>
  <c r="F47" i="66"/>
  <c r="B49" i="66"/>
  <c r="M35" i="66"/>
  <c r="K25" i="66"/>
  <c r="B26" i="66"/>
  <c r="I26" i="66" s="1"/>
  <c r="I23" i="66"/>
  <c r="D13" i="66"/>
  <c r="F13" i="66"/>
  <c r="I58" i="68"/>
  <c r="M23" i="70" l="1"/>
  <c r="K23" i="70"/>
  <c r="I49" i="72"/>
  <c r="I41" i="72"/>
  <c r="I25" i="72"/>
  <c r="I25" i="70"/>
  <c r="I23" i="70" s="1"/>
  <c r="I20" i="70"/>
  <c r="I18" i="70" s="1"/>
  <c r="I38" i="67"/>
  <c r="I40" i="67"/>
  <c r="M13" i="67"/>
  <c r="I31" i="66"/>
  <c r="I48" i="72"/>
  <c r="I47" i="72"/>
  <c r="I46" i="72"/>
  <c r="I38" i="72"/>
  <c r="I40" i="72"/>
  <c r="I39" i="72"/>
  <c r="I29" i="72"/>
  <c r="I32" i="72"/>
  <c r="I31" i="72"/>
  <c r="I30" i="72"/>
  <c r="I24" i="72"/>
  <c r="I23" i="72"/>
  <c r="I26" i="72"/>
  <c r="I21" i="72" s="1"/>
  <c r="I14" i="72"/>
  <c r="I18" i="72"/>
  <c r="I16" i="72"/>
  <c r="I15" i="72"/>
  <c r="I17" i="72"/>
  <c r="I31" i="69"/>
  <c r="I39" i="67"/>
  <c r="I41" i="67"/>
  <c r="I36" i="67"/>
  <c r="I15" i="67"/>
  <c r="I13" i="67" s="1"/>
  <c r="M53" i="66"/>
  <c r="M52" i="66"/>
  <c r="M50" i="66"/>
  <c r="M51" i="66"/>
  <c r="M48" i="66"/>
  <c r="M49" i="66"/>
  <c r="I28" i="66"/>
  <c r="I30" i="66"/>
  <c r="I27" i="66"/>
  <c r="I29" i="66"/>
  <c r="I32" i="66"/>
  <c r="B13" i="66"/>
  <c r="M13" i="66" s="1"/>
  <c r="K13" i="67"/>
  <c r="I17" i="67"/>
  <c r="K20" i="66"/>
  <c r="I23" i="68"/>
  <c r="M15" i="66"/>
  <c r="I40" i="66"/>
  <c r="I13" i="69"/>
  <c r="I22" i="69"/>
  <c r="I35" i="66"/>
  <c r="I13" i="68"/>
  <c r="K15" i="66"/>
  <c r="I14" i="35"/>
  <c r="I13" i="35" s="1"/>
  <c r="I13" i="73"/>
  <c r="M21" i="72"/>
  <c r="I13" i="70"/>
  <c r="I51" i="68"/>
  <c r="I18" i="68"/>
  <c r="K35" i="67"/>
  <c r="M17" i="67"/>
  <c r="B25" i="66"/>
  <c r="I13" i="74"/>
  <c r="K13" i="72"/>
  <c r="K13" i="35"/>
  <c r="M28" i="72"/>
  <c r="K28" i="72"/>
  <c r="I27" i="73"/>
  <c r="I20" i="73"/>
  <c r="M44" i="72"/>
  <c r="K36" i="72"/>
  <c r="I33" i="72"/>
  <c r="M13" i="72"/>
  <c r="I47" i="70"/>
  <c r="I61" i="70"/>
  <c r="I54" i="70"/>
  <c r="K18" i="70"/>
  <c r="I46" i="68"/>
  <c r="I56" i="68"/>
  <c r="M35" i="67"/>
  <c r="M26" i="67"/>
  <c r="K26" i="67"/>
  <c r="K17" i="67"/>
  <c r="M25" i="66"/>
  <c r="M20" i="66"/>
  <c r="B47" i="66"/>
  <c r="I49" i="66" l="1"/>
  <c r="I48" i="66"/>
  <c r="K13" i="66"/>
  <c r="I13" i="66" s="1"/>
  <c r="I53" i="66"/>
  <c r="I51" i="66"/>
  <c r="I52" i="66"/>
  <c r="I50" i="66"/>
  <c r="M47" i="66"/>
  <c r="I20" i="66"/>
  <c r="I15" i="66"/>
  <c r="I35" i="67"/>
  <c r="I26" i="67"/>
  <c r="I25" i="66"/>
  <c r="I28" i="72"/>
  <c r="I44" i="72"/>
  <c r="I36" i="72"/>
  <c r="I13" i="72"/>
  <c r="K47" i="66"/>
  <c r="I47" i="66" l="1"/>
</calcChain>
</file>

<file path=xl/sharedStrings.xml><?xml version="1.0" encoding="utf-8"?>
<sst xmlns="http://schemas.openxmlformats.org/spreadsheetml/2006/main" count="1960" uniqueCount="239">
  <si>
    <t>Tiempo que permaneció en México</t>
  </si>
  <si>
    <t>*</t>
  </si>
  <si>
    <t>Total</t>
  </si>
  <si>
    <t>Hasta 24 horas</t>
  </si>
  <si>
    <t>15 a 19 años</t>
  </si>
  <si>
    <t>20 a 29 años</t>
  </si>
  <si>
    <t>30 a 39 años</t>
  </si>
  <si>
    <t>40 a 49 años</t>
  </si>
  <si>
    <t>50 a 59 años</t>
  </si>
  <si>
    <t>60 años y más</t>
  </si>
  <si>
    <t>Más de 1 día</t>
  </si>
  <si>
    <t>No especificado</t>
  </si>
  <si>
    <t>Hombres</t>
  </si>
  <si>
    <t>Mujeres</t>
  </si>
  <si>
    <t>Sin instrucción</t>
  </si>
  <si>
    <t>Primaria incompleta</t>
  </si>
  <si>
    <t>Primaria completa</t>
  </si>
  <si>
    <t>Secundaria incompleta</t>
  </si>
  <si>
    <t>Secundaria completa</t>
  </si>
  <si>
    <t>Sin documento migratorio</t>
  </si>
  <si>
    <t>Agropecuario</t>
  </si>
  <si>
    <t>Comercio</t>
  </si>
  <si>
    <t>Trabajador a destajo o por obra</t>
  </si>
  <si>
    <t>Trabajador por su cuenta</t>
  </si>
  <si>
    <t>Trabajador a sueldo fijo</t>
  </si>
  <si>
    <t>Manufactura</t>
  </si>
  <si>
    <t>Construcción</t>
  </si>
  <si>
    <t>Transporte</t>
  </si>
  <si>
    <t>Diversos</t>
  </si>
  <si>
    <t>Más de secundaria completa</t>
  </si>
  <si>
    <t>Con documento migratorio</t>
  </si>
  <si>
    <t>-- Sin registro.</t>
  </si>
  <si>
    <t>Más de uno hasta dos s.m.</t>
  </si>
  <si>
    <t>Más de dos hasta tres s.m.</t>
  </si>
  <si>
    <t>Más de tres hasta cinco s.m.</t>
  </si>
  <si>
    <t>Más de cinco s.m.</t>
  </si>
  <si>
    <t>Comerciantes</t>
  </si>
  <si>
    <t>Vendedores ambulantes</t>
  </si>
  <si>
    <t>Trabajadores en servicios domésticos</t>
  </si>
  <si>
    <t>Trabajadores agropecuarios</t>
  </si>
  <si>
    <t>Trabajadores industriales</t>
  </si>
  <si>
    <t>Trabajadores en la construcción</t>
  </si>
  <si>
    <t>Hasta un s.m.</t>
  </si>
  <si>
    <t>Otras entidades federativas</t>
  </si>
  <si>
    <t xml:space="preserve">Tapachula </t>
  </si>
  <si>
    <t xml:space="preserve">Suchiate </t>
  </si>
  <si>
    <t xml:space="preserve">Tuxtla Chico </t>
  </si>
  <si>
    <t xml:space="preserve">Cacahoatán </t>
  </si>
  <si>
    <t xml:space="preserve">Huixtla </t>
  </si>
  <si>
    <t>Otros municipios de Chiapas</t>
  </si>
  <si>
    <t>No trabajó</t>
  </si>
  <si>
    <t>Sí trabajó</t>
  </si>
  <si>
    <r>
      <t>1</t>
    </r>
    <r>
      <rPr>
        <sz val="8"/>
        <rFont val="Arial"/>
        <family val="2"/>
      </rPr>
      <t xml:space="preserve"> Incluye sólo a aquellos que sí trabajaron en su última estancia en México.</t>
    </r>
  </si>
  <si>
    <t>Otro documento</t>
  </si>
  <si>
    <t>ABSOLUTOS</t>
  </si>
  <si>
    <t>PORCENTAJES</t>
  </si>
  <si>
    <t>TOTAL</t>
  </si>
  <si>
    <t>Chiapas</t>
  </si>
  <si>
    <r>
      <t xml:space="preserve">TOTAL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</si>
  <si>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Incluye sólo a aquellos que sí trabajaron en su última estancia en México.</t>
    </r>
  </si>
  <si>
    <r>
      <t xml:space="preserve">TOTAL </t>
    </r>
    <r>
      <rPr>
        <b/>
        <vertAlign val="superscript"/>
        <sz val="9"/>
        <rFont val="Arial"/>
        <family val="2"/>
      </rPr>
      <t>1</t>
    </r>
  </si>
  <si>
    <t>Servicios domésticos</t>
  </si>
  <si>
    <t>Servicios diversos</t>
  </si>
  <si>
    <t>Trabajadores en servicios diversos</t>
  </si>
  <si>
    <t>Estado y municipio</t>
  </si>
  <si>
    <t>No fronterizo</t>
  </si>
  <si>
    <t>Retalhuleu</t>
  </si>
  <si>
    <t>Quetzaltenango</t>
  </si>
  <si>
    <t>Huehuetenango</t>
  </si>
  <si>
    <t xml:space="preserve">San Marcos </t>
  </si>
  <si>
    <t>Fronterizo o cercano a la frontera</t>
  </si>
  <si>
    <t>Localidad guatemalteca donde fue entrevistado</t>
  </si>
  <si>
    <t>POBLACIÓN TOTAL</t>
  </si>
  <si>
    <t>Dimensión geográfica y temporal, departamento y tipo de localidad de residencia</t>
  </si>
  <si>
    <t>Mujer</t>
  </si>
  <si>
    <t>Hombre</t>
  </si>
  <si>
    <t>Sexo y condición de alfabetismo</t>
  </si>
  <si>
    <t>No hablante</t>
  </si>
  <si>
    <t>Hablante</t>
  </si>
  <si>
    <t>Sexo y condición de hablante de lengua indígena</t>
  </si>
  <si>
    <t>Hija</t>
  </si>
  <si>
    <t>Esposa</t>
  </si>
  <si>
    <t>Jefa</t>
  </si>
  <si>
    <t>Hijo</t>
  </si>
  <si>
    <t>Esposo</t>
  </si>
  <si>
    <t>Jefe</t>
  </si>
  <si>
    <t>Hijo(a)</t>
  </si>
  <si>
    <t>Esposo(a)</t>
  </si>
  <si>
    <t>Jefe(a)</t>
  </si>
  <si>
    <r>
      <t>2</t>
    </r>
    <r>
      <rPr>
        <sz val="8"/>
        <rFont val="Arial"/>
        <family val="2"/>
      </rPr>
      <t xml:space="preserve"> Incluye a solteros, separados, viudos y divorciados.</t>
    </r>
  </si>
  <si>
    <r>
      <t>1</t>
    </r>
    <r>
      <rPr>
        <sz val="8"/>
        <rFont val="Arial"/>
        <family val="2"/>
      </rPr>
      <t xml:space="preserve"> Incluye a los casados o en unión libre.</t>
    </r>
  </si>
  <si>
    <r>
      <t xml:space="preserve">No unida </t>
    </r>
    <r>
      <rPr>
        <vertAlign val="superscript"/>
        <sz val="9"/>
        <rFont val="Arial"/>
        <family val="2"/>
      </rPr>
      <t>2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</si>
  <si>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</si>
  <si>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t>San Marcos</t>
  </si>
  <si>
    <t>Triciclo</t>
  </si>
  <si>
    <t>Cámaras o tubos de llanta</t>
  </si>
  <si>
    <t>Ninguno o caminando</t>
  </si>
  <si>
    <t>Si ha trabajado</t>
  </si>
  <si>
    <t>Nunca ha trabajado</t>
  </si>
  <si>
    <t>Más de 1 a 15 días</t>
  </si>
  <si>
    <t>Más de 15 días a 1 mes</t>
  </si>
  <si>
    <t>NC</t>
  </si>
  <si>
    <t xml:space="preserve">Urbana </t>
  </si>
  <si>
    <t>No urbana</t>
  </si>
  <si>
    <t>Trimestre en el que fue entrevistado</t>
  </si>
  <si>
    <t>Ciudad guatemalteca por la que cruzó a México</t>
  </si>
  <si>
    <t>Tipo de localidad guatemalteca de residencia</t>
  </si>
  <si>
    <t>Condición de documento para cruzar y medio de cruce a México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</si>
  <si>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condición laboral en los 30 días anteriores al viaje a México.</t>
    </r>
  </si>
  <si>
    <t>Sexo y sector de actividad en México</t>
  </si>
  <si>
    <t>Condición de documento para cruzar y sector de actividad en México</t>
  </si>
  <si>
    <t>Puesto o posición en México y nivel de instrucción</t>
  </si>
  <si>
    <t>Otro departamento fronterizo</t>
  </si>
  <si>
    <t>* Datos expandidos de muestras menores a 30 observaciones o casos.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</si>
  <si>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</si>
  <si>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Unida </t>
    </r>
    <r>
      <rPr>
        <vertAlign val="superscript"/>
        <sz val="9"/>
        <rFont val="Arial"/>
        <family val="2"/>
      </rPr>
      <t>1</t>
    </r>
  </si>
  <si>
    <r>
      <t xml:space="preserve">Otro parentesco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</si>
  <si>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Incluye otro parentesco y sin relación de parentesco.</t>
    </r>
  </si>
  <si>
    <r>
      <t xml:space="preserve">Si trabajó </t>
    </r>
    <r>
      <rPr>
        <vertAlign val="superscript"/>
        <sz val="9"/>
        <rFont val="Arial"/>
        <family val="2"/>
      </rPr>
      <t>1</t>
    </r>
  </si>
  <si>
    <r>
      <t xml:space="preserve">No trabajó </t>
    </r>
    <r>
      <rPr>
        <vertAlign val="superscript"/>
        <sz val="9"/>
        <rFont val="Arial"/>
        <family val="2"/>
      </rPr>
      <t>1</t>
    </r>
  </si>
  <si>
    <t>Condición laboral en México y grupos de edad</t>
  </si>
  <si>
    <t>Domésticos</t>
  </si>
  <si>
    <r>
      <t xml:space="preserve">Otro sector </t>
    </r>
    <r>
      <rPr>
        <b/>
        <vertAlign val="superscript"/>
        <sz val="9"/>
        <rFont val="Arial"/>
        <family val="2"/>
      </rPr>
      <t>2</t>
    </r>
  </si>
  <si>
    <r>
      <t xml:space="preserve">Otro sector </t>
    </r>
    <r>
      <rPr>
        <b/>
        <vertAlign val="superscript"/>
        <sz val="9"/>
        <rFont val="Arial"/>
        <family val="2"/>
      </rPr>
      <t>3</t>
    </r>
  </si>
  <si>
    <r>
      <t xml:space="preserve">Comerciantes </t>
    </r>
    <r>
      <rPr>
        <b/>
        <vertAlign val="superscript"/>
        <sz val="9"/>
        <rFont val="Arial"/>
        <family val="2"/>
      </rPr>
      <t>3</t>
    </r>
  </si>
  <si>
    <r>
      <t xml:space="preserve">Otro oficio </t>
    </r>
    <r>
      <rPr>
        <b/>
        <vertAlign val="superscript"/>
        <sz val="9"/>
        <rFont val="Arial"/>
        <family val="2"/>
      </rPr>
      <t>4</t>
    </r>
  </si>
  <si>
    <r>
      <t>3</t>
    </r>
    <r>
      <rPr>
        <sz val="8"/>
        <rFont val="Arial"/>
        <family val="2"/>
      </rPr>
      <t xml:space="preserve"> Comercio incluye a comerciantes y vendedores ambulantes.</t>
    </r>
  </si>
  <si>
    <r>
      <t xml:space="preserve">Secundaria completa y más </t>
    </r>
    <r>
      <rPr>
        <b/>
        <vertAlign val="superscript"/>
        <sz val="9"/>
        <rFont val="Arial"/>
        <family val="2"/>
      </rPr>
      <t>3</t>
    </r>
  </si>
  <si>
    <t>El Carmen (San Marcos)</t>
  </si>
  <si>
    <t>Tecún Umán (San Marcos)</t>
  </si>
  <si>
    <t>La Mesilla (Huehuetenango)</t>
  </si>
  <si>
    <t>Profesionistas, técnicos y personal administrativo</t>
  </si>
  <si>
    <t>Sabe leer y escribir</t>
  </si>
  <si>
    <t>No sabe leer y escribir</t>
  </si>
  <si>
    <r>
      <t xml:space="preserve">Otro medio </t>
    </r>
    <r>
      <rPr>
        <vertAlign val="superscript"/>
        <sz val="9"/>
        <rFont val="Arial"/>
        <family val="2"/>
      </rPr>
      <t>1</t>
    </r>
  </si>
  <si>
    <r>
      <t xml:space="preserve">Otra ciudad </t>
    </r>
    <r>
      <rPr>
        <b/>
        <vertAlign val="superscript"/>
        <sz val="9"/>
        <rFont val="Arial"/>
        <family val="2"/>
      </rPr>
      <t>2</t>
    </r>
  </si>
  <si>
    <t>Región y departamento guatemalteco de residencia</t>
  </si>
  <si>
    <t xml:space="preserve">Sexo y grupos de edad </t>
  </si>
  <si>
    <t xml:space="preserve">Sexo y nivel de instrucción </t>
  </si>
  <si>
    <t xml:space="preserve">Sexo y situación conyugal </t>
  </si>
  <si>
    <t>Sexo y relación de parentesco en el hogar</t>
  </si>
  <si>
    <t>Ciudad guatemalteca por donde cruzó y condición de documento para cruzar a México</t>
  </si>
  <si>
    <t>Departamento guatemalteco de residencia y condición de documento utilizado para cruzar a México</t>
  </si>
  <si>
    <t>Otro departamento</t>
  </si>
  <si>
    <t xml:space="preserve">Condición laboral en Guatemala </t>
  </si>
  <si>
    <t xml:space="preserve">Ciudad guatemalteca por la que cruzó y lugar donde trabajó en México </t>
  </si>
  <si>
    <t xml:space="preserve">Ciudad guatemalteca por la que cruzó y sector de actividad en México </t>
  </si>
  <si>
    <t>Sector de actividad en México y nivel de instrucción</t>
  </si>
  <si>
    <t>Finca, ejido o rancho en Chiapas</t>
  </si>
  <si>
    <r>
      <t>3</t>
    </r>
    <r>
      <rPr>
        <sz val="8"/>
        <rFont val="Arial"/>
        <family val="2"/>
      </rPr>
      <t xml:space="preserve"> Incluye a los de secundaria completa y más de secundaria completa.</t>
    </r>
  </si>
  <si>
    <r>
      <t>4</t>
    </r>
    <r>
      <rPr>
        <sz val="8"/>
        <rFont val="Arial"/>
        <family val="2"/>
      </rPr>
      <t xml:space="preserve"> Incluye a industriales, profesionistas, técnicos y personal administrativo.</t>
    </r>
  </si>
  <si>
    <t xml:space="preserve">Industria </t>
  </si>
  <si>
    <t xml:space="preserve">Servicios </t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</si>
  <si>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</si>
  <si>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Trabajador a suledo fijo</t>
  </si>
  <si>
    <t>Frontera Comalapa</t>
  </si>
  <si>
    <r>
      <t xml:space="preserve">2 </t>
    </r>
    <r>
      <rPr>
        <sz val="8"/>
        <rFont val="Arial"/>
        <family val="2"/>
      </rPr>
      <t>Incluye trabajador familiar con pago y sin pago.</t>
    </r>
  </si>
  <si>
    <r>
      <t xml:space="preserve">3 </t>
    </r>
    <r>
      <rPr>
        <sz val="8"/>
        <rFont val="Arial"/>
        <family val="2"/>
      </rPr>
      <t>Incluye trabajador familiar con pago y sin pago.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</si>
  <si>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manufactura, transporte, servicios diversos y otro sector.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</si>
  <si>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a Gracias a Dios del departamento de Huehuetenango; Toquian Grande de San Marcos; y Ocós de San Marcos.</t>
    </r>
  </si>
  <si>
    <r>
      <t>Sector de actividad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 </t>
    </r>
  </si>
  <si>
    <r>
      <t>Oficio o profesión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 xml:space="preserve">1 </t>
    </r>
    <r>
      <rPr>
        <sz val="9"/>
        <color theme="0" tint="-4.9989318521683403E-2"/>
        <rFont val="Arial"/>
        <family val="2"/>
      </rPr>
      <t>en México</t>
    </r>
  </si>
  <si>
    <r>
      <t>Puesto o posición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</t>
    </r>
  </si>
  <si>
    <r>
      <t>Sexo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 </t>
    </r>
  </si>
  <si>
    <r>
      <t>Nivel de instrucción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</t>
    </r>
  </si>
  <si>
    <r>
      <t xml:space="preserve">Otro puesto </t>
    </r>
    <r>
      <rPr>
        <vertAlign val="superscript"/>
        <sz val="9"/>
        <rFont val="Arial"/>
        <family val="2"/>
      </rPr>
      <t>2</t>
    </r>
  </si>
  <si>
    <r>
      <t xml:space="preserve">Otro puesto </t>
    </r>
    <r>
      <rPr>
        <b/>
        <vertAlign val="superscript"/>
        <sz val="9"/>
        <rFont val="Arial"/>
        <family val="2"/>
      </rPr>
      <t>3</t>
    </r>
  </si>
  <si>
    <r>
      <t xml:space="preserve">Otro puesto </t>
    </r>
    <r>
      <rPr>
        <b/>
        <vertAlign val="superscript"/>
        <sz val="9"/>
        <rFont val="Arial"/>
        <family val="2"/>
      </rPr>
      <t>2</t>
    </r>
  </si>
  <si>
    <r>
      <t xml:space="preserve">No especificado </t>
    </r>
    <r>
      <rPr>
        <i/>
        <vertAlign val="superscript"/>
        <sz val="9"/>
        <rFont val="Arial"/>
        <family val="2"/>
      </rPr>
      <t>3</t>
    </r>
  </si>
  <si>
    <t>3 Incluye los que no especificaron Estado en el que trabajaron.</t>
  </si>
  <si>
    <r>
      <t>No especificado</t>
    </r>
    <r>
      <rPr>
        <i/>
        <vertAlign val="superscript"/>
        <sz val="9"/>
        <rFont val="Arial"/>
        <family val="2"/>
      </rPr>
      <t>3</t>
    </r>
  </si>
  <si>
    <t>Otro sector</t>
  </si>
  <si>
    <t>Sin ingreso</t>
  </si>
  <si>
    <r>
      <t>1</t>
    </r>
    <r>
      <rPr>
        <sz val="8"/>
        <rFont val="Arial"/>
        <family val="2"/>
      </rPr>
      <t xml:space="preserve"> Incluye autobús o camioneta, atomóvil particular, tráiler o camión de carga y otro.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</si>
  <si>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a Gracias a Dios del departamento de Huehuetenango y El Naranjo de Petén.</t>
    </r>
  </si>
  <si>
    <r>
      <t xml:space="preserve">Otra ciudad </t>
    </r>
    <r>
      <rPr>
        <vertAlign val="superscript"/>
        <sz val="9"/>
        <rFont val="Arial"/>
        <family val="2"/>
      </rPr>
      <t>2</t>
    </r>
  </si>
  <si>
    <r>
      <t xml:space="preserve">No especificado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</si>
  <si>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Incluye a quienes declararon vivir en otro país.</t>
    </r>
  </si>
  <si>
    <t>Más de 1 mes a 1 año</t>
  </si>
  <si>
    <t>Más de 1 año</t>
  </si>
  <si>
    <t>Cacahoatán</t>
  </si>
  <si>
    <t xml:space="preserve">Construcción </t>
  </si>
  <si>
    <t xml:space="preserve">Transporte </t>
  </si>
  <si>
    <t>Manufacturero</t>
  </si>
  <si>
    <t xml:space="preserve">Otro sector </t>
  </si>
  <si>
    <t xml:space="preserve">Sin ingresos </t>
  </si>
  <si>
    <t xml:space="preserve">Trabajadores en construcción </t>
  </si>
  <si>
    <t xml:space="preserve">Sin ingreso </t>
  </si>
  <si>
    <r>
      <t xml:space="preserve">TVTF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</si>
  <si>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t xml:space="preserve">TVR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</si>
  <si>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Tarjeta de Visitante Regional (TVR), antes llamada FMVR.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</si>
  <si>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Tarjeta de Visitante Trabajador Fronterizo (TVTF), antes llamada FMTF.</t>
    </r>
  </si>
  <si>
    <r>
      <t xml:space="preserve">Otra ciudad </t>
    </r>
    <r>
      <rPr>
        <b/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</si>
  <si>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a Gracias a Dios y La Mesilla del departamento de Huehuetenango; y El Naranjo de Petén.</t>
    </r>
  </si>
  <si>
    <r>
      <t xml:space="preserve">TVTF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</t>
    </r>
  </si>
  <si>
    <r>
      <t xml:space="preserve">TVR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</si>
  <si>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Tarjeta de Visitante Regional (TVR), antes llamada FMVR.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</si>
  <si>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Tarjeta de Visitante Trabajador Fronterizo (TVTF), antes llamada FMTF.</t>
    </r>
  </si>
  <si>
    <t>Sexo y ocupación u oficio en México</t>
  </si>
  <si>
    <t>Sexo y puesto o posición en la ocupación en México</t>
  </si>
  <si>
    <t>Fuente: EMIF SUR 2018.</t>
  </si>
  <si>
    <r>
      <t>1</t>
    </r>
    <r>
      <rPr>
        <sz val="8"/>
        <rFont val="Arial"/>
        <family val="2"/>
      </rPr>
      <t xml:space="preserve">  Para generar los múltiplos de salario mínimo se homologó a pesos mexicanos. El salario mínimo vigente correspondiente al área geográfica "única" en 2018 fue de 88.36 pesos diarios.</t>
    </r>
  </si>
  <si>
    <t>Enero-junio</t>
  </si>
  <si>
    <t>Julio-diciembre</t>
  </si>
  <si>
    <t xml:space="preserve">Fuente: EMIF SUR 2019. </t>
  </si>
  <si>
    <t xml:space="preserve"> 5.1. Migrantes guatemaltecos procedentes de México a Guatemala.
Dimensión geográfica y temporal, departamento y tipo de localidad de residencia, según tiempo que permanecieron en México, 2019</t>
  </si>
  <si>
    <t>5.2. Migrantes guatemaltecos procedentes de México a Guatemala.
Sexo y grupos de edad, según tiempo que permanecieron en México, 2019</t>
  </si>
  <si>
    <t>Fuente: EMIF SUR 2019.</t>
  </si>
  <si>
    <t>5.3. Migrantes guatemaltecos procedentes de México a Guatemala.
Sexo y condición de hablante de lengua indígena, según tiempo que permanecieron en México, 2019</t>
  </si>
  <si>
    <t>5.4. Migrantes guatemaltecos procedentes de México a Guatemala.
Sexo y condición de alfabetismo, según tiempo que permanecieron en México, 2019</t>
  </si>
  <si>
    <t>5.5. Migrantes guatemaltecos procedentes de México a Guatemala.
Sexo y nivel de instrucción, según tiempo que permanecieron en México, 2019</t>
  </si>
  <si>
    <t>5.6. Migrantes guatemaltecos procedentes de México a Guatemala.
Sexo y situación conyugal, según tiempo que permanecieron en México, 2019</t>
  </si>
  <si>
    <t>5.7. Migrantes guatemaltecos procedentes de México a Guatemala.
Sexo y relación de parentesco con el jefe del hogar, según tiempo que permanecieron en México, 2019</t>
  </si>
  <si>
    <t>5.8. Migrantes guatemaltecos procedentes de México a Guatemala.
Ciudad guatemalteca por donde cruzaron y condición de documento utilizado para cruzar a México, según tiempo que permanecieron en México, 2019</t>
  </si>
  <si>
    <t>5.9. Migrantes guatemaltecos procedentes de México a Guatemala.
Departamento guatemalteco de residencia y condición de documento utilizado para cruzar a México, según tiempo que permanecieron en México, 2019</t>
  </si>
  <si>
    <t xml:space="preserve">No especificado  </t>
  </si>
  <si>
    <t>5.10. Migrantes guatemaltecos procedentes de México a Guatemala.
Condición de documento para cruzar y medio de cruce a México, según tiempo que permanecieron en México, 2019</t>
  </si>
  <si>
    <t>5.11. Migrantes guatemaltecos procedentes de México a Guatemala.
Condición laboral en Guatemala, según tiempo que permanecieron en México, 2019</t>
  </si>
  <si>
    <t>5.12. Migrantes guatemaltecos procedentes de México a Guatemala.
Condición laboral en el último viaje a México y grupos de edad, según tiempo que permanecieron en México, 2019</t>
  </si>
  <si>
    <t>Huixtla</t>
  </si>
  <si>
    <t>5.13. Migrantes guatemaltecos procedentes de México a Guatemala, que trabajaron en este último viaje a México. Ciudad guatemalteca por la que cruzaron y lugar donde trabajó en México, según tiempo que permanecieron en México, 2019</t>
  </si>
  <si>
    <t>5.14. Migrantes guatemaltecos procedentes de México a Guatemala, que trabajaron en este último viaje a México. Sexo y sector de actividad de los que trabajaron en la última experiencia laboral en México, según tiempo que permanecieron en México, 2019</t>
  </si>
  <si>
    <t>5.15. Migrantes guatemaltecos procedentes de México a Guatemala, que trabajaron en este último viaje a México. Ciudad guatemalteca por la que cruzaron y sector de actividad de los que trabajaron en la última experiencia laboral en México, según tiempo que permanecieron en México, 2019</t>
  </si>
  <si>
    <t xml:space="preserve">Servicios domesticos </t>
  </si>
  <si>
    <t>5.16. Migrantes guatemaltecos procedentes de México a Guatemala, que trabajaron en este último viaje a México. Condición de documento migratorio para cruzar y sector de actividad de los que trabajaron en la última experiencia laboral en México, según tiempo que permanecieron en México, 2019</t>
  </si>
  <si>
    <t>5.17. Migrantes guatemaltecos procedentes de México a Guatemala, que trabajaron en este último viaje a México. Sector de actividad de los que trabajaron en la última experiencia laboral en México y nivel de instrucción, según tiempo que permanecieron en México, 2019</t>
  </si>
  <si>
    <t>5.18. Migrantes guatemaltecos procedentes de México a Guatemala, que trabajaron en este último viaje a México. Sector de actividad e ingreso recibido en múltiplos de salario mínimo de los que trabajaron en la última experiencia laboral en México, según tiempo que permanecieron en México, 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</si>
  <si>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manufactura, servicios diversos, transporte, y otro sector.</t>
    </r>
  </si>
  <si>
    <t>5.19. Migrantes guatemaltecos procedentes de México a Guatemala, que trabajaron en este último viaje a México.
Sexo y ocupación u oficio de los que trabajaron en la última experiencia laboral en México, según tiempo que permanecieron en México, 2019</t>
  </si>
  <si>
    <t>5.20. Migrantes guatemaltecos procedentes de México a Guatemala, que trabajaron en este último viaje a México. Oficio o profesión e ingreso recibido en múltiplos de salario mínimo de los que trabajaron en la última experiencia laboral en México, según tiempo que permanecieron en México, 2019</t>
  </si>
  <si>
    <t>5.21. Migrantes guatemaltecos procedentes de México a Guatemala, que trabajaron en este último viaje a México. Sexo y puesto o posición en la ocupación de los que trabajaron en la última experiencia laboral en México, según tiempo que permanecieron en México, 2019</t>
  </si>
  <si>
    <t>Sin ingresos</t>
  </si>
  <si>
    <r>
      <t>1</t>
    </r>
    <r>
      <rPr>
        <sz val="8"/>
        <rFont val="Arial"/>
        <family val="2"/>
      </rPr>
      <t xml:space="preserve">  Para generar los múltiplos de salario mínimo se homologó a pesos mexicanos. El salario mínimo vigente correspondiente al área geográfica "única" en 2019 fue de 102.68 pesos diarios.</t>
    </r>
  </si>
  <si>
    <t>5.22. Migrantes guatemaltecos procedentes de México a Guatemala, que trabajaron en este último viaje a México. Puesto o posición e ingreso recibido en múltiplos de salario mínimo de los que trabajaron en la última experiencia laboral en México, según tiempo que permanecieron en México, 2019</t>
  </si>
  <si>
    <t>5.23. Migrantes guatemaltecos procedentes de México a Guatemala, que trabajaron en este último viaje a México. Puesto o posición de los que trabajaron en la última experiencia laboral en México y nivel de instrucción, según tiempo que permanecieron en México, 2019</t>
  </si>
  <si>
    <t>5.24. Migrantes guatemaltecos procedentes de México a Guatemala, que trabajaron en este último viaje a México. Sexo e ingreso recibido en múltiplos de salario mínimo de los que trabajaron en la última experiencia laboral en México, según tiempo que permanecieron en México, 2019</t>
  </si>
  <si>
    <r>
      <t>1</t>
    </r>
    <r>
      <rPr>
        <sz val="8"/>
        <rFont val="Arial"/>
        <family val="2"/>
      </rPr>
      <t xml:space="preserve">  Para generar los múltiplos de salario mínimo se homologó a pesos mexicanos. El salario mínimo vigente correspondiente al área geográfica "única" en  2019 fue de 102.68 pesos diarios.</t>
    </r>
  </si>
  <si>
    <t>5.25. Migrantes guatemaltecos procedentes de México a Guatemala, que trabajaron en este último viaje a México. Nivel de instrucción e ingreso recibido en múltiplos de salario mínimo de los que trabajaron en la última experiencia laboral en México, según tiempo que permanecieron en México, 2019</t>
  </si>
  <si>
    <r>
      <t>1</t>
    </r>
    <r>
      <rPr>
        <sz val="8"/>
        <rFont val="Arial"/>
        <family val="2"/>
      </rPr>
      <t xml:space="preserve">  Para generar los múltiplos de salario mínimo se homologó a pesos mexicanos. El salario mínimo vigente correspondiente al área geográfica "única" en 2019 fue de 102.68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</si>
</sst>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_-* #,##0_-;\-* #,##0_-;_-* &quot;-- &quot;_-;_-@_-"/>
    <numFmt numFmtId="167" formatCode="_-* #,##0.0_-;\-* #,##0.0_-;_-* &quot;-- &quot;_-;_-@_-"/>
    <numFmt numFmtId="168" formatCode="###0"/>
    <numFmt numFmtId="169" formatCode="#,##0_ ;\-#,##0\ 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10"/>
      <name val="Arial"/>
      <family val="2"/>
    </font>
    <font>
      <b/>
      <i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i/>
      <sz val="9"/>
      <color indexed="8"/>
      <name val="Arial"/>
      <family val="2"/>
    </font>
    <font>
      <sz val="10"/>
      <name val="CG Omega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vertAlign val="superscript"/>
      <sz val="9"/>
      <color theme="0" tint="-4.9989318521683403E-2"/>
      <name val="Arial"/>
      <family val="2"/>
    </font>
    <font>
      <i/>
      <vertAlign val="superscript"/>
      <sz val="9"/>
      <name val="Arial"/>
      <family val="2"/>
    </font>
    <font>
      <sz val="7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BFBF"/>
        <bgColor indexed="9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79">
    <xf numFmtId="0" fontId="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 applyNumberFormat="0" applyFill="0" applyBorder="0" applyAlignment="0" applyProtection="0"/>
    <xf numFmtId="0" fontId="5" fillId="0" borderId="0"/>
    <xf numFmtId="0" fontId="24" fillId="0" borderId="0"/>
    <xf numFmtId="0" fontId="28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680">
    <xf numFmtId="0" fontId="0" fillId="0" borderId="0" xfId="0"/>
    <xf numFmtId="0" fontId="6" fillId="0" borderId="0" xfId="0" applyFont="1"/>
    <xf numFmtId="0" fontId="12" fillId="0" borderId="0" xfId="0" applyFont="1"/>
    <xf numFmtId="49" fontId="14" fillId="0" borderId="0" xfId="3" applyNumberFormat="1" applyFont="1" applyFill="1" applyBorder="1"/>
    <xf numFmtId="0" fontId="14" fillId="0" borderId="0" xfId="0" applyFont="1"/>
    <xf numFmtId="0" fontId="15" fillId="0" borderId="0" xfId="0" applyFont="1" applyFill="1"/>
    <xf numFmtId="3" fontId="14" fillId="0" borderId="0" xfId="0" applyNumberFormat="1" applyFont="1"/>
    <xf numFmtId="0" fontId="14" fillId="0" borderId="0" xfId="0" applyFont="1" applyBorder="1"/>
    <xf numFmtId="0" fontId="9" fillId="0" borderId="1" xfId="4" applyFont="1" applyFill="1" applyBorder="1" applyAlignment="1">
      <alignment horizontal="center" vertical="center" wrapText="1"/>
    </xf>
    <xf numFmtId="0" fontId="8" fillId="0" borderId="1" xfId="0" applyFont="1" applyBorder="1"/>
    <xf numFmtId="3" fontId="8" fillId="0" borderId="0" xfId="0" applyNumberFormat="1" applyFont="1" applyFill="1" applyBorder="1"/>
    <xf numFmtId="0" fontId="8" fillId="0" borderId="0" xfId="0" applyFont="1"/>
    <xf numFmtId="3" fontId="8" fillId="0" borderId="0" xfId="7" applyNumberFormat="1" applyFont="1" applyFill="1" applyBorder="1" applyAlignment="1">
      <alignment horizontal="left" indent="2"/>
    </xf>
    <xf numFmtId="0" fontId="15" fillId="0" borderId="0" xfId="0" applyFont="1"/>
    <xf numFmtId="3" fontId="8" fillId="0" borderId="0" xfId="0" applyNumberFormat="1" applyFont="1"/>
    <xf numFmtId="3" fontId="8" fillId="0" borderId="1" xfId="0" applyNumberFormat="1" applyFont="1" applyFill="1" applyBorder="1"/>
    <xf numFmtId="0" fontId="8" fillId="0" borderId="2" xfId="0" applyFont="1" applyFill="1" applyBorder="1" applyAlignment="1">
      <alignment vertical="center" wrapText="1"/>
    </xf>
    <xf numFmtId="0" fontId="8" fillId="0" borderId="0" xfId="0" applyFont="1" applyBorder="1"/>
    <xf numFmtId="0" fontId="14" fillId="0" borderId="0" xfId="0" applyFont="1" applyFill="1"/>
    <xf numFmtId="165" fontId="19" fillId="0" borderId="1" xfId="0" applyNumberFormat="1" applyFont="1" applyBorder="1" applyAlignment="1">
      <alignment horizontal="right"/>
    </xf>
    <xf numFmtId="0" fontId="17" fillId="0" borderId="0" xfId="0" applyFont="1"/>
    <xf numFmtId="0" fontId="7" fillId="0" borderId="0" xfId="0" applyFont="1" applyFill="1" applyBorder="1"/>
    <xf numFmtId="3" fontId="8" fillId="0" borderId="1" xfId="0" applyNumberFormat="1" applyFont="1" applyBorder="1"/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/>
    <xf numFmtId="0" fontId="8" fillId="0" borderId="0" xfId="4" applyFont="1" applyFill="1" applyAlignment="1">
      <alignment horizontal="left"/>
    </xf>
    <xf numFmtId="0" fontId="8" fillId="0" borderId="0" xfId="0" applyFont="1" applyFill="1" applyBorder="1"/>
    <xf numFmtId="0" fontId="8" fillId="0" borderId="0" xfId="5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indent="3"/>
    </xf>
    <xf numFmtId="0" fontId="8" fillId="0" borderId="0" xfId="1" applyFont="1"/>
    <xf numFmtId="0" fontId="8" fillId="0" borderId="0" xfId="1" applyFont="1" applyFill="1" applyBorder="1" applyAlignment="1">
      <alignment horizontal="left"/>
    </xf>
    <xf numFmtId="0" fontId="14" fillId="0" borderId="0" xfId="1" applyFont="1"/>
    <xf numFmtId="165" fontId="8" fillId="0" borderId="1" xfId="0" applyNumberFormat="1" applyFont="1" applyBorder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Fill="1" applyBorder="1" applyAlignment="1">
      <alignment vertical="center" wrapText="1"/>
    </xf>
    <xf numFmtId="165" fontId="8" fillId="0" borderId="0" xfId="0" applyNumberFormat="1" applyFont="1" applyFill="1" applyBorder="1" applyAlignment="1"/>
    <xf numFmtId="0" fontId="8" fillId="0" borderId="0" xfId="0" applyFont="1" applyFill="1"/>
    <xf numFmtId="0" fontId="8" fillId="0" borderId="1" xfId="0" applyFont="1" applyFill="1" applyBorder="1"/>
    <xf numFmtId="3" fontId="8" fillId="0" borderId="1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/>
    <xf numFmtId="0" fontId="6" fillId="0" borderId="1" xfId="0" applyFont="1" applyBorder="1"/>
    <xf numFmtId="3" fontId="7" fillId="0" borderId="0" xfId="0" applyNumberFormat="1" applyFont="1" applyFill="1" applyBorder="1" applyAlignment="1">
      <alignment vertical="center" wrapText="1"/>
    </xf>
    <xf numFmtId="0" fontId="7" fillId="0" borderId="0" xfId="3" applyFont="1" applyFill="1" applyBorder="1" applyAlignment="1">
      <alignment wrapText="1"/>
    </xf>
    <xf numFmtId="3" fontId="7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164" fontId="8" fillId="0" borderId="0" xfId="0" applyNumberFormat="1" applyFont="1" applyFill="1" applyBorder="1"/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/>
    </xf>
    <xf numFmtId="0" fontId="8" fillId="0" borderId="0" xfId="5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7" fillId="0" borderId="0" xfId="0" applyFont="1"/>
    <xf numFmtId="3" fontId="14" fillId="0" borderId="0" xfId="0" applyNumberFormat="1" applyFont="1" applyBorder="1"/>
    <xf numFmtId="0" fontId="8" fillId="0" borderId="1" xfId="5" applyFont="1" applyFill="1" applyBorder="1" applyAlignment="1">
      <alignment horizontal="left" vertical="center" indent="1"/>
    </xf>
    <xf numFmtId="0" fontId="8" fillId="0" borderId="0" xfId="5" applyFont="1" applyFill="1" applyBorder="1" applyAlignment="1">
      <alignment horizontal="left" vertical="center" indent="1"/>
    </xf>
    <xf numFmtId="0" fontId="8" fillId="0" borderId="0" xfId="0" applyFont="1" applyFill="1" applyBorder="1" applyAlignment="1"/>
    <xf numFmtId="0" fontId="14" fillId="0" borderId="1" xfId="0" applyFont="1" applyBorder="1"/>
    <xf numFmtId="0" fontId="8" fillId="0" borderId="1" xfId="0" applyFont="1" applyBorder="1" applyAlignment="1">
      <alignment horizontal="left" indent="1"/>
    </xf>
    <xf numFmtId="0" fontId="20" fillId="0" borderId="0" xfId="0" applyFont="1" applyFill="1" applyBorder="1"/>
    <xf numFmtId="165" fontId="8" fillId="0" borderId="1" xfId="0" applyNumberFormat="1" applyFont="1" applyFill="1" applyBorder="1"/>
    <xf numFmtId="0" fontId="7" fillId="0" borderId="0" xfId="3" applyFont="1" applyFill="1" applyBorder="1" applyAlignment="1">
      <alignment horizontal="left" wrapText="1"/>
    </xf>
    <xf numFmtId="0" fontId="8" fillId="0" borderId="2" xfId="0" applyFont="1" applyBorder="1"/>
    <xf numFmtId="3" fontId="14" fillId="0" borderId="0" xfId="0" applyNumberFormat="1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/>
    </xf>
    <xf numFmtId="0" fontId="8" fillId="0" borderId="0" xfId="4" applyFont="1" applyFill="1" applyBorder="1" applyAlignment="1">
      <alignment horizontal="left" indent="1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0" xfId="7" applyFont="1" applyFill="1" applyBorder="1" applyAlignment="1">
      <alignment horizontal="left" indent="1"/>
    </xf>
    <xf numFmtId="0" fontId="8" fillId="0" borderId="0" xfId="7" applyFont="1" applyFill="1" applyBorder="1"/>
    <xf numFmtId="0" fontId="7" fillId="0" borderId="1" xfId="5" applyFont="1" applyFill="1" applyBorder="1" applyAlignment="1">
      <alignment horizontal="left" vertical="center"/>
    </xf>
    <xf numFmtId="3" fontId="7" fillId="0" borderId="1" xfId="0" applyNumberFormat="1" applyFont="1" applyFill="1" applyBorder="1"/>
    <xf numFmtId="0" fontId="7" fillId="0" borderId="1" xfId="0" applyFont="1" applyFill="1" applyBorder="1"/>
    <xf numFmtId="165" fontId="7" fillId="0" borderId="1" xfId="3" applyNumberFormat="1" applyFont="1" applyFill="1" applyBorder="1" applyAlignment="1">
      <alignment horizontal="right" wrapText="1"/>
    </xf>
    <xf numFmtId="0" fontId="8" fillId="0" borderId="2" xfId="3" applyFont="1" applyFill="1" applyBorder="1" applyAlignment="1">
      <alignment horizont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indent="1"/>
    </xf>
    <xf numFmtId="3" fontId="7" fillId="0" borderId="0" xfId="3" applyNumberFormat="1" applyFont="1" applyFill="1" applyBorder="1" applyAlignment="1">
      <alignment horizontal="right" wrapText="1"/>
    </xf>
    <xf numFmtId="0" fontId="20" fillId="0" borderId="0" xfId="3" applyFont="1" applyFill="1" applyBorder="1"/>
    <xf numFmtId="3" fontId="20" fillId="0" borderId="0" xfId="0" applyNumberFormat="1" applyFont="1" applyFill="1" applyBorder="1" applyAlignment="1">
      <alignment vertical="center" wrapText="1"/>
    </xf>
    <xf numFmtId="3" fontId="20" fillId="0" borderId="0" xfId="0" applyNumberFormat="1" applyFont="1" applyFill="1" applyBorder="1"/>
    <xf numFmtId="0" fontId="7" fillId="0" borderId="1" xfId="3" applyFont="1" applyFill="1" applyBorder="1" applyAlignment="1">
      <alignment horizontal="left"/>
    </xf>
    <xf numFmtId="3" fontId="7" fillId="0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wrapText="1"/>
    </xf>
    <xf numFmtId="3" fontId="7" fillId="0" borderId="1" xfId="3" applyNumberFormat="1" applyFont="1" applyFill="1" applyBorder="1" applyAlignment="1">
      <alignment horizontal="right" wrapText="1"/>
    </xf>
    <xf numFmtId="0" fontId="8" fillId="0" borderId="1" xfId="7" applyFont="1" applyBorder="1"/>
    <xf numFmtId="0" fontId="8" fillId="0" borderId="0" xfId="7" applyFont="1"/>
    <xf numFmtId="0" fontId="8" fillId="0" borderId="0" xfId="7" applyFont="1" applyFill="1"/>
    <xf numFmtId="0" fontId="19" fillId="0" borderId="0" xfId="0" applyFont="1" applyFill="1" applyBorder="1" applyAlignment="1"/>
    <xf numFmtId="0" fontId="19" fillId="0" borderId="0" xfId="7" applyFont="1" applyFill="1" applyBorder="1" applyAlignment="1"/>
    <xf numFmtId="0" fontId="19" fillId="0" borderId="0" xfId="7" applyFont="1" applyFill="1" applyBorder="1"/>
    <xf numFmtId="0" fontId="17" fillId="0" borderId="0" xfId="7" applyFont="1" applyFill="1" applyBorder="1" applyAlignment="1"/>
    <xf numFmtId="0" fontId="8" fillId="0" borderId="0" xfId="7" applyFont="1" applyFill="1" applyBorder="1" applyAlignment="1"/>
    <xf numFmtId="0" fontId="14" fillId="0" borderId="0" xfId="7" applyFont="1" applyBorder="1"/>
    <xf numFmtId="3" fontId="14" fillId="0" borderId="0" xfId="7" applyNumberFormat="1" applyFont="1" applyFill="1" applyBorder="1" applyAlignment="1">
      <alignment vertical="center" wrapText="1"/>
    </xf>
    <xf numFmtId="3" fontId="14" fillId="0" borderId="0" xfId="7" applyNumberFormat="1" applyFont="1" applyFill="1" applyBorder="1" applyAlignment="1" applyProtection="1">
      <alignment horizontal="right" vertical="center" wrapText="1"/>
    </xf>
    <xf numFmtId="0" fontId="14" fillId="0" borderId="0" xfId="7" applyFont="1"/>
    <xf numFmtId="0" fontId="7" fillId="0" borderId="1" xfId="6" applyFont="1" applyFill="1" applyBorder="1"/>
    <xf numFmtId="0" fontId="8" fillId="0" borderId="0" xfId="0" applyFont="1" applyFill="1" applyAlignment="1">
      <alignment horizontal="left" indent="3"/>
    </xf>
    <xf numFmtId="0" fontId="8" fillId="0" borderId="2" xfId="0" applyFont="1" applyFill="1" applyBorder="1" applyAlignment="1">
      <alignment horizontal="left" wrapText="1" indent="1"/>
    </xf>
    <xf numFmtId="0" fontId="6" fillId="0" borderId="0" xfId="1" applyFont="1"/>
    <xf numFmtId="0" fontId="7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vertical="center" wrapText="1"/>
    </xf>
    <xf numFmtId="0" fontId="7" fillId="0" borderId="0" xfId="1" applyFont="1" applyFill="1" applyBorder="1"/>
    <xf numFmtId="3" fontId="8" fillId="0" borderId="0" xfId="1" applyNumberFormat="1" applyFont="1" applyFill="1" applyBorder="1" applyAlignment="1">
      <alignment vertical="center" wrapText="1"/>
    </xf>
    <xf numFmtId="0" fontId="8" fillId="0" borderId="0" xfId="1" applyFont="1" applyFill="1" applyBorder="1"/>
    <xf numFmtId="0" fontId="8" fillId="0" borderId="0" xfId="1" applyFont="1" applyFill="1" applyBorder="1" applyAlignment="1">
      <alignment horizontal="left" indent="1"/>
    </xf>
    <xf numFmtId="0" fontId="8" fillId="0" borderId="0" xfId="1" applyFont="1" applyFill="1" applyBorder="1" applyAlignment="1">
      <alignment horizontal="left" indent="3"/>
    </xf>
    <xf numFmtId="3" fontId="7" fillId="0" borderId="1" xfId="1" applyNumberFormat="1" applyFont="1" applyFill="1" applyBorder="1" applyAlignment="1">
      <alignment vertical="center" wrapText="1"/>
    </xf>
    <xf numFmtId="3" fontId="7" fillId="0" borderId="1" xfId="1" quotePrefix="1" applyNumberFormat="1" applyFont="1" applyFill="1" applyBorder="1" applyAlignment="1">
      <alignment horizontal="right" vertical="center" wrapText="1"/>
    </xf>
    <xf numFmtId="0" fontId="7" fillId="0" borderId="1" xfId="1" applyFont="1" applyFill="1" applyBorder="1"/>
    <xf numFmtId="165" fontId="7" fillId="0" borderId="1" xfId="1" applyNumberFormat="1" applyFont="1" applyFill="1" applyBorder="1"/>
    <xf numFmtId="0" fontId="14" fillId="0" borderId="0" xfId="1" applyFont="1" applyFill="1" applyBorder="1" applyAlignment="1">
      <alignment horizontal="left"/>
    </xf>
    <xf numFmtId="3" fontId="14" fillId="0" borderId="0" xfId="1" applyNumberFormat="1" applyFont="1" applyBorder="1" applyAlignment="1">
      <alignment vertical="center" wrapText="1"/>
    </xf>
    <xf numFmtId="165" fontId="14" fillId="0" borderId="0" xfId="1" applyNumberFormat="1" applyFont="1" applyBorder="1" applyAlignment="1">
      <alignment vertical="center" wrapText="1"/>
    </xf>
    <xf numFmtId="0" fontId="7" fillId="0" borderId="1" xfId="6" applyFont="1" applyFill="1" applyBorder="1" applyAlignment="1">
      <alignment wrapText="1"/>
    </xf>
    <xf numFmtId="3" fontId="14" fillId="0" borderId="0" xfId="0" applyNumberFormat="1" applyFont="1" applyFill="1" applyBorder="1"/>
    <xf numFmtId="165" fontId="14" fillId="0" borderId="0" xfId="0" applyNumberFormat="1" applyFont="1" applyFill="1" applyBorder="1"/>
    <xf numFmtId="0" fontId="8" fillId="0" borderId="0" xfId="0" applyFont="1" applyAlignment="1"/>
    <xf numFmtId="3" fontId="14" fillId="0" borderId="0" xfId="0" applyNumberFormat="1" applyFont="1" applyFill="1" applyBorder="1" applyAlignment="1">
      <alignment horizontal="right" vertical="center" wrapText="1"/>
    </xf>
    <xf numFmtId="0" fontId="20" fillId="0" borderId="0" xfId="3" applyFont="1" applyFill="1" applyBorder="1" applyAlignment="1">
      <alignment horizontal="left" wrapText="1"/>
    </xf>
    <xf numFmtId="3" fontId="20" fillId="0" borderId="0" xfId="3" applyNumberFormat="1" applyFont="1" applyFill="1" applyBorder="1" applyAlignment="1">
      <alignment horizontal="right" wrapText="1"/>
    </xf>
    <xf numFmtId="165" fontId="20" fillId="0" borderId="0" xfId="3" applyNumberFormat="1" applyFont="1" applyFill="1" applyBorder="1" applyAlignment="1">
      <alignment horizontal="right" wrapText="1"/>
    </xf>
    <xf numFmtId="0" fontId="20" fillId="0" borderId="0" xfId="3" applyFont="1" applyFill="1" applyBorder="1" applyAlignment="1">
      <alignment horizontal="right" wrapText="1"/>
    </xf>
    <xf numFmtId="0" fontId="7" fillId="0" borderId="1" xfId="3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Alignment="1"/>
    <xf numFmtId="0" fontId="15" fillId="0" borderId="0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8" fillId="0" borderId="0" xfId="4" applyFont="1" applyFill="1" applyBorder="1" applyAlignment="1">
      <alignment horizontal="left" indent="3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4" fillId="0" borderId="0" xfId="4" applyFont="1" applyFill="1" applyBorder="1" applyAlignment="1">
      <alignment horizontal="left" indent="3"/>
    </xf>
    <xf numFmtId="0" fontId="8" fillId="0" borderId="2" xfId="4" applyFont="1" applyFill="1" applyBorder="1" applyAlignment="1">
      <alignment horizontal="left" vertical="center" wrapText="1"/>
    </xf>
    <xf numFmtId="0" fontId="14" fillId="0" borderId="1" xfId="4" applyFont="1" applyFill="1" applyBorder="1" applyAlignment="1">
      <alignment horizontal="left" indent="3"/>
    </xf>
    <xf numFmtId="0" fontId="14" fillId="0" borderId="1" xfId="0" applyFont="1" applyFill="1" applyBorder="1"/>
    <xf numFmtId="3" fontId="14" fillId="0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3" fontId="14" fillId="0" borderId="0" xfId="0" applyNumberFormat="1" applyFont="1" applyFill="1"/>
    <xf numFmtId="3" fontId="14" fillId="0" borderId="1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wrapText="1"/>
    </xf>
    <xf numFmtId="0" fontId="20" fillId="0" borderId="1" xfId="3" applyFont="1" applyFill="1" applyBorder="1"/>
    <xf numFmtId="3" fontId="20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wrapText="1" indent="1"/>
    </xf>
    <xf numFmtId="0" fontId="8" fillId="0" borderId="1" xfId="4" applyFont="1" applyFill="1" applyBorder="1" applyAlignment="1">
      <alignment horizontal="left" indent="3"/>
    </xf>
    <xf numFmtId="3" fontId="8" fillId="0" borderId="0" xfId="3" applyNumberFormat="1" applyFont="1" applyFill="1" applyBorder="1" applyAlignment="1">
      <alignment horizontal="right" wrapText="1"/>
    </xf>
    <xf numFmtId="0" fontId="8" fillId="0" borderId="0" xfId="0" applyFont="1" applyBorder="1" applyAlignment="1"/>
    <xf numFmtId="0" fontId="6" fillId="0" borderId="0" xfId="0" applyFont="1" applyBorder="1"/>
    <xf numFmtId="0" fontId="21" fillId="0" borderId="0" xfId="8" applyFont="1" applyBorder="1" applyAlignment="1">
      <alignment vertical="top" wrapText="1"/>
    </xf>
    <xf numFmtId="0" fontId="21" fillId="0" borderId="0" xfId="8" applyFont="1" applyBorder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14" fillId="0" borderId="0" xfId="8" applyFont="1" applyFill="1"/>
    <xf numFmtId="49" fontId="14" fillId="0" borderId="0" xfId="8" applyNumberFormat="1" applyFont="1" applyFill="1" applyBorder="1"/>
    <xf numFmtId="0" fontId="14" fillId="0" borderId="0" xfId="0" applyFont="1" applyBorder="1" applyAlignment="1"/>
    <xf numFmtId="2" fontId="8" fillId="0" borderId="0" xfId="0" applyNumberFormat="1" applyFont="1" applyBorder="1"/>
    <xf numFmtId="1" fontId="8" fillId="0" borderId="0" xfId="0" applyNumberFormat="1" applyFont="1" applyBorder="1"/>
    <xf numFmtId="2" fontId="8" fillId="0" borderId="1" xfId="0" applyNumberFormat="1" applyFont="1" applyBorder="1"/>
    <xf numFmtId="1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left" vertical="center" wrapText="1" indent="1"/>
    </xf>
    <xf numFmtId="0" fontId="7" fillId="0" borderId="0" xfId="8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0" fontId="14" fillId="0" borderId="0" xfId="0" applyFont="1" applyFill="1" applyBorder="1" applyAlignment="1"/>
    <xf numFmtId="4" fontId="16" fillId="0" borderId="1" xfId="0" applyNumberFormat="1" applyFont="1" applyBorder="1"/>
    <xf numFmtId="165" fontId="8" fillId="0" borderId="1" xfId="0" applyNumberFormat="1" applyFont="1" applyBorder="1"/>
    <xf numFmtId="165" fontId="16" fillId="0" borderId="1" xfId="0" applyNumberFormat="1" applyFont="1" applyBorder="1"/>
    <xf numFmtId="0" fontId="8" fillId="0" borderId="1" xfId="9" applyFont="1" applyFill="1" applyBorder="1" applyAlignment="1">
      <alignment horizontal="left" vertical="center" indent="1"/>
    </xf>
    <xf numFmtId="0" fontId="8" fillId="0" borderId="0" xfId="8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7" fillId="0" borderId="0" xfId="8" applyFont="1" applyFill="1" applyBorder="1" applyAlignment="1">
      <alignment horizontal="left"/>
    </xf>
    <xf numFmtId="0" fontId="8" fillId="0" borderId="0" xfId="8" applyFont="1" applyFill="1" applyAlignment="1">
      <alignment horizontal="left"/>
    </xf>
    <xf numFmtId="0" fontId="8" fillId="0" borderId="0" xfId="8" applyFont="1" applyFill="1" applyBorder="1" applyAlignment="1">
      <alignment horizontal="center" vertical="center" wrapText="1"/>
    </xf>
    <xf numFmtId="0" fontId="8" fillId="0" borderId="0" xfId="8" applyFont="1" applyFill="1" applyBorder="1" applyAlignment="1">
      <alignment horizontal="center" wrapText="1"/>
    </xf>
    <xf numFmtId="0" fontId="8" fillId="0" borderId="0" xfId="9" applyFont="1" applyFill="1" applyBorder="1" applyAlignment="1">
      <alignment horizontal="center" vertical="center" wrapText="1"/>
    </xf>
    <xf numFmtId="3" fontId="8" fillId="0" borderId="0" xfId="8" applyNumberFormat="1" applyFont="1" applyFill="1" applyBorder="1" applyAlignment="1">
      <alignment horizontal="center" wrapText="1"/>
    </xf>
    <xf numFmtId="3" fontId="8" fillId="0" borderId="0" xfId="9" applyNumberFormat="1" applyFont="1" applyFill="1" applyBorder="1" applyAlignment="1">
      <alignment horizontal="center" vertical="center" wrapText="1"/>
    </xf>
    <xf numFmtId="0" fontId="8" fillId="0" borderId="0" xfId="9" applyFont="1" applyFill="1" applyBorder="1" applyAlignment="1">
      <alignment horizontal="left" vertical="center" wrapText="1"/>
    </xf>
    <xf numFmtId="0" fontId="14" fillId="0" borderId="0" xfId="8" applyFont="1" applyFill="1" applyBorder="1"/>
    <xf numFmtId="164" fontId="8" fillId="0" borderId="1" xfId="0" applyNumberFormat="1" applyFont="1" applyFill="1" applyBorder="1"/>
    <xf numFmtId="0" fontId="8" fillId="0" borderId="1" xfId="0" applyFont="1" applyFill="1" applyBorder="1" applyAlignment="1">
      <alignment horizontal="left" indent="1"/>
    </xf>
    <xf numFmtId="0" fontId="8" fillId="0" borderId="0" xfId="8" applyFont="1" applyFill="1" applyBorder="1" applyAlignment="1">
      <alignment horizontal="left"/>
    </xf>
    <xf numFmtId="0" fontId="8" fillId="0" borderId="0" xfId="9" applyFont="1" applyFill="1" applyBorder="1" applyAlignment="1">
      <alignment horizontal="left" vertical="center"/>
    </xf>
    <xf numFmtId="0" fontId="16" fillId="0" borderId="1" xfId="0" applyFont="1" applyBorder="1"/>
    <xf numFmtId="0" fontId="8" fillId="0" borderId="0" xfId="9" applyFont="1" applyFill="1" applyAlignment="1">
      <alignment horizontal="left" vertical="center"/>
    </xf>
    <xf numFmtId="3" fontId="14" fillId="0" borderId="0" xfId="0" applyNumberFormat="1" applyFont="1" applyBorder="1" applyAlignment="1"/>
    <xf numFmtId="165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/>
    <xf numFmtId="0" fontId="8" fillId="0" borderId="0" xfId="9" applyFont="1" applyFill="1" applyBorder="1" applyAlignment="1">
      <alignment horizontal="left" wrapText="1" indent="1"/>
    </xf>
    <xf numFmtId="0" fontId="8" fillId="0" borderId="0" xfId="9" applyFont="1" applyFill="1" applyBorder="1" applyAlignment="1">
      <alignment wrapText="1"/>
    </xf>
    <xf numFmtId="0" fontId="7" fillId="0" borderId="0" xfId="8" applyFont="1" applyFill="1" applyBorder="1" applyAlignment="1">
      <alignment horizontal="left" wrapText="1"/>
    </xf>
    <xf numFmtId="0" fontId="8" fillId="0" borderId="0" xfId="9" applyFont="1" applyFill="1" applyAlignment="1">
      <alignment wrapText="1"/>
    </xf>
    <xf numFmtId="0" fontId="7" fillId="0" borderId="1" xfId="9" applyFont="1" applyFill="1" applyBorder="1" applyAlignment="1">
      <alignment horizontal="center" vertical="center" wrapText="1"/>
    </xf>
    <xf numFmtId="0" fontId="14" fillId="0" borderId="0" xfId="10" applyFont="1" applyFill="1"/>
    <xf numFmtId="0" fontId="8" fillId="0" borderId="1" xfId="10" applyFont="1" applyFill="1" applyBorder="1" applyAlignment="1">
      <alignment horizontal="left"/>
    </xf>
    <xf numFmtId="0" fontId="8" fillId="0" borderId="0" xfId="10" applyFont="1" applyFill="1" applyBorder="1" applyAlignment="1">
      <alignment horizontal="left" indent="1"/>
    </xf>
    <xf numFmtId="0" fontId="8" fillId="0" borderId="0" xfId="10" applyFont="1" applyFill="1" applyBorder="1" applyAlignment="1">
      <alignment horizontal="left"/>
    </xf>
    <xf numFmtId="0" fontId="8" fillId="0" borderId="0" xfId="10" applyFont="1" applyFill="1"/>
    <xf numFmtId="0" fontId="7" fillId="0" borderId="1" xfId="10" applyFont="1" applyFill="1" applyBorder="1" applyAlignment="1">
      <alignment horizontal="center" vertical="center" wrapText="1"/>
    </xf>
    <xf numFmtId="3" fontId="14" fillId="0" borderId="0" xfId="0" applyNumberFormat="1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165" fontId="8" fillId="0" borderId="1" xfId="0" quotePrefix="1" applyNumberFormat="1" applyFont="1" applyBorder="1" applyAlignment="1">
      <alignment horizontal="right"/>
    </xf>
    <xf numFmtId="3" fontId="8" fillId="0" borderId="1" xfId="0" quotePrefix="1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 wrapText="1"/>
    </xf>
    <xf numFmtId="165" fontId="7" fillId="0" borderId="1" xfId="8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/>
    <xf numFmtId="0" fontId="7" fillId="0" borderId="1" xfId="9" applyFont="1" applyFill="1" applyBorder="1" applyAlignment="1">
      <alignment horizontal="left" vertical="center"/>
    </xf>
    <xf numFmtId="0" fontId="8" fillId="0" borderId="0" xfId="0" applyFont="1" applyAlignment="1">
      <alignment horizontal="left" indent="3"/>
    </xf>
    <xf numFmtId="3" fontId="14" fillId="0" borderId="1" xfId="0" applyNumberFormat="1" applyFont="1" applyBorder="1"/>
    <xf numFmtId="0" fontId="14" fillId="0" borderId="1" xfId="0" applyFont="1" applyBorder="1" applyAlignment="1">
      <alignment horizontal="left" indent="3"/>
    </xf>
    <xf numFmtId="0" fontId="8" fillId="0" borderId="2" xfId="8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center" wrapText="1"/>
    </xf>
    <xf numFmtId="0" fontId="8" fillId="0" borderId="2" xfId="9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/>
    <xf numFmtId="0" fontId="8" fillId="0" borderId="0" xfId="0" applyNumberFormat="1" applyFont="1" applyBorder="1" applyAlignment="1">
      <alignment vertical="center"/>
    </xf>
    <xf numFmtId="3" fontId="8" fillId="0" borderId="0" xfId="12" applyNumberFormat="1" applyFont="1" applyFill="1" applyBorder="1"/>
    <xf numFmtId="0" fontId="8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/>
    <xf numFmtId="165" fontId="14" fillId="0" borderId="0" xfId="0" applyNumberFormat="1" applyFont="1" applyFill="1" applyBorder="1" applyAlignment="1"/>
    <xf numFmtId="3" fontId="14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/>
    <xf numFmtId="3" fontId="8" fillId="0" borderId="1" xfId="12" quotePrefix="1" applyNumberFormat="1" applyFont="1" applyFill="1" applyBorder="1" applyAlignment="1">
      <alignment horizontal="right"/>
    </xf>
    <xf numFmtId="3" fontId="8" fillId="0" borderId="1" xfId="12" applyNumberFormat="1" applyFont="1" applyFill="1" applyBorder="1"/>
    <xf numFmtId="0" fontId="8" fillId="0" borderId="1" xfId="0" applyNumberFormat="1" applyFont="1" applyFill="1" applyBorder="1" applyAlignment="1">
      <alignment vertical="center"/>
    </xf>
    <xf numFmtId="166" fontId="8" fillId="0" borderId="0" xfId="0" applyNumberFormat="1" applyFont="1" applyBorder="1" applyAlignment="1"/>
    <xf numFmtId="166" fontId="7" fillId="0" borderId="0" xfId="9" applyNumberFormat="1" applyFont="1" applyFill="1" applyBorder="1" applyAlignment="1"/>
    <xf numFmtId="166" fontId="8" fillId="0" borderId="0" xfId="9" applyNumberFormat="1" applyFont="1" applyFill="1" applyBorder="1" applyAlignment="1"/>
    <xf numFmtId="166" fontId="8" fillId="0" borderId="0" xfId="0" applyNumberFormat="1" applyFont="1" applyFill="1" applyBorder="1" applyAlignment="1"/>
    <xf numFmtId="166" fontId="8" fillId="0" borderId="0" xfId="0" applyNumberFormat="1" applyFont="1" applyFill="1" applyAlignment="1"/>
    <xf numFmtId="167" fontId="8" fillId="0" borderId="0" xfId="0" applyNumberFormat="1" applyFont="1" applyBorder="1" applyAlignment="1"/>
    <xf numFmtId="167" fontId="7" fillId="0" borderId="0" xfId="9" applyNumberFormat="1" applyFont="1" applyFill="1" applyBorder="1" applyAlignment="1"/>
    <xf numFmtId="167" fontId="8" fillId="0" borderId="0" xfId="9" applyNumberFormat="1" applyFont="1" applyFill="1" applyBorder="1" applyAlignment="1"/>
    <xf numFmtId="167" fontId="8" fillId="0" borderId="0" xfId="0" applyNumberFormat="1" applyFont="1" applyFill="1" applyBorder="1" applyAlignment="1">
      <alignment vertical="center" wrapText="1"/>
    </xf>
    <xf numFmtId="167" fontId="8" fillId="0" borderId="0" xfId="0" applyNumberFormat="1" applyFont="1" applyFill="1" applyBorder="1" applyAlignment="1"/>
    <xf numFmtId="167" fontId="8" fillId="0" borderId="0" xfId="0" quotePrefix="1" applyNumberFormat="1" applyFont="1" applyFill="1" applyBorder="1" applyAlignment="1"/>
    <xf numFmtId="167" fontId="8" fillId="0" borderId="0" xfId="0" applyNumberFormat="1" applyFont="1" applyFill="1" applyAlignment="1"/>
    <xf numFmtId="166" fontId="8" fillId="0" borderId="0" xfId="0" applyNumberFormat="1" applyFont="1" applyFill="1" applyBorder="1" applyAlignment="1">
      <alignment wrapText="1"/>
    </xf>
    <xf numFmtId="0" fontId="7" fillId="0" borderId="0" xfId="9" applyFont="1" applyFill="1" applyBorder="1" applyAlignment="1"/>
    <xf numFmtId="167" fontId="21" fillId="0" borderId="0" xfId="8" applyNumberFormat="1" applyFont="1" applyBorder="1" applyAlignment="1">
      <alignment wrapText="1"/>
    </xf>
    <xf numFmtId="167" fontId="8" fillId="0" borderId="0" xfId="0" applyNumberFormat="1" applyFont="1" applyFill="1" applyBorder="1" applyAlignment="1">
      <alignment wrapText="1"/>
    </xf>
    <xf numFmtId="166" fontId="21" fillId="0" borderId="0" xfId="8" applyNumberFormat="1" applyFont="1" applyFill="1" applyBorder="1" applyAlignment="1">
      <alignment wrapText="1"/>
    </xf>
    <xf numFmtId="0" fontId="8" fillId="0" borderId="0" xfId="0" applyFont="1" applyFill="1" applyAlignment="1"/>
    <xf numFmtId="167" fontId="7" fillId="0" borderId="0" xfId="0" applyNumberFormat="1" applyFont="1" applyFill="1" applyBorder="1" applyAlignment="1"/>
    <xf numFmtId="167" fontId="8" fillId="0" borderId="0" xfId="0" applyNumberFormat="1" applyFont="1" applyAlignment="1"/>
    <xf numFmtId="166" fontId="8" fillId="0" borderId="0" xfId="0" applyNumberFormat="1" applyFont="1" applyAlignment="1"/>
    <xf numFmtId="166" fontId="7" fillId="0" borderId="0" xfId="0" applyNumberFormat="1" applyFont="1" applyFill="1" applyBorder="1" applyAlignment="1"/>
    <xf numFmtId="49" fontId="8" fillId="0" borderId="0" xfId="0" applyNumberFormat="1" applyFont="1" applyBorder="1" applyAlignment="1">
      <alignment horizontal="left"/>
    </xf>
    <xf numFmtId="49" fontId="7" fillId="0" borderId="0" xfId="9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0" xfId="9" applyNumberFormat="1" applyFont="1" applyFill="1" applyBorder="1" applyAlignment="1">
      <alignment horizontal="left"/>
    </xf>
    <xf numFmtId="167" fontId="8" fillId="0" borderId="0" xfId="8" applyNumberFormat="1" applyFont="1" applyFill="1" applyBorder="1" applyAlignment="1">
      <alignment horizontal="center" wrapText="1"/>
    </xf>
    <xf numFmtId="167" fontId="16" fillId="0" borderId="0" xfId="0" applyNumberFormat="1" applyFont="1" applyFill="1" applyBorder="1" applyAlignment="1"/>
    <xf numFmtId="49" fontId="8" fillId="0" borderId="0" xfId="9" applyNumberFormat="1" applyFont="1" applyFill="1" applyBorder="1" applyAlignment="1">
      <alignment horizontal="left" wrapText="1"/>
    </xf>
    <xf numFmtId="49" fontId="8" fillId="0" borderId="0" xfId="0" applyNumberFormat="1" applyFont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49" fontId="8" fillId="0" borderId="0" xfId="8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/>
    </xf>
    <xf numFmtId="166" fontId="8" fillId="0" borderId="0" xfId="0" applyNumberFormat="1" applyFont="1"/>
    <xf numFmtId="166" fontId="7" fillId="0" borderId="0" xfId="0" applyNumberFormat="1" applyFont="1" applyFill="1" applyBorder="1"/>
    <xf numFmtId="166" fontId="8" fillId="0" borderId="0" xfId="0" applyNumberFormat="1" applyFont="1" applyFill="1" applyBorder="1"/>
    <xf numFmtId="167" fontId="8" fillId="0" borderId="0" xfId="0" applyNumberFormat="1" applyFont="1" applyBorder="1"/>
    <xf numFmtId="167" fontId="16" fillId="0" borderId="0" xfId="0" applyNumberFormat="1" applyFont="1" applyBorder="1"/>
    <xf numFmtId="167" fontId="7" fillId="0" borderId="0" xfId="0" applyNumberFormat="1" applyFont="1" applyFill="1" applyBorder="1"/>
    <xf numFmtId="167" fontId="8" fillId="0" borderId="0" xfId="0" applyNumberFormat="1" applyFont="1" applyFill="1" applyBorder="1"/>
    <xf numFmtId="167" fontId="16" fillId="0" borderId="0" xfId="0" applyNumberFormat="1" applyFont="1" applyFill="1" applyBorder="1"/>
    <xf numFmtId="167" fontId="7" fillId="0" borderId="0" xfId="8" applyNumberFormat="1" applyFont="1" applyFill="1" applyBorder="1" applyAlignment="1">
      <alignment wrapText="1"/>
    </xf>
    <xf numFmtId="49" fontId="16" fillId="0" borderId="0" xfId="0" applyNumberFormat="1" applyFont="1" applyBorder="1" applyAlignment="1">
      <alignment horizontal="left"/>
    </xf>
    <xf numFmtId="167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wrapText="1"/>
    </xf>
    <xf numFmtId="167" fontId="8" fillId="0" borderId="0" xfId="0" applyNumberFormat="1" applyFont="1" applyFill="1" applyBorder="1" applyAlignment="1">
      <alignment horizontal="right"/>
    </xf>
    <xf numFmtId="49" fontId="8" fillId="0" borderId="0" xfId="7" applyNumberFormat="1" applyFont="1" applyBorder="1" applyAlignment="1">
      <alignment horizontal="left"/>
    </xf>
    <xf numFmtId="49" fontId="8" fillId="0" borderId="0" xfId="7" applyNumberFormat="1" applyFont="1" applyFill="1" applyBorder="1" applyAlignment="1">
      <alignment horizontal="left"/>
    </xf>
    <xf numFmtId="166" fontId="8" fillId="0" borderId="0" xfId="0" quotePrefix="1" applyNumberFormat="1" applyFont="1" applyFill="1" applyBorder="1" applyAlignment="1">
      <alignment horizontal="right"/>
    </xf>
    <xf numFmtId="166" fontId="8" fillId="0" borderId="0" xfId="7" applyNumberFormat="1" applyFont="1" applyFill="1" applyBorder="1" applyAlignment="1"/>
    <xf numFmtId="49" fontId="7" fillId="0" borderId="0" xfId="11" applyNumberFormat="1" applyFont="1" applyFill="1" applyBorder="1" applyAlignment="1">
      <alignment horizontal="left"/>
    </xf>
    <xf numFmtId="167" fontId="8" fillId="0" borderId="0" xfId="7" applyNumberFormat="1" applyFont="1" applyBorder="1" applyAlignment="1"/>
    <xf numFmtId="167" fontId="8" fillId="0" borderId="0" xfId="7" applyNumberFormat="1" applyFont="1" applyFill="1" applyBorder="1" applyAlignment="1"/>
    <xf numFmtId="49" fontId="7" fillId="0" borderId="0" xfId="3" applyNumberFormat="1" applyFont="1" applyFill="1" applyBorder="1" applyAlignment="1">
      <alignment horizontal="left" wrapText="1"/>
    </xf>
    <xf numFmtId="167" fontId="8" fillId="0" borderId="0" xfId="0" applyNumberFormat="1" applyFont="1"/>
    <xf numFmtId="167" fontId="16" fillId="0" borderId="0" xfId="0" applyNumberFormat="1" applyFont="1" applyFill="1" applyBorder="1" applyAlignment="1">
      <alignment vertical="center" wrapText="1"/>
    </xf>
    <xf numFmtId="167" fontId="7" fillId="0" borderId="0" xfId="3" applyNumberFormat="1" applyFont="1" applyFill="1" applyBorder="1" applyAlignment="1">
      <alignment wrapText="1"/>
    </xf>
    <xf numFmtId="167" fontId="19" fillId="0" borderId="0" xfId="0" applyNumberFormat="1" applyFont="1" applyFill="1" applyBorder="1" applyAlignment="1"/>
    <xf numFmtId="167" fontId="8" fillId="0" borderId="0" xfId="3" applyNumberFormat="1" applyFont="1" applyFill="1" applyBorder="1" applyAlignment="1">
      <alignment vertical="center" wrapText="1"/>
    </xf>
    <xf numFmtId="167" fontId="7" fillId="0" borderId="0" xfId="0" applyNumberFormat="1" applyFont="1" applyFill="1" applyBorder="1" applyAlignment="1">
      <alignment horizontal="right"/>
    </xf>
    <xf numFmtId="49" fontId="8" fillId="0" borderId="0" xfId="7" applyNumberFormat="1" applyFont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167" fontId="19" fillId="0" borderId="0" xfId="0" applyNumberFormat="1" applyFont="1" applyFill="1" applyBorder="1"/>
    <xf numFmtId="167" fontId="17" fillId="0" borderId="0" xfId="0" applyNumberFormat="1" applyFont="1" applyFill="1" applyBorder="1" applyAlignment="1"/>
    <xf numFmtId="166" fontId="8" fillId="0" borderId="0" xfId="7" applyNumberFormat="1" applyFont="1" applyAlignment="1"/>
    <xf numFmtId="166" fontId="8" fillId="0" borderId="0" xfId="1" applyNumberFormat="1" applyFont="1" applyAlignment="1"/>
    <xf numFmtId="166" fontId="8" fillId="0" borderId="0" xfId="1" applyNumberFormat="1" applyFont="1" applyFill="1" applyBorder="1" applyAlignment="1"/>
    <xf numFmtId="167" fontId="8" fillId="0" borderId="0" xfId="1" applyNumberFormat="1" applyFont="1"/>
    <xf numFmtId="167" fontId="7" fillId="0" borderId="0" xfId="1" applyNumberFormat="1" applyFont="1" applyFill="1" applyBorder="1"/>
    <xf numFmtId="167" fontId="8" fillId="0" borderId="0" xfId="1" applyNumberFormat="1" applyFont="1" applyFill="1" applyBorder="1" applyAlignment="1">
      <alignment vertical="center" wrapText="1"/>
    </xf>
    <xf numFmtId="167" fontId="8" fillId="0" borderId="0" xfId="1" applyNumberFormat="1" applyFont="1" applyFill="1" applyBorder="1"/>
    <xf numFmtId="167" fontId="8" fillId="0" borderId="0" xfId="1" applyNumberFormat="1" applyFont="1" applyFill="1" applyBorder="1" applyAlignment="1">
      <alignment horizontal="right"/>
    </xf>
    <xf numFmtId="49" fontId="7" fillId="0" borderId="0" xfId="1" applyNumberFormat="1" applyFont="1" applyFill="1" applyBorder="1" applyAlignment="1">
      <alignment horizontal="left" wrapText="1"/>
    </xf>
    <xf numFmtId="49" fontId="8" fillId="0" borderId="0" xfId="1" applyNumberFormat="1" applyFont="1" applyFill="1" applyBorder="1" applyAlignment="1">
      <alignment horizontal="left" wrapText="1"/>
    </xf>
    <xf numFmtId="49" fontId="8" fillId="0" borderId="0" xfId="1" applyNumberFormat="1" applyFont="1" applyFill="1" applyBorder="1" applyAlignment="1">
      <alignment horizontal="left"/>
    </xf>
    <xf numFmtId="166" fontId="7" fillId="0" borderId="0" xfId="0" applyNumberFormat="1" applyFont="1" applyAlignment="1"/>
    <xf numFmtId="166" fontId="7" fillId="0" borderId="0" xfId="3" applyNumberFormat="1" applyFont="1" applyFill="1" applyBorder="1" applyAlignment="1">
      <alignment wrapText="1"/>
    </xf>
    <xf numFmtId="49" fontId="7" fillId="0" borderId="0" xfId="0" applyNumberFormat="1" applyFont="1" applyAlignment="1">
      <alignment horizontal="left"/>
    </xf>
    <xf numFmtId="167" fontId="7" fillId="0" borderId="0" xfId="3" applyNumberFormat="1" applyFont="1" applyFill="1" applyBorder="1" applyAlignment="1">
      <alignment horizontal="left" wrapText="1"/>
    </xf>
    <xf numFmtId="0" fontId="19" fillId="0" borderId="0" xfId="0" applyFont="1" applyFill="1" applyBorder="1"/>
    <xf numFmtId="49" fontId="8" fillId="0" borderId="0" xfId="0" applyNumberFormat="1" applyFont="1" applyFill="1" applyBorder="1" applyAlignment="1" applyProtection="1">
      <alignment horizontal="left" wrapText="1"/>
    </xf>
    <xf numFmtId="166" fontId="7" fillId="0" borderId="0" xfId="0" quotePrefix="1" applyNumberFormat="1" applyFont="1" applyFill="1" applyBorder="1" applyAlignment="1" applyProtection="1">
      <alignment wrapText="1"/>
    </xf>
    <xf numFmtId="167" fontId="14" fillId="0" borderId="1" xfId="0" applyNumberFormat="1" applyFont="1" applyBorder="1"/>
    <xf numFmtId="166" fontId="8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wrapText="1"/>
    </xf>
    <xf numFmtId="167" fontId="7" fillId="0" borderId="0" xfId="0" quotePrefix="1" applyNumberFormat="1" applyFont="1" applyFill="1" applyBorder="1" applyAlignment="1"/>
    <xf numFmtId="168" fontId="25" fillId="0" borderId="0" xfId="14" applyNumberFormat="1" applyFont="1" applyBorder="1" applyAlignment="1">
      <alignment horizontal="right" vertical="top"/>
    </xf>
    <xf numFmtId="0" fontId="25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0" fontId="21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49" fontId="8" fillId="0" borderId="0" xfId="9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/>
    </xf>
    <xf numFmtId="49" fontId="8" fillId="0" borderId="0" xfId="8" applyNumberFormat="1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7" fillId="0" borderId="1" xfId="9" applyNumberFormat="1" applyFont="1" applyFill="1" applyBorder="1" applyAlignment="1">
      <alignment horizontal="left" wrapText="1"/>
    </xf>
    <xf numFmtId="49" fontId="8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49" fontId="7" fillId="0" borderId="1" xfId="10" applyNumberFormat="1" applyFont="1" applyFill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3" fontId="7" fillId="0" borderId="0" xfId="0" applyNumberFormat="1" applyFont="1" applyFill="1" applyBorder="1" applyAlignment="1"/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7" fillId="0" borderId="1" xfId="11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left" wrapText="1"/>
    </xf>
    <xf numFmtId="49" fontId="14" fillId="0" borderId="1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8" fillId="0" borderId="2" xfId="8" applyNumberFormat="1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8" fillId="0" borderId="1" xfId="12" applyNumberFormat="1" applyFont="1" applyFill="1" applyBorder="1" applyAlignment="1">
      <alignment horizontal="left"/>
    </xf>
    <xf numFmtId="49" fontId="8" fillId="0" borderId="0" xfId="12" applyNumberFormat="1" applyFont="1" applyFill="1" applyBorder="1" applyAlignment="1">
      <alignment horizontal="left"/>
    </xf>
    <xf numFmtId="166" fontId="8" fillId="0" borderId="1" xfId="0" applyNumberFormat="1" applyFont="1" applyFill="1" applyBorder="1" applyAlignment="1">
      <alignment vertical="center" wrapText="1"/>
    </xf>
    <xf numFmtId="49" fontId="8" fillId="0" borderId="2" xfId="5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49" fontId="20" fillId="0" borderId="0" xfId="0" applyNumberFormat="1" applyFont="1" applyFill="1" applyBorder="1" applyAlignment="1">
      <alignment horizontal="left" wrapText="1"/>
    </xf>
    <xf numFmtId="49" fontId="8" fillId="0" borderId="2" xfId="3" applyNumberFormat="1" applyFont="1" applyFill="1" applyBorder="1" applyAlignment="1">
      <alignment horizontal="left" wrapText="1"/>
    </xf>
    <xf numFmtId="49" fontId="7" fillId="0" borderId="1" xfId="3" applyNumberFormat="1" applyFont="1" applyFill="1" applyBorder="1" applyAlignment="1">
      <alignment horizontal="left" wrapText="1"/>
    </xf>
    <xf numFmtId="0" fontId="25" fillId="0" borderId="0" xfId="14" applyFont="1" applyBorder="1" applyAlignment="1">
      <alignment horizontal="left" vertical="top" wrapText="1"/>
    </xf>
    <xf numFmtId="49" fontId="8" fillId="0" borderId="1" xfId="7" applyNumberFormat="1" applyFont="1" applyBorder="1" applyAlignment="1">
      <alignment horizontal="left"/>
    </xf>
    <xf numFmtId="49" fontId="8" fillId="0" borderId="0" xfId="7" applyNumberFormat="1" applyFont="1" applyFill="1" applyAlignment="1">
      <alignment horizontal="left"/>
    </xf>
    <xf numFmtId="49" fontId="14" fillId="0" borderId="0" xfId="7" applyNumberFormat="1" applyFont="1" applyBorder="1" applyAlignment="1">
      <alignment horizontal="left"/>
    </xf>
    <xf numFmtId="49" fontId="14" fillId="0" borderId="0" xfId="7" applyNumberFormat="1" applyFont="1" applyAlignment="1">
      <alignment horizontal="left"/>
    </xf>
    <xf numFmtId="49" fontId="14" fillId="0" borderId="0" xfId="7" applyNumberFormat="1" applyFont="1" applyFill="1" applyBorder="1" applyAlignment="1">
      <alignment horizontal="left" wrapText="1"/>
    </xf>
    <xf numFmtId="49" fontId="14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49" fontId="7" fillId="0" borderId="1" xfId="1" applyNumberFormat="1" applyFont="1" applyFill="1" applyBorder="1" applyAlignment="1">
      <alignment horizontal="left" wrapText="1"/>
    </xf>
    <xf numFmtId="49" fontId="14" fillId="0" borderId="0" xfId="1" applyNumberFormat="1" applyFont="1" applyBorder="1" applyAlignment="1">
      <alignment horizontal="left" wrapText="1"/>
    </xf>
    <xf numFmtId="49" fontId="7" fillId="0" borderId="1" xfId="1" quotePrefix="1" applyNumberFormat="1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/>
    </xf>
    <xf numFmtId="49" fontId="8" fillId="0" borderId="0" xfId="1" applyNumberFormat="1" applyFont="1" applyBorder="1" applyAlignment="1">
      <alignment horizontal="left"/>
    </xf>
    <xf numFmtId="0" fontId="25" fillId="0" borderId="0" xfId="14" applyFont="1" applyBorder="1" applyAlignment="1">
      <alignment horizontal="left" vertical="top" wrapText="1"/>
    </xf>
    <xf numFmtId="49" fontId="20" fillId="0" borderId="0" xfId="3" applyNumberFormat="1" applyFont="1" applyFill="1" applyBorder="1" applyAlignment="1">
      <alignment horizontal="left" wrapText="1"/>
    </xf>
    <xf numFmtId="49" fontId="14" fillId="0" borderId="0" xfId="0" applyNumberFormat="1" applyFont="1" applyBorder="1" applyAlignment="1">
      <alignment horizontal="left" wrapText="1"/>
    </xf>
    <xf numFmtId="49" fontId="15" fillId="0" borderId="0" xfId="0" applyNumberFormat="1" applyFont="1" applyFill="1" applyAlignment="1">
      <alignment horizontal="left"/>
    </xf>
    <xf numFmtId="49" fontId="12" fillId="0" borderId="0" xfId="0" applyNumberFormat="1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0" fontId="8" fillId="0" borderId="0" xfId="8" applyFont="1" applyFill="1" applyBorder="1" applyAlignment="1">
      <alignment wrapText="1"/>
    </xf>
    <xf numFmtId="167" fontId="8" fillId="0" borderId="0" xfId="9" applyNumberFormat="1" applyFont="1" applyFill="1" applyBorder="1" applyAlignment="1">
      <alignment wrapText="1"/>
    </xf>
    <xf numFmtId="167" fontId="8" fillId="0" borderId="0" xfId="8" applyNumberFormat="1" applyFont="1" applyFill="1" applyBorder="1" applyAlignment="1">
      <alignment wrapText="1"/>
    </xf>
    <xf numFmtId="167" fontId="16" fillId="0" borderId="0" xfId="0" applyNumberFormat="1" applyFont="1" applyBorder="1" applyAlignment="1"/>
    <xf numFmtId="3" fontId="8" fillId="0" borderId="0" xfId="0" applyNumberFormat="1" applyFont="1" applyBorder="1" applyAlignment="1"/>
    <xf numFmtId="167" fontId="7" fillId="0" borderId="0" xfId="0" applyNumberFormat="1" applyFont="1" applyFill="1" applyBorder="1" applyAlignment="1">
      <alignment wrapText="1"/>
    </xf>
    <xf numFmtId="166" fontId="8" fillId="0" borderId="0" xfId="7" applyNumberFormat="1" applyFont="1" applyBorder="1" applyAlignment="1"/>
    <xf numFmtId="0" fontId="8" fillId="0" borderId="0" xfId="7" applyFont="1" applyBorder="1" applyAlignment="1"/>
    <xf numFmtId="3" fontId="8" fillId="0" borderId="0" xfId="0" applyNumberFormat="1" applyFont="1" applyFill="1" applyBorder="1" applyAlignment="1" applyProtection="1">
      <alignment wrapText="1"/>
    </xf>
    <xf numFmtId="166" fontId="8" fillId="0" borderId="0" xfId="0" applyNumberFormat="1" applyFont="1" applyFill="1" applyBorder="1" applyAlignment="1" applyProtection="1">
      <alignment wrapText="1"/>
    </xf>
    <xf numFmtId="0" fontId="26" fillId="0" borderId="0" xfId="14" applyFont="1" applyBorder="1" applyAlignment="1">
      <alignment horizontal="left" vertical="top" wrapText="1"/>
    </xf>
    <xf numFmtId="168" fontId="26" fillId="0" borderId="0" xfId="14" applyNumberFormat="1" applyFont="1" applyBorder="1" applyAlignment="1">
      <alignment horizontal="right" vertical="top"/>
    </xf>
    <xf numFmtId="0" fontId="25" fillId="0" borderId="0" xfId="14" applyFont="1" applyBorder="1" applyAlignment="1">
      <alignment vertical="center"/>
    </xf>
    <xf numFmtId="0" fontId="25" fillId="0" borderId="0" xfId="14" applyFont="1" applyBorder="1" applyAlignment="1">
      <alignment horizontal="left" vertical="top" wrapText="1"/>
    </xf>
    <xf numFmtId="3" fontId="7" fillId="0" borderId="1" xfId="3" applyNumberFormat="1" applyFont="1" applyFill="1" applyBorder="1" applyAlignment="1">
      <alignment wrapText="1"/>
    </xf>
    <xf numFmtId="167" fontId="8" fillId="0" borderId="0" xfId="7" applyNumberFormat="1" applyFont="1" applyAlignment="1"/>
    <xf numFmtId="167" fontId="8" fillId="0" borderId="0" xfId="0" applyNumberFormat="1" applyFont="1" applyFill="1" applyBorder="1" applyAlignment="1" applyProtection="1">
      <alignment wrapText="1"/>
    </xf>
    <xf numFmtId="0" fontId="8" fillId="0" borderId="2" xfId="0" applyFont="1" applyBorder="1" applyAlignment="1"/>
    <xf numFmtId="166" fontId="7" fillId="0" borderId="0" xfId="1" applyNumberFormat="1" applyFont="1" applyFill="1" applyBorder="1" applyAlignment="1">
      <alignment wrapText="1"/>
    </xf>
    <xf numFmtId="166" fontId="8" fillId="0" borderId="0" xfId="1" applyNumberFormat="1" applyFont="1" applyFill="1" applyBorder="1" applyAlignment="1">
      <alignment wrapText="1"/>
    </xf>
    <xf numFmtId="167" fontId="8" fillId="0" borderId="0" xfId="1" applyNumberFormat="1" applyFont="1" applyAlignment="1"/>
    <xf numFmtId="167" fontId="7" fillId="0" borderId="0" xfId="1" applyNumberFormat="1" applyFont="1" applyFill="1" applyBorder="1" applyAlignment="1"/>
    <xf numFmtId="167" fontId="8" fillId="0" borderId="0" xfId="1" applyNumberFormat="1" applyFont="1" applyFill="1" applyBorder="1" applyAlignment="1">
      <alignment wrapText="1"/>
    </xf>
    <xf numFmtId="167" fontId="8" fillId="0" borderId="0" xfId="1" applyNumberFormat="1" applyFont="1" applyFill="1" applyBorder="1" applyAlignment="1"/>
    <xf numFmtId="166" fontId="8" fillId="0" borderId="0" xfId="0" applyNumberFormat="1" applyFont="1" applyFill="1" applyBorder="1" applyAlignment="1" applyProtection="1"/>
    <xf numFmtId="166" fontId="8" fillId="0" borderId="0" xfId="0" applyNumberFormat="1" applyFont="1" applyBorder="1" applyAlignment="1" applyProtection="1">
      <protection locked="0"/>
    </xf>
    <xf numFmtId="3" fontId="20" fillId="0" borderId="1" xfId="0" applyNumberFormat="1" applyFont="1" applyFill="1" applyBorder="1" applyAlignment="1">
      <alignment horizontal="right"/>
    </xf>
    <xf numFmtId="0" fontId="8" fillId="0" borderId="0" xfId="3" applyFont="1" applyFill="1" applyBorder="1" applyAlignment="1">
      <alignment horizontal="left" wrapText="1" indent="1"/>
    </xf>
    <xf numFmtId="166" fontId="7" fillId="0" borderId="0" xfId="9" applyNumberFormat="1" applyFont="1" applyFill="1" applyBorder="1" applyAlignment="1">
      <alignment horizontal="left"/>
    </xf>
    <xf numFmtId="3" fontId="7" fillId="0" borderId="0" xfId="1" applyNumberFormat="1" applyFont="1" applyFill="1" applyBorder="1" applyAlignment="1">
      <alignment wrapText="1"/>
    </xf>
    <xf numFmtId="166" fontId="21" fillId="0" borderId="0" xfId="14" applyNumberFormat="1" applyFont="1" applyBorder="1" applyAlignment="1"/>
    <xf numFmtId="166" fontId="8" fillId="0" borderId="0" xfId="0" quotePrefix="1" applyNumberFormat="1" applyFont="1" applyFill="1" applyBorder="1" applyAlignment="1"/>
    <xf numFmtId="166" fontId="7" fillId="0" borderId="0" xfId="11" applyNumberFormat="1" applyFont="1" applyFill="1" applyBorder="1" applyAlignment="1"/>
    <xf numFmtId="166" fontId="8" fillId="0" borderId="0" xfId="11" applyNumberFormat="1" applyFont="1" applyFill="1" applyBorder="1" applyAlignment="1"/>
    <xf numFmtId="166" fontId="14" fillId="0" borderId="1" xfId="0" applyNumberFormat="1" applyFont="1" applyBorder="1"/>
    <xf numFmtId="166" fontId="19" fillId="0" borderId="0" xfId="0" applyNumberFormat="1" applyFont="1" applyFill="1" applyBorder="1" applyAlignment="1"/>
    <xf numFmtId="166" fontId="8" fillId="0" borderId="0" xfId="9" applyNumberFormat="1" applyFont="1" applyFill="1" applyBorder="1" applyAlignment="1">
      <alignment horizontal="center" wrapText="1"/>
    </xf>
    <xf numFmtId="166" fontId="8" fillId="0" borderId="0" xfId="8" applyNumberFormat="1" applyFont="1" applyFill="1" applyBorder="1" applyAlignment="1">
      <alignment horizontal="center" wrapText="1"/>
    </xf>
    <xf numFmtId="166" fontId="7" fillId="0" borderId="0" xfId="1" applyNumberFormat="1" applyFont="1" applyFill="1" applyBorder="1" applyAlignment="1"/>
    <xf numFmtId="49" fontId="7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horizontal="left"/>
    </xf>
    <xf numFmtId="3" fontId="7" fillId="0" borderId="0" xfId="1" applyNumberFormat="1" applyFont="1" applyFill="1" applyBorder="1" applyAlignment="1"/>
    <xf numFmtId="3" fontId="8" fillId="0" borderId="0" xfId="1" applyNumberFormat="1" applyFont="1" applyFill="1" applyBorder="1" applyAlignment="1"/>
    <xf numFmtId="167" fontId="7" fillId="0" borderId="0" xfId="1" applyNumberFormat="1" applyFont="1" applyFill="1" applyBorder="1" applyAlignment="1">
      <alignment horizontal="center"/>
    </xf>
    <xf numFmtId="166" fontId="27" fillId="0" borderId="0" xfId="14" applyNumberFormat="1" applyFont="1" applyFill="1" applyBorder="1" applyAlignment="1"/>
    <xf numFmtId="49" fontId="8" fillId="0" borderId="0" xfId="0" applyNumberFormat="1" applyFont="1" applyFill="1" applyBorder="1" applyAlignment="1">
      <alignment wrapText="1"/>
    </xf>
    <xf numFmtId="166" fontId="14" fillId="0" borderId="0" xfId="7" applyNumberFormat="1" applyFont="1"/>
    <xf numFmtId="166" fontId="14" fillId="0" borderId="0" xfId="0" applyNumberFormat="1" applyFont="1"/>
    <xf numFmtId="1" fontId="14" fillId="0" borderId="0" xfId="0" applyNumberFormat="1" applyFont="1"/>
    <xf numFmtId="1" fontId="6" fillId="0" borderId="0" xfId="0" applyNumberFormat="1" applyFont="1"/>
    <xf numFmtId="0" fontId="15" fillId="0" borderId="4" xfId="0" applyFont="1" applyFill="1" applyBorder="1" applyAlignment="1"/>
    <xf numFmtId="166" fontId="19" fillId="0" borderId="0" xfId="0" applyNumberFormat="1" applyFont="1" applyFill="1" applyBorder="1" applyAlignment="1">
      <alignment wrapText="1"/>
    </xf>
    <xf numFmtId="167" fontId="19" fillId="0" borderId="0" xfId="0" applyNumberFormat="1" applyFont="1" applyFill="1" applyBorder="1" applyAlignment="1">
      <alignment horizontal="right"/>
    </xf>
    <xf numFmtId="167" fontId="19" fillId="0" borderId="0" xfId="0" applyNumberFormat="1" applyFont="1" applyFill="1" applyBorder="1" applyAlignment="1" applyProtection="1">
      <alignment wrapText="1"/>
    </xf>
    <xf numFmtId="0" fontId="19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vertical="top" indent="2"/>
    </xf>
    <xf numFmtId="0" fontId="7" fillId="0" borderId="0" xfId="7" applyFont="1" applyFill="1" applyBorder="1" applyAlignment="1"/>
    <xf numFmtId="0" fontId="8" fillId="0" borderId="0" xfId="9" applyFont="1" applyFill="1" applyBorder="1" applyAlignment="1">
      <alignment horizontal="left" indent="1"/>
    </xf>
    <xf numFmtId="0" fontId="7" fillId="0" borderId="0" xfId="11" applyFont="1" applyFill="1" applyBorder="1" applyAlignment="1">
      <alignment horizontal="left"/>
    </xf>
    <xf numFmtId="0" fontId="7" fillId="0" borderId="0" xfId="6" applyFont="1" applyFill="1" applyBorder="1" applyAlignment="1">
      <alignment horizontal="left"/>
    </xf>
    <xf numFmtId="0" fontId="7" fillId="0" borderId="0" xfId="9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 indent="1"/>
    </xf>
    <xf numFmtId="0" fontId="21" fillId="0" borderId="0" xfId="2" applyFont="1" applyFill="1" applyBorder="1" applyAlignment="1">
      <alignment horizontal="left" wrapText="1" indent="1"/>
    </xf>
    <xf numFmtId="0" fontId="7" fillId="0" borderId="0" xfId="6" applyFont="1" applyFill="1" applyBorder="1" applyAlignment="1">
      <alignment horizontal="left" wrapText="1"/>
    </xf>
    <xf numFmtId="0" fontId="8" fillId="0" borderId="0" xfId="5" applyFont="1" applyFill="1" applyBorder="1" applyAlignment="1">
      <alignment horizontal="left" indent="1"/>
    </xf>
    <xf numFmtId="0" fontId="7" fillId="0" borderId="0" xfId="5" applyFont="1" applyFill="1" applyBorder="1" applyAlignment="1">
      <alignment horizontal="left"/>
    </xf>
    <xf numFmtId="0" fontId="29" fillId="2" borderId="4" xfId="1" applyFont="1" applyFill="1" applyBorder="1" applyAlignment="1">
      <alignment vertical="center" wrapText="1"/>
    </xf>
    <xf numFmtId="0" fontId="29" fillId="2" borderId="4" xfId="0" applyFont="1" applyFill="1" applyBorder="1"/>
    <xf numFmtId="49" fontId="29" fillId="2" borderId="4" xfId="0" applyNumberFormat="1" applyFont="1" applyFill="1" applyBorder="1" applyAlignment="1">
      <alignment horizontal="left"/>
    </xf>
    <xf numFmtId="0" fontId="30" fillId="2" borderId="0" xfId="9" applyFont="1" applyFill="1" applyBorder="1" applyAlignment="1">
      <alignment horizontal="center"/>
    </xf>
    <xf numFmtId="0" fontId="30" fillId="2" borderId="3" xfId="9" applyFont="1" applyFill="1" applyBorder="1" applyAlignment="1">
      <alignment horizontal="center"/>
    </xf>
    <xf numFmtId="49" fontId="30" fillId="2" borderId="3" xfId="9" applyNumberFormat="1" applyFont="1" applyFill="1" applyBorder="1" applyAlignment="1">
      <alignment horizontal="left"/>
    </xf>
    <xf numFmtId="0" fontId="29" fillId="2" borderId="0" xfId="8" applyFont="1" applyFill="1" applyBorder="1" applyAlignment="1">
      <alignment horizontal="center" vertical="center" wrapText="1"/>
    </xf>
    <xf numFmtId="49" fontId="30" fillId="2" borderId="0" xfId="9" applyNumberFormat="1" applyFont="1" applyFill="1" applyBorder="1" applyAlignment="1">
      <alignment horizontal="left"/>
    </xf>
    <xf numFmtId="0" fontId="29" fillId="2" borderId="3" xfId="8" applyFont="1" applyFill="1" applyBorder="1" applyAlignment="1">
      <alignment horizontal="center" vertical="center" wrapText="1"/>
    </xf>
    <xf numFmtId="49" fontId="29" fillId="2" borderId="3" xfId="8" applyNumberFormat="1" applyFont="1" applyFill="1" applyBorder="1" applyAlignment="1">
      <alignment horizontal="left" wrapText="1"/>
    </xf>
    <xf numFmtId="49" fontId="29" fillId="2" borderId="0" xfId="8" applyNumberFormat="1" applyFont="1" applyFill="1" applyBorder="1" applyAlignment="1">
      <alignment horizontal="left" wrapText="1"/>
    </xf>
    <xf numFmtId="0" fontId="29" fillId="2" borderId="3" xfId="0" applyFont="1" applyFill="1" applyBorder="1" applyAlignment="1">
      <alignment horizontal="left" vertical="center" wrapText="1"/>
    </xf>
    <xf numFmtId="0" fontId="29" fillId="2" borderId="3" xfId="9" applyFont="1" applyFill="1" applyBorder="1" applyAlignment="1">
      <alignment horizontal="center" vertical="center" wrapText="1"/>
    </xf>
    <xf numFmtId="49" fontId="29" fillId="2" borderId="3" xfId="9" applyNumberFormat="1" applyFont="1" applyFill="1" applyBorder="1" applyAlignment="1">
      <alignment horizontal="left" wrapText="1"/>
    </xf>
    <xf numFmtId="0" fontId="29" fillId="2" borderId="3" xfId="8" applyFont="1" applyFill="1" applyBorder="1" applyAlignment="1">
      <alignment horizontal="center" wrapText="1"/>
    </xf>
    <xf numFmtId="0" fontId="7" fillId="3" borderId="0" xfId="16" applyFont="1" applyFill="1" applyBorder="1" applyAlignment="1">
      <alignment horizontal="left" wrapText="1"/>
    </xf>
    <xf numFmtId="166" fontId="7" fillId="3" borderId="0" xfId="9" applyNumberFormat="1" applyFont="1" applyFill="1" applyBorder="1" applyAlignment="1"/>
    <xf numFmtId="49" fontId="7" fillId="3" borderId="0" xfId="8" applyNumberFormat="1" applyFont="1" applyFill="1" applyBorder="1" applyAlignment="1">
      <alignment horizontal="left" wrapText="1"/>
    </xf>
    <xf numFmtId="49" fontId="7" fillId="3" borderId="0" xfId="9" applyNumberFormat="1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left" wrapText="1"/>
    </xf>
    <xf numFmtId="3" fontId="7" fillId="3" borderId="0" xfId="0" applyNumberFormat="1" applyFont="1" applyFill="1" applyBorder="1" applyAlignment="1">
      <alignment wrapText="1"/>
    </xf>
    <xf numFmtId="167" fontId="7" fillId="3" borderId="0" xfId="9" applyNumberFormat="1" applyFont="1" applyFill="1" applyBorder="1" applyAlignment="1"/>
    <xf numFmtId="167" fontId="7" fillId="3" borderId="0" xfId="0" applyNumberFormat="1" applyFont="1" applyFill="1" applyBorder="1" applyAlignment="1"/>
    <xf numFmtId="0" fontId="7" fillId="3" borderId="0" xfId="8" applyFont="1" applyFill="1" applyBorder="1" applyAlignment="1">
      <alignment horizontal="left" wrapText="1"/>
    </xf>
    <xf numFmtId="0" fontId="7" fillId="3" borderId="0" xfId="8" applyFont="1" applyFill="1" applyBorder="1" applyAlignment="1">
      <alignment horizontal="left"/>
    </xf>
    <xf numFmtId="166" fontId="7" fillId="3" borderId="0" xfId="1" applyNumberFormat="1" applyFont="1" applyFill="1" applyBorder="1" applyAlignment="1"/>
    <xf numFmtId="49" fontId="7" fillId="3" borderId="0" xfId="1" applyNumberFormat="1" applyFont="1" applyFill="1" applyBorder="1" applyAlignment="1"/>
    <xf numFmtId="167" fontId="7" fillId="3" borderId="0" xfId="1" applyNumberFormat="1" applyFont="1" applyFill="1" applyBorder="1" applyAlignment="1"/>
    <xf numFmtId="0" fontId="8" fillId="3" borderId="0" xfId="0" applyFont="1" applyFill="1" applyBorder="1" applyAlignment="1">
      <alignment horizontal="left" indent="1"/>
    </xf>
    <xf numFmtId="166" fontId="8" fillId="3" borderId="0" xfId="9" applyNumberFormat="1" applyFont="1" applyFill="1" applyBorder="1" applyAlignment="1"/>
    <xf numFmtId="49" fontId="8" fillId="3" borderId="0" xfId="1" applyNumberFormat="1" applyFont="1" applyFill="1" applyBorder="1" applyAlignment="1">
      <alignment horizontal="left"/>
    </xf>
    <xf numFmtId="166" fontId="8" fillId="3" borderId="0" xfId="1" applyNumberFormat="1" applyFont="1" applyFill="1" applyBorder="1" applyAlignment="1"/>
    <xf numFmtId="49" fontId="8" fillId="3" borderId="0" xfId="0" applyNumberFormat="1" applyFont="1" applyFill="1" applyBorder="1" applyAlignment="1">
      <alignment horizontal="left"/>
    </xf>
    <xf numFmtId="0" fontId="8" fillId="3" borderId="0" xfId="0" applyFont="1" applyFill="1" applyBorder="1" applyAlignment="1"/>
    <xf numFmtId="167" fontId="8" fillId="3" borderId="0" xfId="0" applyNumberFormat="1" applyFont="1" applyFill="1" applyBorder="1" applyAlignment="1"/>
    <xf numFmtId="49" fontId="7" fillId="3" borderId="0" xfId="0" applyNumberFormat="1" applyFont="1" applyFill="1" applyBorder="1" applyAlignment="1">
      <alignment horizontal="left"/>
    </xf>
    <xf numFmtId="0" fontId="7" fillId="3" borderId="0" xfId="0" applyFont="1" applyFill="1" applyBorder="1" applyAlignment="1"/>
    <xf numFmtId="0" fontId="8" fillId="3" borderId="0" xfId="8" applyFont="1" applyFill="1" applyBorder="1" applyAlignment="1">
      <alignment horizontal="left" indent="1"/>
    </xf>
    <xf numFmtId="0" fontId="8" fillId="3" borderId="0" xfId="9" applyFont="1" applyFill="1" applyBorder="1" applyAlignment="1">
      <alignment horizontal="left" indent="1"/>
    </xf>
    <xf numFmtId="167" fontId="8" fillId="3" borderId="0" xfId="0" applyNumberFormat="1" applyFont="1" applyFill="1" applyBorder="1" applyAlignment="1">
      <alignment horizontal="right"/>
    </xf>
    <xf numFmtId="49" fontId="29" fillId="2" borderId="3" xfId="8" applyNumberFormat="1" applyFont="1" applyFill="1" applyBorder="1" applyAlignment="1">
      <alignment horizontal="left" vertical="center" wrapText="1"/>
    </xf>
    <xf numFmtId="49" fontId="29" fillId="2" borderId="0" xfId="8" applyNumberFormat="1" applyFont="1" applyFill="1" applyBorder="1" applyAlignment="1">
      <alignment horizontal="left" vertical="center" wrapText="1"/>
    </xf>
    <xf numFmtId="49" fontId="29" fillId="2" borderId="3" xfId="9" applyNumberFormat="1" applyFont="1" applyFill="1" applyBorder="1" applyAlignment="1">
      <alignment horizontal="left" vertical="center" wrapText="1"/>
    </xf>
    <xf numFmtId="49" fontId="7" fillId="3" borderId="0" xfId="1" applyNumberFormat="1" applyFont="1" applyFill="1" applyBorder="1" applyAlignment="1">
      <alignment horizontal="left"/>
    </xf>
    <xf numFmtId="49" fontId="8" fillId="3" borderId="0" xfId="1" applyNumberFormat="1" applyFont="1" applyFill="1" applyBorder="1" applyAlignment="1">
      <alignment horizontal="left" wrapText="1"/>
    </xf>
    <xf numFmtId="49" fontId="8" fillId="3" borderId="0" xfId="0" applyNumberFormat="1" applyFont="1" applyFill="1" applyBorder="1" applyAlignment="1">
      <alignment horizontal="left" wrapText="1"/>
    </xf>
    <xf numFmtId="167" fontId="16" fillId="3" borderId="0" xfId="0" applyNumberFormat="1" applyFont="1" applyFill="1" applyBorder="1" applyAlignment="1"/>
    <xf numFmtId="167" fontId="7" fillId="3" borderId="0" xfId="0" applyNumberFormat="1" applyFont="1" applyFill="1" applyBorder="1"/>
    <xf numFmtId="167" fontId="8" fillId="3" borderId="0" xfId="0" applyNumberFormat="1" applyFont="1" applyFill="1" applyBorder="1"/>
    <xf numFmtId="0" fontId="7" fillId="3" borderId="0" xfId="8" applyFont="1" applyFill="1" applyBorder="1" applyAlignment="1">
      <alignment wrapText="1"/>
    </xf>
    <xf numFmtId="167" fontId="7" fillId="3" borderId="0" xfId="8" applyNumberFormat="1" applyFont="1" applyFill="1" applyBorder="1" applyAlignment="1">
      <alignment wrapText="1"/>
    </xf>
    <xf numFmtId="0" fontId="8" fillId="3" borderId="0" xfId="9" applyFont="1" applyFill="1" applyBorder="1" applyAlignment="1">
      <alignment horizontal="left" wrapText="1" indent="1"/>
    </xf>
    <xf numFmtId="3" fontId="8" fillId="3" borderId="0" xfId="0" applyNumberFormat="1" applyFont="1" applyFill="1" applyBorder="1" applyAlignment="1">
      <alignment wrapText="1"/>
    </xf>
    <xf numFmtId="167" fontId="8" fillId="3" borderId="0" xfId="0" applyNumberFormat="1" applyFont="1" applyFill="1" applyBorder="1" applyAlignment="1">
      <alignment wrapText="1"/>
    </xf>
    <xf numFmtId="3" fontId="7" fillId="3" borderId="0" xfId="9" applyNumberFormat="1" applyFont="1" applyFill="1" applyBorder="1" applyAlignment="1"/>
    <xf numFmtId="3" fontId="8" fillId="3" borderId="0" xfId="0" applyNumberFormat="1" applyFont="1" applyFill="1" applyBorder="1" applyAlignment="1"/>
    <xf numFmtId="167" fontId="8" fillId="3" borderId="0" xfId="0" applyNumberFormat="1" applyFont="1" applyFill="1" applyBorder="1" applyAlignment="1">
      <alignment vertical="center" wrapText="1"/>
    </xf>
    <xf numFmtId="167" fontId="7" fillId="3" borderId="0" xfId="1" applyNumberFormat="1" applyFont="1" applyFill="1" applyBorder="1" applyAlignment="1">
      <alignment horizontal="center"/>
    </xf>
    <xf numFmtId="0" fontId="8" fillId="3" borderId="0" xfId="10" applyFont="1" applyFill="1" applyBorder="1" applyAlignment="1">
      <alignment horizontal="left" indent="1"/>
    </xf>
    <xf numFmtId="0" fontId="7" fillId="3" borderId="0" xfId="11" applyFont="1" applyFill="1" applyBorder="1" applyAlignment="1">
      <alignment horizontal="left"/>
    </xf>
    <xf numFmtId="166" fontId="8" fillId="3" borderId="0" xfId="0" applyNumberFormat="1" applyFont="1" applyFill="1" applyBorder="1" applyAlignment="1"/>
    <xf numFmtId="0" fontId="8" fillId="3" borderId="0" xfId="0" applyFont="1" applyFill="1" applyBorder="1" applyAlignment="1">
      <alignment horizontal="left" indent="2"/>
    </xf>
    <xf numFmtId="0" fontId="8" fillId="3" borderId="0" xfId="0" applyFont="1" applyFill="1" applyBorder="1" applyAlignment="1">
      <alignment horizontal="left" wrapText="1" indent="1"/>
    </xf>
    <xf numFmtId="166" fontId="7" fillId="3" borderId="0" xfId="9" applyNumberFormat="1" applyFont="1" applyFill="1" applyBorder="1" applyAlignment="1">
      <alignment horizontal="left"/>
    </xf>
    <xf numFmtId="3" fontId="7" fillId="3" borderId="0" xfId="0" applyNumberFormat="1" applyFont="1" applyFill="1" applyBorder="1" applyAlignment="1">
      <alignment vertical="center" wrapText="1"/>
    </xf>
    <xf numFmtId="167" fontId="7" fillId="3" borderId="0" xfId="9" applyNumberFormat="1" applyFont="1" applyFill="1" applyBorder="1" applyAlignment="1">
      <alignment horizontal="left"/>
    </xf>
    <xf numFmtId="167" fontId="7" fillId="3" borderId="0" xfId="9" applyNumberFormat="1" applyFont="1" applyFill="1" applyBorder="1"/>
    <xf numFmtId="0" fontId="8" fillId="3" borderId="0" xfId="0" applyFont="1" applyFill="1" applyBorder="1"/>
    <xf numFmtId="167" fontId="8" fillId="3" borderId="0" xfId="0" applyNumberFormat="1" applyFont="1" applyFill="1" applyBorder="1" applyAlignment="1">
      <alignment vertical="center"/>
    </xf>
    <xf numFmtId="0" fontId="8" fillId="3" borderId="0" xfId="11" applyFont="1" applyFill="1" applyBorder="1" applyAlignment="1">
      <alignment horizontal="left" wrapText="1" indent="2"/>
    </xf>
    <xf numFmtId="0" fontId="8" fillId="3" borderId="0" xfId="11" applyFont="1" applyFill="1" applyBorder="1" applyAlignment="1">
      <alignment horizontal="left" wrapText="1" indent="1"/>
    </xf>
    <xf numFmtId="0" fontId="7" fillId="3" borderId="0" xfId="3" applyFont="1" applyFill="1" applyBorder="1" applyAlignment="1">
      <alignment horizontal="left"/>
    </xf>
    <xf numFmtId="166" fontId="7" fillId="3" borderId="0" xfId="0" applyNumberFormat="1" applyFont="1" applyFill="1" applyBorder="1" applyAlignment="1">
      <alignment wrapText="1"/>
    </xf>
    <xf numFmtId="0" fontId="8" fillId="3" borderId="0" xfId="6" applyFont="1" applyFill="1" applyBorder="1" applyAlignment="1">
      <alignment horizontal="left" indent="1"/>
    </xf>
    <xf numFmtId="166" fontId="8" fillId="3" borderId="0" xfId="0" applyNumberFormat="1" applyFont="1" applyFill="1" applyBorder="1" applyAlignment="1">
      <alignment wrapText="1"/>
    </xf>
    <xf numFmtId="0" fontId="8" fillId="3" borderId="0" xfId="5" applyFont="1" applyFill="1" applyBorder="1" applyAlignment="1">
      <alignment horizontal="left" wrapText="1" indent="1"/>
    </xf>
    <xf numFmtId="49" fontId="8" fillId="3" borderId="0" xfId="0" applyNumberFormat="1" applyFont="1" applyFill="1" applyAlignment="1">
      <alignment horizontal="left"/>
    </xf>
    <xf numFmtId="0" fontId="30" fillId="2" borderId="0" xfId="5" applyFont="1" applyFill="1" applyBorder="1" applyAlignment="1">
      <alignment horizontal="center"/>
    </xf>
    <xf numFmtId="0" fontId="30" fillId="2" borderId="3" xfId="5" applyFont="1" applyFill="1" applyBorder="1" applyAlignment="1">
      <alignment horizontal="center"/>
    </xf>
    <xf numFmtId="49" fontId="30" fillId="2" borderId="3" xfId="5" applyNumberFormat="1" applyFont="1" applyFill="1" applyBorder="1" applyAlignment="1">
      <alignment horizontal="left"/>
    </xf>
    <xf numFmtId="0" fontId="29" fillId="2" borderId="0" xfId="3" applyFont="1" applyFill="1" applyBorder="1" applyAlignment="1">
      <alignment horizontal="center" vertical="center" wrapText="1"/>
    </xf>
    <xf numFmtId="49" fontId="30" fillId="2" borderId="0" xfId="5" applyNumberFormat="1" applyFont="1" applyFill="1" applyBorder="1" applyAlignment="1">
      <alignment horizontal="left"/>
    </xf>
    <xf numFmtId="0" fontId="29" fillId="2" borderId="3" xfId="3" applyFont="1" applyFill="1" applyBorder="1" applyAlignment="1">
      <alignment horizontal="center" vertical="center" wrapText="1"/>
    </xf>
    <xf numFmtId="49" fontId="29" fillId="2" borderId="3" xfId="3" applyNumberFormat="1" applyFont="1" applyFill="1" applyBorder="1" applyAlignment="1">
      <alignment horizontal="left" wrapText="1"/>
    </xf>
    <xf numFmtId="49" fontId="29" fillId="2" borderId="0" xfId="3" applyNumberFormat="1" applyFont="1" applyFill="1" applyBorder="1" applyAlignment="1">
      <alignment horizontal="left" wrapText="1"/>
    </xf>
    <xf numFmtId="0" fontId="29" fillId="2" borderId="3" xfId="5" applyFont="1" applyFill="1" applyBorder="1" applyAlignment="1">
      <alignment horizontal="center" vertical="center" wrapText="1"/>
    </xf>
    <xf numFmtId="49" fontId="29" fillId="2" borderId="3" xfId="5" applyNumberFormat="1" applyFont="1" applyFill="1" applyBorder="1" applyAlignment="1">
      <alignment horizontal="left" wrapText="1"/>
    </xf>
    <xf numFmtId="0" fontId="29" fillId="2" borderId="3" xfId="3" applyFont="1" applyFill="1" applyBorder="1" applyAlignment="1">
      <alignment horizontal="center" wrapText="1"/>
    </xf>
    <xf numFmtId="0" fontId="7" fillId="3" borderId="0" xfId="3" applyFont="1" applyFill="1" applyBorder="1" applyAlignment="1">
      <alignment horizontal="left" wrapText="1"/>
    </xf>
    <xf numFmtId="0" fontId="7" fillId="3" borderId="0" xfId="0" applyFont="1" applyFill="1" applyBorder="1"/>
    <xf numFmtId="167" fontId="7" fillId="3" borderId="0" xfId="3" applyNumberFormat="1" applyFont="1" applyFill="1" applyBorder="1" applyAlignment="1">
      <alignment wrapText="1"/>
    </xf>
    <xf numFmtId="0" fontId="19" fillId="3" borderId="0" xfId="0" applyFont="1" applyFill="1" applyBorder="1" applyAlignment="1">
      <alignment horizontal="left" wrapText="1" indent="1"/>
    </xf>
    <xf numFmtId="166" fontId="19" fillId="3" borderId="0" xfId="9" applyNumberFormat="1" applyFont="1" applyFill="1" applyBorder="1" applyAlignment="1"/>
    <xf numFmtId="49" fontId="19" fillId="3" borderId="0" xfId="0" applyNumberFormat="1" applyFont="1" applyFill="1" applyBorder="1" applyAlignment="1">
      <alignment horizontal="left"/>
    </xf>
    <xf numFmtId="0" fontId="19" fillId="3" borderId="0" xfId="0" applyFont="1" applyFill="1" applyBorder="1"/>
    <xf numFmtId="167" fontId="19" fillId="3" borderId="0" xfId="0" applyNumberFormat="1" applyFont="1" applyFill="1" applyBorder="1" applyAlignment="1"/>
    <xf numFmtId="167" fontId="19" fillId="3" borderId="0" xfId="0" applyNumberFormat="1" applyFont="1" applyFill="1" applyBorder="1"/>
    <xf numFmtId="0" fontId="19" fillId="3" borderId="0" xfId="0" applyFont="1" applyFill="1" applyBorder="1" applyAlignment="1">
      <alignment horizontal="left" indent="1"/>
    </xf>
    <xf numFmtId="0" fontId="8" fillId="3" borderId="0" xfId="0" applyFont="1" applyFill="1" applyBorder="1" applyAlignment="1">
      <alignment horizontal="left" indent="3"/>
    </xf>
    <xf numFmtId="167" fontId="8" fillId="3" borderId="0" xfId="0" applyNumberFormat="1" applyFont="1" applyFill="1" applyBorder="1" applyAlignment="1" applyProtection="1">
      <alignment wrapText="1"/>
    </xf>
    <xf numFmtId="49" fontId="29" fillId="2" borderId="3" xfId="3" applyNumberFormat="1" applyFont="1" applyFill="1" applyBorder="1" applyAlignment="1">
      <alignment horizontal="left" vertical="center" wrapText="1"/>
    </xf>
    <xf numFmtId="49" fontId="29" fillId="2" borderId="0" xfId="3" applyNumberFormat="1" applyFont="1" applyFill="1" applyBorder="1" applyAlignment="1">
      <alignment horizontal="left" vertical="center" wrapText="1"/>
    </xf>
    <xf numFmtId="49" fontId="29" fillId="2" borderId="3" xfId="5" applyNumberFormat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/>
    </xf>
    <xf numFmtId="49" fontId="7" fillId="3" borderId="0" xfId="3" applyNumberFormat="1" applyFont="1" applyFill="1" applyBorder="1" applyAlignment="1">
      <alignment horizontal="left" wrapText="1"/>
    </xf>
    <xf numFmtId="0" fontId="7" fillId="3" borderId="0" xfId="3" applyFont="1" applyFill="1" applyBorder="1" applyAlignment="1">
      <alignment horizontal="center" wrapText="1"/>
    </xf>
    <xf numFmtId="167" fontId="7" fillId="3" borderId="0" xfId="3" applyNumberFormat="1" applyFont="1" applyFill="1" applyBorder="1" applyAlignment="1">
      <alignment vertical="center" wrapText="1"/>
    </xf>
    <xf numFmtId="49" fontId="8" fillId="4" borderId="0" xfId="0" applyNumberFormat="1" applyFont="1" applyFill="1" applyBorder="1" applyAlignment="1">
      <alignment horizontal="left" wrapText="1"/>
    </xf>
    <xf numFmtId="166" fontId="7" fillId="3" borderId="0" xfId="3" applyNumberFormat="1" applyFont="1" applyFill="1" applyBorder="1" applyAlignment="1">
      <alignment wrapText="1"/>
    </xf>
    <xf numFmtId="0" fontId="8" fillId="3" borderId="0" xfId="3" applyFont="1" applyFill="1" applyBorder="1" applyAlignment="1">
      <alignment horizontal="left" wrapText="1" indent="1"/>
    </xf>
    <xf numFmtId="49" fontId="8" fillId="3" borderId="0" xfId="3" applyNumberFormat="1" applyFont="1" applyFill="1" applyBorder="1" applyAlignment="1">
      <alignment horizontal="left" wrapText="1"/>
    </xf>
    <xf numFmtId="0" fontId="8" fillId="3" borderId="0" xfId="3" applyFont="1" applyFill="1" applyBorder="1" applyAlignment="1">
      <alignment horizontal="left" wrapText="1"/>
    </xf>
    <xf numFmtId="167" fontId="8" fillId="3" borderId="0" xfId="3" applyNumberFormat="1" applyFont="1" applyFill="1" applyBorder="1" applyAlignment="1">
      <alignment wrapText="1"/>
    </xf>
    <xf numFmtId="0" fontId="8" fillId="3" borderId="0" xfId="1" applyFont="1" applyFill="1" applyBorder="1" applyAlignment="1">
      <alignment horizontal="left" indent="1"/>
    </xf>
    <xf numFmtId="167" fontId="7" fillId="3" borderId="0" xfId="3" applyNumberFormat="1" applyFont="1" applyFill="1" applyBorder="1" applyAlignment="1">
      <alignment horizontal="left" wrapText="1"/>
    </xf>
    <xf numFmtId="167" fontId="8" fillId="3" borderId="0" xfId="3" applyNumberFormat="1" applyFont="1" applyFill="1" applyBorder="1" applyAlignment="1">
      <alignment horizontal="left" wrapText="1"/>
    </xf>
    <xf numFmtId="167" fontId="8" fillId="3" borderId="0" xfId="1" applyNumberFormat="1" applyFont="1" applyFill="1" applyBorder="1" applyAlignment="1">
      <alignment horizontal="right"/>
    </xf>
    <xf numFmtId="3" fontId="8" fillId="3" borderId="0" xfId="0" applyNumberFormat="1" applyFont="1" applyFill="1" applyBorder="1" applyAlignment="1">
      <alignment vertical="center" wrapText="1"/>
    </xf>
    <xf numFmtId="0" fontId="8" fillId="3" borderId="0" xfId="5" applyFont="1" applyFill="1" applyBorder="1" applyAlignment="1">
      <alignment horizontal="left" indent="1"/>
    </xf>
    <xf numFmtId="49" fontId="8" fillId="3" borderId="0" xfId="0" applyNumberFormat="1" applyFont="1" applyFill="1" applyBorder="1" applyAlignment="1">
      <alignment wrapText="1"/>
    </xf>
    <xf numFmtId="49" fontId="8" fillId="3" borderId="0" xfId="15" applyNumberFormat="1" applyFont="1" applyFill="1" applyBorder="1" applyAlignment="1">
      <alignment horizontal="left" wrapText="1"/>
    </xf>
    <xf numFmtId="0" fontId="7" fillId="3" borderId="0" xfId="15" applyFont="1" applyFill="1" applyBorder="1" applyAlignment="1">
      <alignment horizontal="left" wrapText="1"/>
    </xf>
    <xf numFmtId="3" fontId="7" fillId="3" borderId="0" xfId="0" applyNumberFormat="1" applyFont="1" applyFill="1" applyBorder="1" applyAlignment="1"/>
    <xf numFmtId="1" fontId="7" fillId="3" borderId="0" xfId="0" applyNumberFormat="1" applyFont="1" applyFill="1" applyBorder="1" applyAlignment="1">
      <alignment vertical="center" wrapText="1"/>
    </xf>
    <xf numFmtId="0" fontId="8" fillId="3" borderId="0" xfId="4" applyFont="1" applyFill="1" applyBorder="1" applyAlignment="1">
      <alignment horizontal="left" indent="1"/>
    </xf>
    <xf numFmtId="3" fontId="8" fillId="3" borderId="0" xfId="0" applyNumberFormat="1" applyFont="1" applyFill="1" applyBorder="1"/>
    <xf numFmtId="3" fontId="8" fillId="3" borderId="0" xfId="0" applyNumberFormat="1" applyFont="1" applyFill="1" applyBorder="1" applyAlignment="1">
      <alignment horizontal="justify" vertical="justify"/>
    </xf>
    <xf numFmtId="167" fontId="8" fillId="3" borderId="0" xfId="0" quotePrefix="1" applyNumberFormat="1" applyFont="1" applyFill="1" applyBorder="1" applyAlignment="1"/>
    <xf numFmtId="167" fontId="8" fillId="3" borderId="0" xfId="0" quotePrefix="1" applyNumberFormat="1" applyFont="1" applyFill="1" applyBorder="1" applyAlignment="1">
      <alignment horizontal="right"/>
    </xf>
    <xf numFmtId="167" fontId="8" fillId="0" borderId="0" xfId="0" applyNumberFormat="1" applyFont="1" applyFill="1"/>
    <xf numFmtId="167" fontId="8" fillId="0" borderId="0" xfId="9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/>
    </xf>
    <xf numFmtId="167" fontId="8" fillId="3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vertical="center" wrapText="1"/>
    </xf>
    <xf numFmtId="167" fontId="8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7" fontId="7" fillId="0" borderId="0" xfId="0" applyNumberFormat="1" applyFont="1" applyFill="1" applyBorder="1" applyAlignment="1">
      <alignment horizontal="right" vertical="center"/>
    </xf>
    <xf numFmtId="167" fontId="7" fillId="0" borderId="0" xfId="7" applyNumberFormat="1" applyFont="1" applyFill="1" applyBorder="1" applyAlignment="1">
      <alignment horizontal="right" vertical="center"/>
    </xf>
    <xf numFmtId="167" fontId="8" fillId="3" borderId="0" xfId="0" applyNumberFormat="1" applyFont="1" applyFill="1" applyBorder="1" applyAlignment="1">
      <alignment horizontal="right" vertical="center"/>
    </xf>
    <xf numFmtId="167" fontId="8" fillId="3" borderId="0" xfId="3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167" fontId="16" fillId="3" borderId="0" xfId="0" applyNumberFormat="1" applyFont="1" applyFill="1" applyBorder="1" applyAlignment="1">
      <alignment horizontal="right" vertical="center"/>
    </xf>
    <xf numFmtId="167" fontId="16" fillId="0" borderId="0" xfId="0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horizontal="right" vertical="center"/>
    </xf>
    <xf numFmtId="167" fontId="19" fillId="3" borderId="0" xfId="0" applyNumberFormat="1" applyFont="1" applyFill="1" applyBorder="1" applyAlignment="1">
      <alignment horizontal="right"/>
    </xf>
    <xf numFmtId="167" fontId="19" fillId="3" borderId="0" xfId="0" applyNumberFormat="1" applyFont="1" applyFill="1" applyBorder="1" applyAlignment="1" applyProtection="1">
      <alignment horizontal="right" wrapText="1"/>
    </xf>
    <xf numFmtId="167" fontId="8" fillId="0" borderId="0" xfId="1" applyNumberFormat="1" applyFont="1" applyFill="1" applyBorder="1" applyAlignment="1">
      <alignment horizontal="right" vertical="center" wrapText="1"/>
    </xf>
    <xf numFmtId="167" fontId="8" fillId="0" borderId="0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center" vertical="center"/>
    </xf>
    <xf numFmtId="49" fontId="8" fillId="0" borderId="0" xfId="7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quotePrefix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8" fillId="0" borderId="0" xfId="7" applyNumberFormat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166" fontId="8" fillId="3" borderId="0" xfId="9" applyNumberFormat="1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wrapText="1"/>
    </xf>
    <xf numFmtId="166" fontId="8" fillId="0" borderId="0" xfId="1" applyNumberFormat="1" applyFont="1" applyFill="1" applyBorder="1" applyAlignment="1">
      <alignment horizontal="center" wrapText="1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horizontal="center" wrapText="1"/>
    </xf>
    <xf numFmtId="49" fontId="8" fillId="0" borderId="0" xfId="1" applyNumberFormat="1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 wrapText="1"/>
    </xf>
    <xf numFmtId="49" fontId="8" fillId="3" borderId="0" xfId="3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8" fillId="0" borderId="0" xfId="1" applyNumberFormat="1" applyFont="1" applyFill="1" applyAlignment="1">
      <alignment horizontal="center"/>
    </xf>
    <xf numFmtId="49" fontId="7" fillId="0" borderId="0" xfId="3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/>
    </xf>
    <xf numFmtId="166" fontId="17" fillId="0" borderId="0" xfId="0" applyNumberFormat="1" applyFont="1" applyFill="1" applyBorder="1" applyAlignment="1">
      <alignment wrapText="1"/>
    </xf>
    <xf numFmtId="167" fontId="16" fillId="3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left" indent="2"/>
    </xf>
    <xf numFmtId="3" fontId="33" fillId="0" borderId="0" xfId="178" applyNumberFormat="1" applyFont="1" applyBorder="1" applyAlignment="1">
      <alignment horizontal="right" vertical="center"/>
    </xf>
    <xf numFmtId="0" fontId="8" fillId="0" borderId="0" xfId="1" applyNumberFormat="1" applyFont="1" applyFill="1" applyBorder="1" applyAlignment="1">
      <alignment wrapText="1"/>
    </xf>
    <xf numFmtId="1" fontId="8" fillId="0" borderId="0" xfId="0" applyNumberFormat="1" applyFont="1"/>
    <xf numFmtId="0" fontId="8" fillId="0" borderId="0" xfId="0" applyFont="1" applyAlignment="1">
      <alignment horizontal="left" indent="1"/>
    </xf>
    <xf numFmtId="49" fontId="8" fillId="0" borderId="0" xfId="3" applyNumberFormat="1" applyFont="1" applyFill="1" applyBorder="1" applyAlignment="1">
      <alignment horizontal="left" wrapText="1" indent="1"/>
    </xf>
    <xf numFmtId="167" fontId="8" fillId="0" borderId="0" xfId="9" applyNumberFormat="1" applyFont="1" applyFill="1" applyBorder="1" applyAlignment="1">
      <alignment horizontal="left" indent="1"/>
    </xf>
    <xf numFmtId="0" fontId="8" fillId="0" borderId="0" xfId="3" applyFont="1" applyFill="1" applyBorder="1" applyAlignment="1">
      <alignment horizontal="left" indent="1"/>
    </xf>
    <xf numFmtId="0" fontId="8" fillId="5" borderId="0" xfId="9" applyFont="1" applyFill="1" applyBorder="1" applyAlignment="1">
      <alignment horizontal="left" indent="1"/>
    </xf>
    <xf numFmtId="169" fontId="8" fillId="0" borderId="0" xfId="0" applyNumberFormat="1" applyFont="1"/>
    <xf numFmtId="169" fontId="8" fillId="0" borderId="0" xfId="0" applyNumberFormat="1" applyFont="1" applyFill="1"/>
    <xf numFmtId="166" fontId="8" fillId="0" borderId="0" xfId="0" applyNumberFormat="1" applyFont="1" applyFill="1"/>
    <xf numFmtId="166" fontId="8" fillId="0" borderId="0" xfId="0" applyNumberFormat="1" applyFont="1" applyFill="1" applyBorder="1" applyAlignment="1">
      <alignment horizontal="center" wrapText="1"/>
    </xf>
    <xf numFmtId="166" fontId="8" fillId="0" borderId="0" xfId="9" applyNumberFormat="1" applyFont="1" applyFill="1" applyBorder="1" applyAlignment="1">
      <alignment horizontal="left"/>
    </xf>
    <xf numFmtId="166" fontId="8" fillId="0" borderId="0" xfId="11" applyNumberFormat="1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30" fillId="2" borderId="0" xfId="9" applyFont="1" applyFill="1" applyBorder="1" applyAlignment="1">
      <alignment horizontal="center" vertical="center"/>
    </xf>
    <xf numFmtId="0" fontId="29" fillId="2" borderId="0" xfId="8" applyFont="1" applyFill="1" applyBorder="1" applyAlignment="1">
      <alignment horizontal="center" vertical="center" wrapText="1"/>
    </xf>
    <xf numFmtId="0" fontId="29" fillId="2" borderId="0" xfId="8" applyFont="1" applyFill="1" applyBorder="1" applyAlignment="1">
      <alignment horizontal="center" vertical="top" wrapText="1"/>
    </xf>
    <xf numFmtId="0" fontId="9" fillId="0" borderId="0" xfId="8" applyFont="1" applyFill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 wrapText="1"/>
    </xf>
    <xf numFmtId="0" fontId="29" fillId="2" borderId="0" xfId="9" applyFont="1" applyFill="1" applyBorder="1" applyAlignment="1">
      <alignment horizontal="center" vertical="top" wrapText="1"/>
    </xf>
    <xf numFmtId="0" fontId="9" fillId="0" borderId="0" xfId="9" applyFont="1" applyFill="1" applyAlignment="1">
      <alignment horizontal="center" vertical="center" wrapText="1"/>
    </xf>
    <xf numFmtId="0" fontId="9" fillId="0" borderId="0" xfId="11" applyFont="1" applyFill="1" applyAlignment="1">
      <alignment horizontal="center" vertical="center" wrapText="1"/>
    </xf>
    <xf numFmtId="0" fontId="29" fillId="2" borderId="0" xfId="9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wrapText="1"/>
    </xf>
    <xf numFmtId="0" fontId="9" fillId="0" borderId="0" xfId="11" applyFont="1" applyFill="1" applyBorder="1" applyAlignment="1">
      <alignment horizontal="center" vertical="center" wrapText="1"/>
    </xf>
    <xf numFmtId="0" fontId="29" fillId="2" borderId="0" xfId="5" applyFont="1" applyFill="1" applyBorder="1" applyAlignment="1">
      <alignment horizontal="center" vertical="top" wrapText="1"/>
    </xf>
    <xf numFmtId="0" fontId="29" fillId="2" borderId="0" xfId="3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30" fillId="2" borderId="0" xfId="5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6" applyFont="1" applyFill="1" applyAlignment="1">
      <alignment horizontal="center" vertical="center" wrapText="1"/>
    </xf>
    <xf numFmtId="0" fontId="9" fillId="0" borderId="0" xfId="6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9" fillId="0" borderId="0" xfId="4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</cellXfs>
  <cellStyles count="179">
    <cellStyle name="Millares 2" xfId="12" xr:uid="{00000000-0005-0000-0000-000000000000}"/>
    <cellStyle name="Normal" xfId="0" builtinId="0"/>
    <cellStyle name="Normal 2" xfId="21" xr:uid="{00000000-0005-0000-0000-000002000000}"/>
    <cellStyle name="Normal 3" xfId="1" xr:uid="{00000000-0005-0000-0000-000003000000}"/>
    <cellStyle name="Normal 4" xfId="13" xr:uid="{00000000-0005-0000-0000-000004000000}"/>
    <cellStyle name="Normal 5" xfId="22" xr:uid="{00000000-0005-0000-0000-000005000000}"/>
    <cellStyle name="Normal 6" xfId="100" xr:uid="{00000000-0005-0000-0000-000006000000}"/>
    <cellStyle name="Normal_CUADRO PROPUESTO" xfId="2" xr:uid="{00000000-0005-0000-0000-000007000000}"/>
    <cellStyle name="Normal_Hoja1" xfId="3" xr:uid="{00000000-0005-0000-0000-000008000000}"/>
    <cellStyle name="Normal_Hoja1 2" xfId="8" xr:uid="{00000000-0005-0000-0000-000009000000}"/>
    <cellStyle name="Normal_Hoja1 2 2" xfId="16" xr:uid="{00000000-0005-0000-0000-00000A000000}"/>
    <cellStyle name="Normal_Hoja1 3" xfId="15" xr:uid="{00000000-0005-0000-0000-00000B000000}"/>
    <cellStyle name="Normal_Hoja2" xfId="4" xr:uid="{00000000-0005-0000-0000-00000C000000}"/>
    <cellStyle name="Normal_Hoja2 2" xfId="10" xr:uid="{00000000-0005-0000-0000-00000D000000}"/>
    <cellStyle name="Normal_Hoja2_1" xfId="14" xr:uid="{00000000-0005-0000-0000-00000E000000}"/>
    <cellStyle name="Normal_Hoja3" xfId="5" xr:uid="{00000000-0005-0000-0000-00000F000000}"/>
    <cellStyle name="Normal_Hoja3 2" xfId="9" xr:uid="{00000000-0005-0000-0000-000010000000}"/>
    <cellStyle name="Normal_Hoja5" xfId="6" xr:uid="{00000000-0005-0000-0000-000011000000}"/>
    <cellStyle name="Normal_Hoja5 2" xfId="11" xr:uid="{00000000-0005-0000-0000-000012000000}"/>
    <cellStyle name="Normal_Hoja5_1" xfId="7" xr:uid="{00000000-0005-0000-0000-000013000000}"/>
    <cellStyle name="Normal_Sheet1_1" xfId="178" xr:uid="{00000000-0005-0000-0000-000014000000}"/>
    <cellStyle name="style1439501932892" xfId="17" xr:uid="{00000000-0005-0000-0000-000015000000}"/>
    <cellStyle name="style1439501932972" xfId="18" xr:uid="{00000000-0005-0000-0000-000016000000}"/>
    <cellStyle name="style1439501934024" xfId="19" xr:uid="{00000000-0005-0000-0000-000017000000}"/>
    <cellStyle name="style1439501934064" xfId="20" xr:uid="{00000000-0005-0000-0000-000018000000}"/>
    <cellStyle name="style1473290356886" xfId="23" xr:uid="{00000000-0005-0000-0000-000019000000}"/>
    <cellStyle name="style1473290356886 2" xfId="101" xr:uid="{00000000-0005-0000-0000-00001A000000}"/>
    <cellStyle name="style1473290356919" xfId="24" xr:uid="{00000000-0005-0000-0000-00001B000000}"/>
    <cellStyle name="style1473290356919 2" xfId="102" xr:uid="{00000000-0005-0000-0000-00001C000000}"/>
    <cellStyle name="style1473290356945" xfId="25" xr:uid="{00000000-0005-0000-0000-00001D000000}"/>
    <cellStyle name="style1473290356945 2" xfId="103" xr:uid="{00000000-0005-0000-0000-00001E000000}"/>
    <cellStyle name="style1473290356986" xfId="26" xr:uid="{00000000-0005-0000-0000-00001F000000}"/>
    <cellStyle name="style1473290356986 2" xfId="104" xr:uid="{00000000-0005-0000-0000-000020000000}"/>
    <cellStyle name="style1473290357009" xfId="27" xr:uid="{00000000-0005-0000-0000-000021000000}"/>
    <cellStyle name="style1473290357009 2" xfId="105" xr:uid="{00000000-0005-0000-0000-000022000000}"/>
    <cellStyle name="style1473290357032" xfId="28" xr:uid="{00000000-0005-0000-0000-000023000000}"/>
    <cellStyle name="style1473290357032 2" xfId="106" xr:uid="{00000000-0005-0000-0000-000024000000}"/>
    <cellStyle name="style1473290357053" xfId="29" xr:uid="{00000000-0005-0000-0000-000025000000}"/>
    <cellStyle name="style1473290357053 2" xfId="107" xr:uid="{00000000-0005-0000-0000-000026000000}"/>
    <cellStyle name="style1473290357080" xfId="30" xr:uid="{00000000-0005-0000-0000-000027000000}"/>
    <cellStyle name="style1473290357080 2" xfId="108" xr:uid="{00000000-0005-0000-0000-000028000000}"/>
    <cellStyle name="style1473290357103" xfId="31" xr:uid="{00000000-0005-0000-0000-000029000000}"/>
    <cellStyle name="style1473290357103 2" xfId="109" xr:uid="{00000000-0005-0000-0000-00002A000000}"/>
    <cellStyle name="style1473290357124" xfId="32" xr:uid="{00000000-0005-0000-0000-00002B000000}"/>
    <cellStyle name="style1473290357124 2" xfId="110" xr:uid="{00000000-0005-0000-0000-00002C000000}"/>
    <cellStyle name="style1473290357148" xfId="33" xr:uid="{00000000-0005-0000-0000-00002D000000}"/>
    <cellStyle name="style1473290357148 2" xfId="111" xr:uid="{00000000-0005-0000-0000-00002E000000}"/>
    <cellStyle name="style1473290357173" xfId="34" xr:uid="{00000000-0005-0000-0000-00002F000000}"/>
    <cellStyle name="style1473290357173 2" xfId="112" xr:uid="{00000000-0005-0000-0000-000030000000}"/>
    <cellStyle name="style1473290357193" xfId="35" xr:uid="{00000000-0005-0000-0000-000031000000}"/>
    <cellStyle name="style1473290357193 2" xfId="113" xr:uid="{00000000-0005-0000-0000-000032000000}"/>
    <cellStyle name="style1473290357210" xfId="36" xr:uid="{00000000-0005-0000-0000-000033000000}"/>
    <cellStyle name="style1473290357210 2" xfId="114" xr:uid="{00000000-0005-0000-0000-000034000000}"/>
    <cellStyle name="style1473290357232" xfId="37" xr:uid="{00000000-0005-0000-0000-000035000000}"/>
    <cellStyle name="style1473290357232 2" xfId="115" xr:uid="{00000000-0005-0000-0000-000036000000}"/>
    <cellStyle name="style1473290357250" xfId="38" xr:uid="{00000000-0005-0000-0000-000037000000}"/>
    <cellStyle name="style1473290357250 2" xfId="116" xr:uid="{00000000-0005-0000-0000-000038000000}"/>
    <cellStyle name="style1473290357272" xfId="39" xr:uid="{00000000-0005-0000-0000-000039000000}"/>
    <cellStyle name="style1473290357272 2" xfId="117" xr:uid="{00000000-0005-0000-0000-00003A000000}"/>
    <cellStyle name="style1473290357289" xfId="40" xr:uid="{00000000-0005-0000-0000-00003B000000}"/>
    <cellStyle name="style1473290357289 2" xfId="118" xr:uid="{00000000-0005-0000-0000-00003C000000}"/>
    <cellStyle name="style1473290357307" xfId="41" xr:uid="{00000000-0005-0000-0000-00003D000000}"/>
    <cellStyle name="style1473290357307 2" xfId="119" xr:uid="{00000000-0005-0000-0000-00003E000000}"/>
    <cellStyle name="style1473290357328" xfId="42" xr:uid="{00000000-0005-0000-0000-00003F000000}"/>
    <cellStyle name="style1473290357328 2" xfId="120" xr:uid="{00000000-0005-0000-0000-000040000000}"/>
    <cellStyle name="style1473290357374" xfId="43" xr:uid="{00000000-0005-0000-0000-000041000000}"/>
    <cellStyle name="style1473290357374 2" xfId="121" xr:uid="{00000000-0005-0000-0000-000042000000}"/>
    <cellStyle name="style1473290357395" xfId="44" xr:uid="{00000000-0005-0000-0000-000043000000}"/>
    <cellStyle name="style1473290357395 2" xfId="122" xr:uid="{00000000-0005-0000-0000-000044000000}"/>
    <cellStyle name="style1473290357416" xfId="45" xr:uid="{00000000-0005-0000-0000-000045000000}"/>
    <cellStyle name="style1473290357416 2" xfId="123" xr:uid="{00000000-0005-0000-0000-000046000000}"/>
    <cellStyle name="style1473290357438" xfId="46" xr:uid="{00000000-0005-0000-0000-000047000000}"/>
    <cellStyle name="style1473290357438 2" xfId="124" xr:uid="{00000000-0005-0000-0000-000048000000}"/>
    <cellStyle name="style1473290357458" xfId="47" xr:uid="{00000000-0005-0000-0000-000049000000}"/>
    <cellStyle name="style1473290357458 2" xfId="125" xr:uid="{00000000-0005-0000-0000-00004A000000}"/>
    <cellStyle name="style1473290357480" xfId="48" xr:uid="{00000000-0005-0000-0000-00004B000000}"/>
    <cellStyle name="style1473290357480 2" xfId="126" xr:uid="{00000000-0005-0000-0000-00004C000000}"/>
    <cellStyle name="style1473290357500" xfId="49" xr:uid="{00000000-0005-0000-0000-00004D000000}"/>
    <cellStyle name="style1473290357500 2" xfId="127" xr:uid="{00000000-0005-0000-0000-00004E000000}"/>
    <cellStyle name="style1473290357520" xfId="50" xr:uid="{00000000-0005-0000-0000-00004F000000}"/>
    <cellStyle name="style1473290357520 2" xfId="128" xr:uid="{00000000-0005-0000-0000-000050000000}"/>
    <cellStyle name="style1473290357540" xfId="51" xr:uid="{00000000-0005-0000-0000-000051000000}"/>
    <cellStyle name="style1473290357540 2" xfId="129" xr:uid="{00000000-0005-0000-0000-000052000000}"/>
    <cellStyle name="style1473290357563" xfId="52" xr:uid="{00000000-0005-0000-0000-000053000000}"/>
    <cellStyle name="style1473290357563 2" xfId="130" xr:uid="{00000000-0005-0000-0000-000054000000}"/>
    <cellStyle name="style1473290357593" xfId="53" xr:uid="{00000000-0005-0000-0000-000055000000}"/>
    <cellStyle name="style1473290357593 2" xfId="131" xr:uid="{00000000-0005-0000-0000-000056000000}"/>
    <cellStyle name="style1473290357614" xfId="54" xr:uid="{00000000-0005-0000-0000-000057000000}"/>
    <cellStyle name="style1473290357614 2" xfId="132" xr:uid="{00000000-0005-0000-0000-000058000000}"/>
    <cellStyle name="style1473290357644" xfId="55" xr:uid="{00000000-0005-0000-0000-000059000000}"/>
    <cellStyle name="style1473290357644 2" xfId="133" xr:uid="{00000000-0005-0000-0000-00005A000000}"/>
    <cellStyle name="style1473290357660" xfId="56" xr:uid="{00000000-0005-0000-0000-00005B000000}"/>
    <cellStyle name="style1473290357660 2" xfId="134" xr:uid="{00000000-0005-0000-0000-00005C000000}"/>
    <cellStyle name="style1473290357698" xfId="57" xr:uid="{00000000-0005-0000-0000-00005D000000}"/>
    <cellStyle name="style1473290357698 2" xfId="135" xr:uid="{00000000-0005-0000-0000-00005E000000}"/>
    <cellStyle name="style1473290357713" xfId="58" xr:uid="{00000000-0005-0000-0000-00005F000000}"/>
    <cellStyle name="style1473290357713 2" xfId="136" xr:uid="{00000000-0005-0000-0000-000060000000}"/>
    <cellStyle name="style1473290357733" xfId="59" xr:uid="{00000000-0005-0000-0000-000061000000}"/>
    <cellStyle name="style1473290357733 2" xfId="137" xr:uid="{00000000-0005-0000-0000-000062000000}"/>
    <cellStyle name="style1473290357753" xfId="60" xr:uid="{00000000-0005-0000-0000-000063000000}"/>
    <cellStyle name="style1473290357753 2" xfId="138" xr:uid="{00000000-0005-0000-0000-000064000000}"/>
    <cellStyle name="style1473290357772" xfId="61" xr:uid="{00000000-0005-0000-0000-000065000000}"/>
    <cellStyle name="style1473290357772 2" xfId="139" xr:uid="{00000000-0005-0000-0000-000066000000}"/>
    <cellStyle name="style1473290357792" xfId="62" xr:uid="{00000000-0005-0000-0000-000067000000}"/>
    <cellStyle name="style1473290357792 2" xfId="140" xr:uid="{00000000-0005-0000-0000-000068000000}"/>
    <cellStyle name="style1473290357811" xfId="63" xr:uid="{00000000-0005-0000-0000-000069000000}"/>
    <cellStyle name="style1473290357811 2" xfId="141" xr:uid="{00000000-0005-0000-0000-00006A000000}"/>
    <cellStyle name="style1473290357830" xfId="64" xr:uid="{00000000-0005-0000-0000-00006B000000}"/>
    <cellStyle name="style1473290357830 2" xfId="142" xr:uid="{00000000-0005-0000-0000-00006C000000}"/>
    <cellStyle name="style1473290357848" xfId="65" xr:uid="{00000000-0005-0000-0000-00006D000000}"/>
    <cellStyle name="style1473290357848 2" xfId="143" xr:uid="{00000000-0005-0000-0000-00006E000000}"/>
    <cellStyle name="style1473290357867" xfId="66" xr:uid="{00000000-0005-0000-0000-00006F000000}"/>
    <cellStyle name="style1473290357867 2" xfId="144" xr:uid="{00000000-0005-0000-0000-000070000000}"/>
    <cellStyle name="style1473290357886" xfId="67" xr:uid="{00000000-0005-0000-0000-000071000000}"/>
    <cellStyle name="style1473290357886 2" xfId="145" xr:uid="{00000000-0005-0000-0000-000072000000}"/>
    <cellStyle name="style1473290357904" xfId="68" xr:uid="{00000000-0005-0000-0000-000073000000}"/>
    <cellStyle name="style1473290357904 2" xfId="146" xr:uid="{00000000-0005-0000-0000-000074000000}"/>
    <cellStyle name="style1473290357919" xfId="69" xr:uid="{00000000-0005-0000-0000-000075000000}"/>
    <cellStyle name="style1473290357919 2" xfId="147" xr:uid="{00000000-0005-0000-0000-000076000000}"/>
    <cellStyle name="style1473290357934" xfId="70" xr:uid="{00000000-0005-0000-0000-000077000000}"/>
    <cellStyle name="style1473290357934 2" xfId="148" xr:uid="{00000000-0005-0000-0000-000078000000}"/>
    <cellStyle name="style1473290357948" xfId="71" xr:uid="{00000000-0005-0000-0000-000079000000}"/>
    <cellStyle name="style1473290357948 2" xfId="149" xr:uid="{00000000-0005-0000-0000-00007A000000}"/>
    <cellStyle name="style1473290357963" xfId="72" xr:uid="{00000000-0005-0000-0000-00007B000000}"/>
    <cellStyle name="style1473290357963 2" xfId="150" xr:uid="{00000000-0005-0000-0000-00007C000000}"/>
    <cellStyle name="style1473290357977" xfId="73" xr:uid="{00000000-0005-0000-0000-00007D000000}"/>
    <cellStyle name="style1473290357977 2" xfId="151" xr:uid="{00000000-0005-0000-0000-00007E000000}"/>
    <cellStyle name="style1473290358017" xfId="74" xr:uid="{00000000-0005-0000-0000-00007F000000}"/>
    <cellStyle name="style1473290358017 2" xfId="152" xr:uid="{00000000-0005-0000-0000-000080000000}"/>
    <cellStyle name="style1473290358031" xfId="75" xr:uid="{00000000-0005-0000-0000-000081000000}"/>
    <cellStyle name="style1473290358031 2" xfId="153" xr:uid="{00000000-0005-0000-0000-000082000000}"/>
    <cellStyle name="style1473290358046" xfId="76" xr:uid="{00000000-0005-0000-0000-000083000000}"/>
    <cellStyle name="style1473290358046 2" xfId="154" xr:uid="{00000000-0005-0000-0000-000084000000}"/>
    <cellStyle name="style1473290358061" xfId="77" xr:uid="{00000000-0005-0000-0000-000085000000}"/>
    <cellStyle name="style1473290358061 2" xfId="155" xr:uid="{00000000-0005-0000-0000-000086000000}"/>
    <cellStyle name="style1473290358077" xfId="78" xr:uid="{00000000-0005-0000-0000-000087000000}"/>
    <cellStyle name="style1473290358077 2" xfId="156" xr:uid="{00000000-0005-0000-0000-000088000000}"/>
    <cellStyle name="style1473290358092" xfId="79" xr:uid="{00000000-0005-0000-0000-000089000000}"/>
    <cellStyle name="style1473290358092 2" xfId="157" xr:uid="{00000000-0005-0000-0000-00008A000000}"/>
    <cellStyle name="style1473290358108" xfId="80" xr:uid="{00000000-0005-0000-0000-00008B000000}"/>
    <cellStyle name="style1473290358108 2" xfId="158" xr:uid="{00000000-0005-0000-0000-00008C000000}"/>
    <cellStyle name="style1473290358123" xfId="81" xr:uid="{00000000-0005-0000-0000-00008D000000}"/>
    <cellStyle name="style1473290358123 2" xfId="159" xr:uid="{00000000-0005-0000-0000-00008E000000}"/>
    <cellStyle name="style1473290358139" xfId="82" xr:uid="{00000000-0005-0000-0000-00008F000000}"/>
    <cellStyle name="style1473290358139 2" xfId="160" xr:uid="{00000000-0005-0000-0000-000090000000}"/>
    <cellStyle name="style1473290358153" xfId="83" xr:uid="{00000000-0005-0000-0000-000091000000}"/>
    <cellStyle name="style1473290358153 2" xfId="161" xr:uid="{00000000-0005-0000-0000-000092000000}"/>
    <cellStyle name="style1473290358192" xfId="84" xr:uid="{00000000-0005-0000-0000-000093000000}"/>
    <cellStyle name="style1473290358192 2" xfId="162" xr:uid="{00000000-0005-0000-0000-000094000000}"/>
    <cellStyle name="style1473290358207" xfId="85" xr:uid="{00000000-0005-0000-0000-000095000000}"/>
    <cellStyle name="style1473290358207 2" xfId="163" xr:uid="{00000000-0005-0000-0000-000096000000}"/>
    <cellStyle name="style1473290358221" xfId="86" xr:uid="{00000000-0005-0000-0000-000097000000}"/>
    <cellStyle name="style1473290358221 2" xfId="164" xr:uid="{00000000-0005-0000-0000-000098000000}"/>
    <cellStyle name="style1473290358235" xfId="87" xr:uid="{00000000-0005-0000-0000-000099000000}"/>
    <cellStyle name="style1473290358235 2" xfId="165" xr:uid="{00000000-0005-0000-0000-00009A000000}"/>
    <cellStyle name="style1473290358349" xfId="88" xr:uid="{00000000-0005-0000-0000-00009B000000}"/>
    <cellStyle name="style1473290358349 2" xfId="166" xr:uid="{00000000-0005-0000-0000-00009C000000}"/>
    <cellStyle name="style1473290358366" xfId="89" xr:uid="{00000000-0005-0000-0000-00009D000000}"/>
    <cellStyle name="style1473290358366 2" xfId="167" xr:uid="{00000000-0005-0000-0000-00009E000000}"/>
    <cellStyle name="style1473290358384" xfId="90" xr:uid="{00000000-0005-0000-0000-00009F000000}"/>
    <cellStyle name="style1473290358384 2" xfId="168" xr:uid="{00000000-0005-0000-0000-0000A0000000}"/>
    <cellStyle name="style1473290358402" xfId="91" xr:uid="{00000000-0005-0000-0000-0000A1000000}"/>
    <cellStyle name="style1473290358402 2" xfId="169" xr:uid="{00000000-0005-0000-0000-0000A2000000}"/>
    <cellStyle name="style1473290358416" xfId="92" xr:uid="{00000000-0005-0000-0000-0000A3000000}"/>
    <cellStyle name="style1473290358416 2" xfId="170" xr:uid="{00000000-0005-0000-0000-0000A4000000}"/>
    <cellStyle name="style1473290358433" xfId="93" xr:uid="{00000000-0005-0000-0000-0000A5000000}"/>
    <cellStyle name="style1473290358433 2" xfId="171" xr:uid="{00000000-0005-0000-0000-0000A6000000}"/>
    <cellStyle name="style1473290358576" xfId="94" xr:uid="{00000000-0005-0000-0000-0000A7000000}"/>
    <cellStyle name="style1473290358576 2" xfId="172" xr:uid="{00000000-0005-0000-0000-0000A8000000}"/>
    <cellStyle name="style1473290358683" xfId="95" xr:uid="{00000000-0005-0000-0000-0000A9000000}"/>
    <cellStyle name="style1473290358683 2" xfId="173" xr:uid="{00000000-0005-0000-0000-0000AA000000}"/>
    <cellStyle name="style1473290358736" xfId="96" xr:uid="{00000000-0005-0000-0000-0000AB000000}"/>
    <cellStyle name="style1473290358736 2" xfId="174" xr:uid="{00000000-0005-0000-0000-0000AC000000}"/>
    <cellStyle name="style1473290358905" xfId="97" xr:uid="{00000000-0005-0000-0000-0000AD000000}"/>
    <cellStyle name="style1473290358905 2" xfId="175" xr:uid="{00000000-0005-0000-0000-0000AE000000}"/>
    <cellStyle name="style1473290358920" xfId="98" xr:uid="{00000000-0005-0000-0000-0000AF000000}"/>
    <cellStyle name="style1473290358920 2" xfId="176" xr:uid="{00000000-0005-0000-0000-0000B0000000}"/>
    <cellStyle name="style1473290358934" xfId="99" xr:uid="{00000000-0005-0000-0000-0000B1000000}"/>
    <cellStyle name="style1473290358934 2" xfId="177" xr:uid="{00000000-0005-0000-0000-0000B2000000}"/>
  </cellStyles>
  <dxfs count="0"/>
  <tableStyles count="0" defaultTableStyle="TableStyleMedium9" defaultPivotStyle="PivotStyleLight16"/>
  <colors>
    <mruColors>
      <color rgb="FF5A2363"/>
      <color rgb="FFBFBFBF"/>
      <color rgb="FFF3DF7D"/>
      <color rgb="FF8E4716"/>
      <color rgb="FFAA541A"/>
      <color rgb="FF994C17"/>
      <color rgb="FFDA989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26</xdr:row>
      <xdr:rowOff>85725</xdr:rowOff>
    </xdr:from>
    <xdr:to>
      <xdr:col>14</xdr:col>
      <xdr:colOff>0</xdr:colOff>
      <xdr:row>26</xdr:row>
      <xdr:rowOff>85725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 flipH="1">
          <a:off x="10668000" y="4295775"/>
          <a:ext cx="0" cy="0"/>
        </a:xfrm>
        <a:prstGeom prst="line">
          <a:avLst/>
        </a:prstGeom>
        <a:noFill/>
        <a:ln w="1270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</xdr:row>
      <xdr:rowOff>114300</xdr:rowOff>
    </xdr:from>
    <xdr:to>
      <xdr:col>14</xdr:col>
      <xdr:colOff>0</xdr:colOff>
      <xdr:row>19</xdr:row>
      <xdr:rowOff>114300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H="1">
          <a:off x="10668000" y="3190875"/>
          <a:ext cx="0" cy="0"/>
        </a:xfrm>
        <a:prstGeom prst="line">
          <a:avLst/>
        </a:prstGeom>
        <a:noFill/>
        <a:ln w="1270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30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5" style="1"/>
  </cols>
  <sheetData>
    <row r="1" spans="1:14" ht="38.25" customHeight="1">
      <c r="A1" s="659" t="s">
        <v>205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60"/>
    </row>
    <row r="2" spans="1:14" ht="6" customHeight="1" thickBot="1">
      <c r="A2" s="26"/>
      <c r="B2" s="26"/>
      <c r="C2" s="260"/>
      <c r="D2" s="17"/>
      <c r="E2" s="257"/>
      <c r="F2" s="17"/>
      <c r="G2" s="257"/>
      <c r="H2" s="17"/>
      <c r="I2" s="17"/>
      <c r="J2" s="17"/>
      <c r="K2" s="17"/>
      <c r="L2" s="17"/>
      <c r="M2" s="17"/>
      <c r="N2" s="17"/>
    </row>
    <row r="3" spans="1:14" ht="6" customHeight="1">
      <c r="A3" s="454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61" t="s">
        <v>73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4" ht="6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ht="6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ht="24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4" ht="6" customHeight="1">
      <c r="A8" s="661"/>
      <c r="B8" s="662"/>
      <c r="C8" s="662"/>
      <c r="D8" s="462"/>
      <c r="E8" s="463"/>
      <c r="F8" s="462"/>
      <c r="G8" s="463"/>
      <c r="H8" s="460"/>
      <c r="I8" s="662"/>
      <c r="J8" s="662"/>
      <c r="K8" s="462"/>
      <c r="L8" s="462"/>
      <c r="M8" s="462"/>
      <c r="N8" s="462"/>
    </row>
    <row r="9" spans="1:14" ht="6" customHeight="1">
      <c r="A9" s="661"/>
      <c r="B9" s="662"/>
      <c r="C9" s="662"/>
      <c r="D9" s="460"/>
      <c r="E9" s="464"/>
      <c r="F9" s="460"/>
      <c r="G9" s="464"/>
      <c r="H9" s="460"/>
      <c r="I9" s="662"/>
      <c r="J9" s="662"/>
      <c r="K9" s="460"/>
      <c r="L9" s="460"/>
      <c r="M9" s="460"/>
      <c r="N9" s="460"/>
    </row>
    <row r="10" spans="1:14" ht="24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4" ht="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ht="6" customHeight="1">
      <c r="A12" s="17"/>
      <c r="D12" s="17"/>
      <c r="E12" s="257"/>
      <c r="F12" s="17"/>
      <c r="G12" s="257"/>
      <c r="H12" s="17"/>
      <c r="I12" s="17"/>
      <c r="J12" s="17"/>
      <c r="K12" s="17"/>
      <c r="L12" s="17"/>
      <c r="M12" s="17"/>
      <c r="N12" s="17"/>
    </row>
    <row r="13" spans="1:14" s="11" customFormat="1">
      <c r="A13" s="469" t="s">
        <v>72</v>
      </c>
      <c r="B13" s="470">
        <f>B15</f>
        <v>295565</v>
      </c>
      <c r="C13" s="470"/>
      <c r="D13" s="470">
        <f>D15</f>
        <v>115500</v>
      </c>
      <c r="E13" s="470"/>
      <c r="F13" s="470">
        <f>F15</f>
        <v>180065</v>
      </c>
      <c r="G13" s="473"/>
      <c r="H13" s="474"/>
      <c r="I13" s="475">
        <f>SUM(K13,M13)</f>
        <v>100</v>
      </c>
      <c r="J13" s="475"/>
      <c r="K13" s="475">
        <f>D13*100/B13</f>
        <v>39.077698644968109</v>
      </c>
      <c r="L13" s="475"/>
      <c r="M13" s="475">
        <f>F13*100/B13</f>
        <v>60.922301355031891</v>
      </c>
      <c r="N13" s="476"/>
    </row>
    <row r="14" spans="1:14" s="11" customFormat="1" ht="6" customHeight="1">
      <c r="A14" s="170"/>
      <c r="B14" s="235"/>
      <c r="C14" s="257"/>
      <c r="D14" s="235"/>
      <c r="E14" s="257"/>
      <c r="F14" s="235"/>
      <c r="G14" s="257"/>
      <c r="H14" s="153"/>
      <c r="I14" s="240"/>
      <c r="J14" s="240"/>
      <c r="K14" s="240"/>
      <c r="L14" s="240"/>
      <c r="M14" s="240"/>
      <c r="N14" s="240"/>
    </row>
    <row r="15" spans="1:14" s="11" customFormat="1">
      <c r="A15" s="198" t="s">
        <v>104</v>
      </c>
      <c r="B15" s="236">
        <f>D15+F15</f>
        <v>295565</v>
      </c>
      <c r="C15" s="258"/>
      <c r="D15" s="414">
        <f>D16+D17</f>
        <v>115500</v>
      </c>
      <c r="E15" s="258"/>
      <c r="F15" s="414">
        <f>F16+F17</f>
        <v>180065</v>
      </c>
      <c r="G15" s="309"/>
      <c r="H15" s="415"/>
      <c r="I15" s="407">
        <f>SUM(I16:I18)</f>
        <v>100</v>
      </c>
      <c r="J15" s="407"/>
      <c r="K15" s="407">
        <f>SUM(K16:K18)</f>
        <v>100</v>
      </c>
      <c r="L15" s="407"/>
      <c r="M15" s="407">
        <f>SUM(M16:M18)</f>
        <v>100</v>
      </c>
      <c r="N15" s="253"/>
    </row>
    <row r="16" spans="1:14" s="11" customFormat="1" ht="12">
      <c r="A16" s="46" t="s">
        <v>202</v>
      </c>
      <c r="B16" s="652">
        <f>D16+F16</f>
        <v>155165</v>
      </c>
      <c r="C16" s="260"/>
      <c r="D16" s="652">
        <v>60022</v>
      </c>
      <c r="E16" s="237"/>
      <c r="F16" s="652">
        <v>95143</v>
      </c>
      <c r="G16" s="260"/>
      <c r="H16" s="56"/>
      <c r="I16" s="244">
        <f>B16*100/B15</f>
        <v>52.497758530272527</v>
      </c>
      <c r="J16" s="244"/>
      <c r="K16" s="244">
        <f>D16*100/D15</f>
        <v>51.967099567099567</v>
      </c>
      <c r="L16" s="244"/>
      <c r="M16" s="244">
        <f>F16*100/F15</f>
        <v>52.83814178213423</v>
      </c>
      <c r="N16" s="244"/>
    </row>
    <row r="17" spans="1:14" s="11" customFormat="1" ht="12">
      <c r="A17" s="46" t="s">
        <v>203</v>
      </c>
      <c r="B17" s="652">
        <f>D17+F17</f>
        <v>140400</v>
      </c>
      <c r="C17" s="260"/>
      <c r="D17" s="652">
        <v>55478</v>
      </c>
      <c r="E17" s="237"/>
      <c r="F17" s="652">
        <v>84922</v>
      </c>
      <c r="G17" s="269"/>
      <c r="H17" s="177"/>
      <c r="I17" s="244">
        <f>B17*100/B15</f>
        <v>47.502241469727473</v>
      </c>
      <c r="J17" s="244"/>
      <c r="K17" s="244">
        <f>D17*100/D15</f>
        <v>48.032900432900433</v>
      </c>
      <c r="L17" s="244"/>
      <c r="M17" s="244">
        <f>F17*100/F15</f>
        <v>47.16185821786577</v>
      </c>
      <c r="N17" s="253"/>
    </row>
    <row r="18" spans="1:14" s="11" customFormat="1" ht="12">
      <c r="A18" s="46"/>
      <c r="B18" s="414"/>
      <c r="C18" s="260"/>
      <c r="D18" s="414"/>
      <c r="E18" s="237"/>
      <c r="F18" s="414"/>
      <c r="G18" s="260"/>
      <c r="H18" s="56"/>
      <c r="I18" s="244"/>
      <c r="J18" s="244"/>
      <c r="K18" s="244"/>
      <c r="L18" s="244"/>
      <c r="M18" s="244"/>
      <c r="N18" s="244"/>
    </row>
    <row r="19" spans="1:14" s="11" customFormat="1" ht="6" customHeight="1">
      <c r="A19" s="170"/>
      <c r="B19" s="235"/>
      <c r="C19" s="260"/>
      <c r="D19" s="235"/>
      <c r="E19" s="260"/>
      <c r="F19" s="235"/>
      <c r="G19" s="260"/>
      <c r="H19" s="153"/>
      <c r="I19" s="240"/>
      <c r="J19" s="240"/>
      <c r="K19" s="240"/>
      <c r="L19" s="240"/>
      <c r="M19" s="240"/>
      <c r="N19" s="240"/>
    </row>
    <row r="20" spans="1:14" s="11" customFormat="1" ht="26">
      <c r="A20" s="198" t="s">
        <v>71</v>
      </c>
      <c r="B20" s="236">
        <f>D20+F20</f>
        <v>295565</v>
      </c>
      <c r="C20" s="258"/>
      <c r="D20" s="236">
        <f>SUM(D21:D23)</f>
        <v>115501</v>
      </c>
      <c r="E20" s="258"/>
      <c r="F20" s="236">
        <f>SUM(F21:F23)</f>
        <v>180064</v>
      </c>
      <c r="G20" s="258"/>
      <c r="H20" s="248"/>
      <c r="I20" s="407">
        <f>SUM(I21:I23)</f>
        <v>100</v>
      </c>
      <c r="J20" s="407"/>
      <c r="K20" s="407">
        <f>SUM(K21:K23)</f>
        <v>100</v>
      </c>
      <c r="L20" s="407"/>
      <c r="M20" s="407">
        <f>SUM(M21:M23)</f>
        <v>100</v>
      </c>
      <c r="N20" s="253"/>
    </row>
    <row r="21" spans="1:14" s="11" customFormat="1">
      <c r="A21" s="48" t="s">
        <v>129</v>
      </c>
      <c r="B21" s="237">
        <f>D21+F21</f>
        <v>74115</v>
      </c>
      <c r="C21" s="262"/>
      <c r="D21" s="237">
        <v>25336</v>
      </c>
      <c r="E21" s="237"/>
      <c r="F21" s="237">
        <v>48779</v>
      </c>
      <c r="G21" s="259"/>
      <c r="H21" s="56"/>
      <c r="I21" s="244">
        <f>B21*100/B20</f>
        <v>25.075702468154212</v>
      </c>
      <c r="J21" s="242"/>
      <c r="K21" s="244">
        <f>D21*100/D20</f>
        <v>21.935740816096832</v>
      </c>
      <c r="L21" s="250"/>
      <c r="M21" s="244">
        <f>F21*100/F20</f>
        <v>27.089812511107162</v>
      </c>
      <c r="N21" s="244"/>
    </row>
    <row r="22" spans="1:14" s="11" customFormat="1">
      <c r="A22" s="48" t="s">
        <v>128</v>
      </c>
      <c r="B22" s="237">
        <f>D22+F22</f>
        <v>92962</v>
      </c>
      <c r="C22" s="262"/>
      <c r="D22" s="237">
        <v>80371</v>
      </c>
      <c r="E22" s="237"/>
      <c r="F22" s="237">
        <v>12591</v>
      </c>
      <c r="G22" s="259"/>
      <c r="H22" s="147"/>
      <c r="I22" s="244">
        <f>B22*100/B20</f>
        <v>31.452303215874682</v>
      </c>
      <c r="J22" s="242"/>
      <c r="K22" s="244">
        <f>D22*100/D20</f>
        <v>69.58467892052883</v>
      </c>
      <c r="L22" s="250"/>
      <c r="M22" s="244">
        <f>F22*100/F20</f>
        <v>6.9925137728807538</v>
      </c>
      <c r="N22" s="253"/>
    </row>
    <row r="23" spans="1:14" s="11" customFormat="1">
      <c r="A23" s="48" t="s">
        <v>130</v>
      </c>
      <c r="B23" s="237">
        <f>D23+F23</f>
        <v>128488</v>
      </c>
      <c r="C23" s="262"/>
      <c r="D23" s="237">
        <v>9794</v>
      </c>
      <c r="E23" s="237"/>
      <c r="F23" s="237">
        <v>118694</v>
      </c>
      <c r="G23" s="259"/>
      <c r="H23" s="147"/>
      <c r="I23" s="244">
        <f>B23*100/B20</f>
        <v>43.471994315971109</v>
      </c>
      <c r="J23" s="242"/>
      <c r="K23" s="244">
        <f>D23*100/D20</f>
        <v>8.4795802633743431</v>
      </c>
      <c r="L23" s="250"/>
      <c r="M23" s="244">
        <f>F23*100/F20</f>
        <v>65.917673716012089</v>
      </c>
      <c r="N23" s="253"/>
    </row>
    <row r="24" spans="1:14" s="11" customFormat="1" ht="6" customHeight="1">
      <c r="B24" s="235"/>
      <c r="C24" s="260"/>
      <c r="D24" s="235"/>
      <c r="E24" s="260"/>
      <c r="F24" s="235"/>
      <c r="G24" s="260"/>
      <c r="H24" s="124"/>
      <c r="I24" s="240"/>
      <c r="J24" s="240"/>
      <c r="K24" s="240"/>
      <c r="L24" s="240"/>
      <c r="M24" s="240"/>
      <c r="N24" s="254"/>
    </row>
    <row r="25" spans="1:14" s="11" customFormat="1" ht="26">
      <c r="A25" s="198" t="s">
        <v>136</v>
      </c>
      <c r="B25" s="236">
        <f t="shared" ref="B25:B33" si="0">D25+F25</f>
        <v>295564</v>
      </c>
      <c r="C25" s="258"/>
      <c r="D25" s="236">
        <f>D26+D32+D33</f>
        <v>115500</v>
      </c>
      <c r="E25" s="258"/>
      <c r="F25" s="236">
        <f>F26+F32+F33</f>
        <v>180064</v>
      </c>
      <c r="G25" s="281"/>
      <c r="H25" s="147"/>
      <c r="I25" s="241">
        <f>I26+I32</f>
        <v>100</v>
      </c>
      <c r="J25" s="241"/>
      <c r="K25" s="241">
        <f>K26+K32</f>
        <v>100</v>
      </c>
      <c r="L25" s="241"/>
      <c r="M25" s="241">
        <f>M26+M32</f>
        <v>100</v>
      </c>
      <c r="N25" s="253"/>
    </row>
    <row r="26" spans="1:14" s="11" customFormat="1">
      <c r="A26" s="48" t="s">
        <v>70</v>
      </c>
      <c r="B26" s="237">
        <f t="shared" si="0"/>
        <v>214366</v>
      </c>
      <c r="C26" s="260"/>
      <c r="D26" s="238">
        <f>SUM($D$27:$D$31)</f>
        <v>61271</v>
      </c>
      <c r="E26" s="260"/>
      <c r="F26" s="238">
        <f>SUM($F$27:$F$31)</f>
        <v>153095</v>
      </c>
      <c r="G26" s="260"/>
      <c r="H26" s="56"/>
      <c r="I26" s="244">
        <f>B26*100/(B26+B32)</f>
        <v>97.47453619497999</v>
      </c>
      <c r="J26" s="244"/>
      <c r="K26" s="244">
        <f>D26*100/(D26+D32)</f>
        <v>99.548327348941498</v>
      </c>
      <c r="L26" s="244"/>
      <c r="M26" s="244">
        <f>F26*100/(F26+F32)</f>
        <v>96.66858200049252</v>
      </c>
      <c r="N26" s="244"/>
    </row>
    <row r="27" spans="1:14" s="11" customFormat="1" ht="12">
      <c r="A27" s="47" t="s">
        <v>69</v>
      </c>
      <c r="B27" s="237">
        <f t="shared" si="0"/>
        <v>66717</v>
      </c>
      <c r="C27" s="260"/>
      <c r="D27" s="237">
        <v>45190</v>
      </c>
      <c r="E27" s="237"/>
      <c r="F27" s="237">
        <v>21527</v>
      </c>
      <c r="G27" s="260"/>
      <c r="H27" s="56"/>
      <c r="I27" s="244">
        <f>B27*100/(B26+B32)</f>
        <v>30.336940705711168</v>
      </c>
      <c r="J27" s="244"/>
      <c r="K27" s="244">
        <f>D27*100/(D26+D32)</f>
        <v>73.421176623503229</v>
      </c>
      <c r="L27" s="244"/>
      <c r="M27" s="244">
        <f>F27*100/(F26+F32)</f>
        <v>13.592766352425633</v>
      </c>
      <c r="N27" s="244"/>
    </row>
    <row r="28" spans="1:14" s="11" customFormat="1" ht="12">
      <c r="A28" s="47" t="s">
        <v>68</v>
      </c>
      <c r="B28" s="237">
        <f t="shared" si="0"/>
        <v>116055</v>
      </c>
      <c r="C28" s="260"/>
      <c r="D28" s="237">
        <v>8716</v>
      </c>
      <c r="E28" s="237"/>
      <c r="F28" s="237">
        <v>107339</v>
      </c>
      <c r="G28" s="260"/>
      <c r="H28" s="56"/>
      <c r="I28" s="244">
        <f>B28*100/(B26+B32)</f>
        <v>52.771462349945438</v>
      </c>
      <c r="J28" s="244"/>
      <c r="K28" s="244">
        <f>D28*100/(D26+D32)</f>
        <v>14.161074915920649</v>
      </c>
      <c r="L28" s="244"/>
      <c r="M28" s="244">
        <f>F28*100/(F26+F32)</f>
        <v>67.77692885692457</v>
      </c>
      <c r="N28" s="244"/>
    </row>
    <row r="29" spans="1:14" s="11" customFormat="1" ht="12">
      <c r="A29" s="47" t="s">
        <v>67</v>
      </c>
      <c r="B29" s="237">
        <f t="shared" si="0"/>
        <v>23503</v>
      </c>
      <c r="C29" s="260"/>
      <c r="D29" s="237">
        <v>6924</v>
      </c>
      <c r="E29" s="237"/>
      <c r="F29" s="237">
        <v>16579</v>
      </c>
      <c r="G29" s="260"/>
      <c r="H29" s="56"/>
      <c r="I29" s="244">
        <f>B29*100/(B26+B32)</f>
        <v>10.687068024736268</v>
      </c>
      <c r="J29" s="244"/>
      <c r="K29" s="244">
        <f>D29*100/(D26+D32)</f>
        <v>11.249573510536321</v>
      </c>
      <c r="L29" s="244"/>
      <c r="M29" s="244">
        <f>F29*100/(F26+F32)</f>
        <v>10.468456977603223</v>
      </c>
      <c r="N29" s="244"/>
    </row>
    <row r="30" spans="1:14" s="11" customFormat="1" ht="12">
      <c r="A30" s="47" t="s">
        <v>66</v>
      </c>
      <c r="B30" s="237">
        <f t="shared" si="0"/>
        <v>4215</v>
      </c>
      <c r="C30" s="260"/>
      <c r="D30" s="237">
        <v>339</v>
      </c>
      <c r="E30" s="237" t="s">
        <v>1</v>
      </c>
      <c r="F30" s="237">
        <v>3876</v>
      </c>
      <c r="G30" s="260"/>
      <c r="H30" s="56"/>
      <c r="I30" s="244">
        <f>B30*100/(B26+B32)</f>
        <v>1.9166060385594761</v>
      </c>
      <c r="J30" s="244"/>
      <c r="K30" s="244">
        <f>D30*100/(D26+D32)</f>
        <v>0.55078067880875403</v>
      </c>
      <c r="L30" s="244"/>
      <c r="M30" s="244">
        <f>F30*100/(F26+F32)</f>
        <v>2.4474177721931416</v>
      </c>
      <c r="N30" s="244"/>
    </row>
    <row r="31" spans="1:14" s="11" customFormat="1" ht="12">
      <c r="A31" s="47" t="s">
        <v>112</v>
      </c>
      <c r="B31" s="237">
        <f t="shared" si="0"/>
        <v>3876</v>
      </c>
      <c r="C31" s="260"/>
      <c r="D31" s="237">
        <v>102</v>
      </c>
      <c r="E31" s="237" t="s">
        <v>1</v>
      </c>
      <c r="F31" s="237">
        <v>3774</v>
      </c>
      <c r="G31" s="260"/>
      <c r="H31" s="56"/>
      <c r="I31" s="244">
        <f>B31*100/(B26+B32)</f>
        <v>1.7624590760276464</v>
      </c>
      <c r="J31" s="244"/>
      <c r="K31" s="244">
        <f>D31*100/(D26+D32)</f>
        <v>0.16572162017254546</v>
      </c>
      <c r="L31" s="245"/>
      <c r="M31" s="244">
        <f>F31*100/(F26+F32)</f>
        <v>2.3830120413459537</v>
      </c>
      <c r="N31" s="244"/>
    </row>
    <row r="32" spans="1:14" s="11" customFormat="1" ht="12">
      <c r="A32" s="46" t="s">
        <v>65</v>
      </c>
      <c r="B32" s="237">
        <f t="shared" si="0"/>
        <v>5554</v>
      </c>
      <c r="C32" s="260"/>
      <c r="D32" s="237">
        <v>278</v>
      </c>
      <c r="E32" s="237" t="s">
        <v>1</v>
      </c>
      <c r="F32" s="237">
        <v>5276</v>
      </c>
      <c r="G32" s="260"/>
      <c r="H32" s="56"/>
      <c r="I32" s="244">
        <f>B32*100/(B26+B32)</f>
        <v>2.5254638050200073</v>
      </c>
      <c r="J32" s="244"/>
      <c r="K32" s="244">
        <f>D32*100/(D26+D32)</f>
        <v>0.45167265105850624</v>
      </c>
      <c r="L32" s="245"/>
      <c r="M32" s="244">
        <f>F32*100/(F26+F32)</f>
        <v>3.3314179995074857</v>
      </c>
      <c r="N32" s="244"/>
    </row>
    <row r="33" spans="1:14" s="11" customFormat="1" ht="14">
      <c r="A33" s="48" t="s">
        <v>176</v>
      </c>
      <c r="B33" s="237">
        <f t="shared" si="0"/>
        <v>75644</v>
      </c>
      <c r="C33" s="260"/>
      <c r="D33" s="237">
        <v>53951</v>
      </c>
      <c r="E33" s="237"/>
      <c r="F33" s="237">
        <v>21693</v>
      </c>
      <c r="G33" s="260"/>
      <c r="H33" s="56"/>
      <c r="I33" s="282" t="s">
        <v>101</v>
      </c>
      <c r="J33" s="244"/>
      <c r="K33" s="282" t="s">
        <v>101</v>
      </c>
      <c r="L33" s="245"/>
      <c r="M33" s="282" t="s">
        <v>101</v>
      </c>
      <c r="N33" s="244"/>
    </row>
    <row r="34" spans="1:14" s="11" customFormat="1" ht="6" customHeight="1">
      <c r="A34" s="46"/>
      <c r="B34" s="238"/>
      <c r="C34" s="260"/>
      <c r="D34" s="238"/>
      <c r="E34" s="260"/>
      <c r="F34" s="251"/>
      <c r="G34" s="260"/>
      <c r="H34" s="56"/>
      <c r="I34" s="244"/>
      <c r="J34" s="244"/>
      <c r="K34" s="244"/>
      <c r="L34" s="245"/>
      <c r="M34" s="244"/>
      <c r="N34" s="244"/>
    </row>
    <row r="35" spans="1:14" s="11" customFormat="1" ht="26">
      <c r="A35" s="198" t="s">
        <v>106</v>
      </c>
      <c r="B35" s="236">
        <f t="shared" ref="B35:B44" si="1">D35+F35</f>
        <v>295565</v>
      </c>
      <c r="C35" s="260"/>
      <c r="D35" s="256">
        <f>SUM(D36:D38)</f>
        <v>115500</v>
      </c>
      <c r="E35" s="260"/>
      <c r="F35" s="256">
        <f>SUM(F36:F38)</f>
        <v>180065</v>
      </c>
      <c r="G35" s="260"/>
      <c r="H35" s="56"/>
      <c r="I35" s="253">
        <f>I36+I37</f>
        <v>100</v>
      </c>
      <c r="J35" s="253"/>
      <c r="K35" s="253">
        <f>K36+K37</f>
        <v>100</v>
      </c>
      <c r="L35" s="322"/>
      <c r="M35" s="253">
        <f>M36+M37</f>
        <v>100</v>
      </c>
      <c r="N35" s="244"/>
    </row>
    <row r="36" spans="1:14" s="11" customFormat="1" ht="12">
      <c r="A36" s="46" t="s">
        <v>102</v>
      </c>
      <c r="B36" s="237">
        <f t="shared" si="1"/>
        <v>61948</v>
      </c>
      <c r="C36" s="260"/>
      <c r="D36" s="237">
        <v>21063</v>
      </c>
      <c r="E36" s="237"/>
      <c r="F36" s="237">
        <v>40885</v>
      </c>
      <c r="G36" s="260"/>
      <c r="H36" s="56"/>
      <c r="I36" s="244">
        <f>B36*100/(B37+B36)</f>
        <v>31.640830502847511</v>
      </c>
      <c r="J36" s="244"/>
      <c r="K36" s="244">
        <f>D36*100/(D37+D36)</f>
        <v>35.55116714770368</v>
      </c>
      <c r="L36" s="244"/>
      <c r="M36" s="244">
        <f>F36*100/(F37+F36)</f>
        <v>29.944044881278472</v>
      </c>
      <c r="N36" s="244"/>
    </row>
    <row r="37" spans="1:14" s="11" customFormat="1" ht="12">
      <c r="A37" s="46" t="s">
        <v>103</v>
      </c>
      <c r="B37" s="237">
        <f t="shared" si="1"/>
        <v>133837</v>
      </c>
      <c r="C37" s="260"/>
      <c r="D37" s="237">
        <v>38184</v>
      </c>
      <c r="E37" s="237"/>
      <c r="F37" s="237">
        <v>95653</v>
      </c>
      <c r="G37" s="260"/>
      <c r="H37" s="56"/>
      <c r="I37" s="244">
        <f>B37*100/(B36+B37)</f>
        <v>68.359169497152493</v>
      </c>
      <c r="J37" s="244"/>
      <c r="K37" s="244">
        <f>D37*100/(D36+D37)</f>
        <v>64.44883285229632</v>
      </c>
      <c r="L37" s="245"/>
      <c r="M37" s="244">
        <f>F37*100/(F36+F37)</f>
        <v>70.055955118721528</v>
      </c>
      <c r="N37" s="244"/>
    </row>
    <row r="38" spans="1:14" s="11" customFormat="1" ht="12">
      <c r="A38" s="46" t="s">
        <v>11</v>
      </c>
      <c r="B38" s="237">
        <f t="shared" si="1"/>
        <v>99780</v>
      </c>
      <c r="C38" s="260"/>
      <c r="D38" s="237">
        <v>56253</v>
      </c>
      <c r="E38" s="237"/>
      <c r="F38" s="237">
        <v>43527</v>
      </c>
      <c r="G38" s="260"/>
      <c r="H38" s="56"/>
      <c r="I38" s="282" t="s">
        <v>101</v>
      </c>
      <c r="J38" s="244"/>
      <c r="K38" s="282" t="s">
        <v>101</v>
      </c>
      <c r="L38" s="244"/>
      <c r="M38" s="282" t="s">
        <v>101</v>
      </c>
      <c r="N38" s="244"/>
    </row>
    <row r="39" spans="1:14" s="11" customFormat="1" ht="6" customHeight="1">
      <c r="A39" s="36"/>
      <c r="B39" s="239"/>
      <c r="C39" s="261"/>
      <c r="D39" s="237"/>
      <c r="E39" s="237"/>
      <c r="F39" s="237"/>
      <c r="G39" s="261"/>
      <c r="H39" s="252"/>
      <c r="I39" s="246"/>
      <c r="J39" s="246"/>
      <c r="K39" s="244"/>
      <c r="L39" s="246"/>
      <c r="M39" s="246"/>
      <c r="N39" s="246"/>
    </row>
    <row r="40" spans="1:14" s="11" customFormat="1" ht="26">
      <c r="A40" s="198" t="s">
        <v>105</v>
      </c>
      <c r="B40" s="236">
        <f t="shared" si="1"/>
        <v>295567</v>
      </c>
      <c r="C40" s="260"/>
      <c r="D40" s="256">
        <f>SUM(D41:D45)</f>
        <v>115501</v>
      </c>
      <c r="E40" s="260"/>
      <c r="F40" s="256">
        <f>SUM(F41:F45)</f>
        <v>180066</v>
      </c>
      <c r="G40" s="260"/>
      <c r="H40" s="56"/>
      <c r="I40" s="253">
        <f>SUM(I41:I45)</f>
        <v>100</v>
      </c>
      <c r="J40" s="253"/>
      <c r="K40" s="253">
        <f>SUM(K41:K45)</f>
        <v>100</v>
      </c>
      <c r="L40" s="322"/>
      <c r="M40" s="253">
        <f>SUM(M41:M45)</f>
        <v>100</v>
      </c>
      <c r="N40" s="246"/>
    </row>
    <row r="41" spans="1:14" s="11" customFormat="1">
      <c r="A41" s="48" t="s">
        <v>129</v>
      </c>
      <c r="B41" s="237">
        <f t="shared" si="1"/>
        <v>73915</v>
      </c>
      <c r="C41" s="261"/>
      <c r="D41" s="237">
        <v>25336</v>
      </c>
      <c r="E41" s="237"/>
      <c r="F41" s="237">
        <v>48579</v>
      </c>
      <c r="G41" s="261"/>
      <c r="H41" s="252"/>
      <c r="I41" s="244">
        <f>B41*100/SUM(B41:B44)</f>
        <v>25.056271949450164</v>
      </c>
      <c r="J41" s="242"/>
      <c r="K41" s="244">
        <f>D41*100/SUM($D$41:$D$44)</f>
        <v>21.98046258220117</v>
      </c>
      <c r="L41" s="250"/>
      <c r="M41" s="244">
        <f>F41*100/SUM($F$41:$F$44)</f>
        <v>27.028876648305793</v>
      </c>
      <c r="N41" s="246"/>
    </row>
    <row r="42" spans="1:14" s="11" customFormat="1">
      <c r="A42" s="48" t="s">
        <v>128</v>
      </c>
      <c r="B42" s="237">
        <f t="shared" si="1"/>
        <v>92888</v>
      </c>
      <c r="C42" s="261"/>
      <c r="D42" s="237">
        <v>80190</v>
      </c>
      <c r="E42" s="237"/>
      <c r="F42" s="237">
        <v>12698</v>
      </c>
      <c r="G42" s="261"/>
      <c r="H42" s="252"/>
      <c r="I42" s="244">
        <f>B42*100/SUM(B41:B44)</f>
        <v>31.487884581485851</v>
      </c>
      <c r="J42" s="242"/>
      <c r="K42" s="244">
        <f>D42*100/SUM($D$41:$D$44)</f>
        <v>69.569517463952948</v>
      </c>
      <c r="L42" s="250"/>
      <c r="M42" s="244">
        <f>F42*100/SUM($F$41:$F$44)</f>
        <v>7.0650420074556282</v>
      </c>
      <c r="N42" s="246"/>
    </row>
    <row r="43" spans="1:14" s="11" customFormat="1">
      <c r="A43" s="48" t="s">
        <v>130</v>
      </c>
      <c r="B43" s="237">
        <f t="shared" si="1"/>
        <v>128105</v>
      </c>
      <c r="C43" s="261"/>
      <c r="D43" s="237">
        <v>9740</v>
      </c>
      <c r="E43" s="237"/>
      <c r="F43" s="237">
        <v>118365</v>
      </c>
      <c r="G43" s="261"/>
      <c r="H43" s="252"/>
      <c r="I43" s="244">
        <f>B43*100/SUM(B41:B44)</f>
        <v>43.426012556102457</v>
      </c>
      <c r="J43" s="242"/>
      <c r="K43" s="244">
        <f>D43*100/SUM($D$41:$D$44)</f>
        <v>8.4500199538458869</v>
      </c>
      <c r="L43" s="250"/>
      <c r="M43" s="244">
        <f>F43*100/SUM($F$41:$F$44)</f>
        <v>65.857119011851111</v>
      </c>
      <c r="N43" s="246"/>
    </row>
    <row r="44" spans="1:14" s="11" customFormat="1" ht="14">
      <c r="A44" s="48" t="s">
        <v>175</v>
      </c>
      <c r="B44" s="237">
        <f t="shared" si="1"/>
        <v>88</v>
      </c>
      <c r="C44" s="260" t="s">
        <v>1</v>
      </c>
      <c r="D44" s="237">
        <v>0</v>
      </c>
      <c r="E44" s="237" t="s">
        <v>1</v>
      </c>
      <c r="F44" s="237">
        <v>88</v>
      </c>
      <c r="G44" s="260" t="s">
        <v>1</v>
      </c>
      <c r="H44" s="252"/>
      <c r="I44" s="244">
        <f>B44*100/SUM(B41:B44)</f>
        <v>2.9830912961531682E-2</v>
      </c>
      <c r="J44" s="242"/>
      <c r="K44" s="244">
        <f>D44*100/SUM($D$41:$D$44)</f>
        <v>0</v>
      </c>
      <c r="L44" s="250"/>
      <c r="M44" s="244">
        <f>F44*100/SUM($F$41:$F$44)</f>
        <v>4.8962332387470095E-2</v>
      </c>
      <c r="N44" s="246"/>
    </row>
    <row r="45" spans="1:14" s="11" customFormat="1" ht="12">
      <c r="A45" s="46" t="s">
        <v>11</v>
      </c>
      <c r="B45" s="237">
        <f>D45+F45</f>
        <v>571</v>
      </c>
      <c r="C45" s="260" t="s">
        <v>1</v>
      </c>
      <c r="D45" s="237">
        <v>235</v>
      </c>
      <c r="E45" s="237" t="s">
        <v>1</v>
      </c>
      <c r="F45" s="237">
        <v>336</v>
      </c>
      <c r="G45" s="260" t="s">
        <v>1</v>
      </c>
      <c r="H45" s="252"/>
      <c r="I45" s="282" t="s">
        <v>101</v>
      </c>
      <c r="J45" s="584"/>
      <c r="K45" s="282" t="s">
        <v>101</v>
      </c>
      <c r="L45" s="585"/>
      <c r="M45" s="282" t="s">
        <v>101</v>
      </c>
      <c r="N45" s="246"/>
    </row>
    <row r="46" spans="1:14" s="11" customFormat="1" ht="6" customHeight="1">
      <c r="A46" s="36"/>
      <c r="B46" s="237"/>
      <c r="C46" s="261"/>
      <c r="D46" s="238"/>
      <c r="E46" s="261"/>
      <c r="F46" s="239"/>
      <c r="G46" s="261"/>
      <c r="H46" s="252"/>
      <c r="I46" s="246"/>
      <c r="J46" s="246"/>
      <c r="K46" s="244"/>
      <c r="L46" s="246"/>
      <c r="M46" s="246"/>
      <c r="N46" s="246"/>
    </row>
    <row r="47" spans="1:14" s="11" customFormat="1">
      <c r="A47" s="198" t="s">
        <v>0</v>
      </c>
      <c r="B47" s="236">
        <f t="shared" ref="B47:B53" si="2">D47+F47</f>
        <v>295566</v>
      </c>
      <c r="C47" s="258"/>
      <c r="D47" s="414">
        <f>D48+D49</f>
        <v>115501</v>
      </c>
      <c r="E47" s="258"/>
      <c r="F47" s="414">
        <f>F48+F49</f>
        <v>180065</v>
      </c>
      <c r="G47" s="258"/>
      <c r="H47" s="248"/>
      <c r="I47" s="407">
        <f>SUM(I48,I50:I53)</f>
        <v>100</v>
      </c>
      <c r="J47" s="407"/>
      <c r="K47" s="407">
        <f>SUM(K48,K50:K52)</f>
        <v>100</v>
      </c>
      <c r="L47" s="407"/>
      <c r="M47" s="407">
        <f>SUM(M48,M50:M53)</f>
        <v>100</v>
      </c>
      <c r="N47" s="253"/>
    </row>
    <row r="48" spans="1:14" s="11" customFormat="1">
      <c r="A48" s="167" t="s">
        <v>3</v>
      </c>
      <c r="B48" s="237">
        <f t="shared" si="2"/>
        <v>115501</v>
      </c>
      <c r="C48" s="259"/>
      <c r="D48" s="237">
        <v>115501</v>
      </c>
      <c r="E48" s="237"/>
      <c r="F48" s="237">
        <v>0</v>
      </c>
      <c r="G48" s="260"/>
      <c r="H48" s="56"/>
      <c r="I48" s="244">
        <f>B48/$B$47*100</f>
        <v>39.077904765771436</v>
      </c>
      <c r="J48" s="250"/>
      <c r="K48" s="244">
        <f>D48/$D$47*100</f>
        <v>100</v>
      </c>
      <c r="L48" s="249"/>
      <c r="M48" s="244">
        <f t="shared" ref="M48:M53" si="3">F48/$F$47*100</f>
        <v>0</v>
      </c>
      <c r="N48" s="244"/>
    </row>
    <row r="49" spans="1:14" s="11" customFormat="1">
      <c r="A49" s="167" t="s">
        <v>10</v>
      </c>
      <c r="B49" s="237">
        <f t="shared" si="2"/>
        <v>180065</v>
      </c>
      <c r="C49" s="259"/>
      <c r="D49" s="237">
        <f>SUM(D50:D53)</f>
        <v>0</v>
      </c>
      <c r="E49" s="237"/>
      <c r="F49" s="237">
        <f>SUM(F50:F53)</f>
        <v>180065</v>
      </c>
      <c r="G49" s="260"/>
      <c r="H49" s="56"/>
      <c r="I49" s="244">
        <f t="shared" ref="I49:I53" si="4">B49/$B$47*100</f>
        <v>60.922095234228571</v>
      </c>
      <c r="J49" s="250"/>
      <c r="K49" s="244">
        <f>D49/$D$47*100</f>
        <v>0</v>
      </c>
      <c r="L49" s="250"/>
      <c r="M49" s="244">
        <f t="shared" si="3"/>
        <v>100</v>
      </c>
      <c r="N49" s="244"/>
    </row>
    <row r="50" spans="1:14" s="11" customFormat="1">
      <c r="A50" s="166" t="s">
        <v>99</v>
      </c>
      <c r="B50" s="237">
        <f t="shared" si="2"/>
        <v>43348</v>
      </c>
      <c r="C50" s="259"/>
      <c r="D50" s="237">
        <v>0</v>
      </c>
      <c r="E50" s="237"/>
      <c r="F50" s="237">
        <v>43348</v>
      </c>
      <c r="G50" s="259"/>
      <c r="H50" s="147"/>
      <c r="I50" s="244">
        <f t="shared" si="4"/>
        <v>14.666098265700386</v>
      </c>
      <c r="J50" s="250"/>
      <c r="K50" s="244">
        <f t="shared" ref="K50:K53" si="5">D50/$D$47*100</f>
        <v>0</v>
      </c>
      <c r="L50" s="245"/>
      <c r="M50" s="244">
        <f t="shared" si="3"/>
        <v>24.073529003415434</v>
      </c>
      <c r="N50" s="253"/>
    </row>
    <row r="51" spans="1:14" s="11" customFormat="1">
      <c r="A51" s="166" t="s">
        <v>100</v>
      </c>
      <c r="B51" s="237">
        <f t="shared" si="2"/>
        <v>118918</v>
      </c>
      <c r="C51" s="259"/>
      <c r="D51" s="237">
        <v>0</v>
      </c>
      <c r="E51" s="237"/>
      <c r="F51" s="237">
        <v>118918</v>
      </c>
      <c r="G51" s="259"/>
      <c r="H51" s="56"/>
      <c r="I51" s="244">
        <f t="shared" si="4"/>
        <v>40.233991731119275</v>
      </c>
      <c r="J51" s="250"/>
      <c r="K51" s="244">
        <f t="shared" si="5"/>
        <v>0</v>
      </c>
      <c r="L51" s="245"/>
      <c r="M51" s="244">
        <f t="shared" si="3"/>
        <v>66.041707161302867</v>
      </c>
      <c r="N51" s="244"/>
    </row>
    <row r="52" spans="1:14" s="11" customFormat="1">
      <c r="A52" s="166" t="s">
        <v>178</v>
      </c>
      <c r="B52" s="237">
        <f t="shared" si="2"/>
        <v>17575</v>
      </c>
      <c r="C52" s="259"/>
      <c r="D52" s="237">
        <v>0</v>
      </c>
      <c r="E52" s="237"/>
      <c r="F52" s="237">
        <v>17575</v>
      </c>
      <c r="G52" s="267"/>
      <c r="H52" s="56"/>
      <c r="I52" s="244">
        <f t="shared" si="4"/>
        <v>5.9462184419046844</v>
      </c>
      <c r="J52" s="250"/>
      <c r="K52" s="244">
        <f t="shared" si="5"/>
        <v>0</v>
      </c>
      <c r="L52" s="245"/>
      <c r="M52" s="244">
        <f t="shared" si="3"/>
        <v>9.7603643128870132</v>
      </c>
      <c r="N52" s="244"/>
    </row>
    <row r="53" spans="1:14" s="11" customFormat="1">
      <c r="A53" s="166" t="s">
        <v>179</v>
      </c>
      <c r="B53" s="237">
        <f t="shared" si="2"/>
        <v>224</v>
      </c>
      <c r="C53" s="259" t="s">
        <v>1</v>
      </c>
      <c r="D53" s="237">
        <v>0</v>
      </c>
      <c r="E53" s="237"/>
      <c r="F53" s="237">
        <v>224</v>
      </c>
      <c r="G53" s="260" t="s">
        <v>1</v>
      </c>
      <c r="H53" s="56"/>
      <c r="I53" s="244">
        <f t="shared" si="4"/>
        <v>7.5786795504219032E-2</v>
      </c>
      <c r="J53" s="250"/>
      <c r="K53" s="244">
        <f t="shared" si="5"/>
        <v>0</v>
      </c>
      <c r="L53" s="245"/>
      <c r="M53" s="244">
        <f t="shared" si="3"/>
        <v>0.12439952239469081</v>
      </c>
      <c r="N53" s="244"/>
    </row>
    <row r="54" spans="1:14" ht="6" customHeight="1" thickBot="1">
      <c r="A54" s="165"/>
      <c r="B54" s="9"/>
      <c r="C54" s="329"/>
      <c r="D54" s="9"/>
      <c r="E54" s="329"/>
      <c r="F54" s="9"/>
      <c r="G54" s="329"/>
      <c r="H54" s="9"/>
      <c r="I54" s="164"/>
      <c r="J54" s="164"/>
      <c r="K54" s="163"/>
      <c r="L54" s="163"/>
      <c r="M54" s="163"/>
      <c r="N54" s="9"/>
    </row>
    <row r="55" spans="1:14" ht="6" customHeight="1">
      <c r="A55" s="44"/>
      <c r="B55" s="17"/>
      <c r="C55" s="257"/>
      <c r="D55" s="17"/>
      <c r="E55" s="257"/>
      <c r="F55" s="17"/>
      <c r="G55" s="257"/>
      <c r="H55" s="17"/>
      <c r="I55" s="162"/>
      <c r="J55" s="162"/>
      <c r="K55" s="161"/>
      <c r="L55" s="161"/>
      <c r="M55" s="161"/>
      <c r="N55" s="17"/>
    </row>
    <row r="56" spans="1:14" ht="12" customHeight="1">
      <c r="A56" s="24" t="s">
        <v>177</v>
      </c>
      <c r="B56" s="17"/>
      <c r="C56" s="257"/>
      <c r="D56" s="17"/>
      <c r="E56" s="257"/>
      <c r="F56" s="17"/>
      <c r="G56" s="257"/>
      <c r="H56" s="17"/>
      <c r="I56" s="162"/>
      <c r="J56" s="162"/>
      <c r="K56" s="161"/>
      <c r="L56" s="161"/>
      <c r="M56" s="161"/>
      <c r="N56" s="17"/>
    </row>
    <row r="57" spans="1:14" s="4" customFormat="1" ht="12" customHeight="1">
      <c r="A57" s="24" t="s">
        <v>174</v>
      </c>
      <c r="C57" s="330"/>
      <c r="E57" s="330"/>
      <c r="G57" s="330"/>
    </row>
    <row r="58" spans="1:14" s="4" customFormat="1" ht="22.5" customHeight="1">
      <c r="A58" s="654" t="s">
        <v>153</v>
      </c>
      <c r="B58" s="655"/>
      <c r="C58" s="655"/>
      <c r="D58" s="655"/>
      <c r="E58" s="655"/>
      <c r="F58" s="655"/>
      <c r="G58" s="655"/>
      <c r="H58" s="655"/>
      <c r="I58" s="655"/>
      <c r="J58" s="655"/>
      <c r="K58" s="655"/>
      <c r="L58" s="655"/>
      <c r="M58" s="655"/>
      <c r="N58" s="655"/>
    </row>
    <row r="59" spans="1:14" s="4" customFormat="1" ht="11">
      <c r="A59" s="159" t="s">
        <v>31</v>
      </c>
      <c r="B59" s="6"/>
      <c r="C59" s="330"/>
      <c r="E59" s="330"/>
      <c r="G59" s="330"/>
      <c r="N59" s="7"/>
    </row>
    <row r="60" spans="1:14" s="4" customFormat="1" ht="11">
      <c r="A60" s="158" t="s">
        <v>113</v>
      </c>
      <c r="B60" s="6"/>
      <c r="C60" s="330"/>
      <c r="E60" s="330"/>
      <c r="G60" s="330"/>
      <c r="N60" s="7"/>
    </row>
    <row r="61" spans="1:14" s="4" customFormat="1" ht="11">
      <c r="A61" s="4" t="s">
        <v>204</v>
      </c>
      <c r="B61" s="6"/>
      <c r="C61" s="330"/>
      <c r="E61" s="330"/>
      <c r="G61" s="330"/>
      <c r="N61" s="7"/>
    </row>
    <row r="62" spans="1:14" ht="12.75" customHeight="1">
      <c r="N62" s="17"/>
    </row>
    <row r="63" spans="1:14" ht="12.75" customHeight="1">
      <c r="A63" s="325"/>
      <c r="B63" s="323"/>
      <c r="C63" s="257"/>
      <c r="D63" s="323"/>
      <c r="F63" s="324"/>
      <c r="G63" s="257"/>
      <c r="N63" s="153"/>
    </row>
    <row r="64" spans="1:14" ht="12.75" customHeight="1">
      <c r="A64" s="325"/>
      <c r="E64" s="257"/>
      <c r="F64" s="323"/>
      <c r="G64" s="257"/>
      <c r="H64" s="17"/>
      <c r="I64" s="323"/>
      <c r="J64" s="17"/>
      <c r="N64" s="153"/>
    </row>
    <row r="65" spans="1:14">
      <c r="A65" s="325"/>
      <c r="E65" s="257"/>
      <c r="F65" s="323"/>
      <c r="G65" s="257"/>
      <c r="H65" s="17"/>
      <c r="I65" s="323"/>
      <c r="J65" s="17"/>
      <c r="N65" s="153"/>
    </row>
    <row r="66" spans="1:14">
      <c r="A66" s="325"/>
      <c r="E66" s="257"/>
      <c r="F66" s="323"/>
      <c r="G66" s="257"/>
      <c r="H66" s="17"/>
      <c r="I66" s="323"/>
      <c r="J66" s="17"/>
      <c r="N66" s="153"/>
    </row>
    <row r="67" spans="1:14">
      <c r="A67" s="17"/>
      <c r="N67" s="153"/>
    </row>
    <row r="68" spans="1:14">
      <c r="N68" s="153"/>
    </row>
    <row r="69" spans="1:14">
      <c r="A69" s="325"/>
      <c r="N69" s="153"/>
    </row>
    <row r="70" spans="1:14">
      <c r="A70" s="325"/>
      <c r="N70" s="153"/>
    </row>
    <row r="71" spans="1:14">
      <c r="A71" s="325"/>
      <c r="N71" s="153"/>
    </row>
    <row r="72" spans="1:14">
      <c r="N72" s="153"/>
    </row>
    <row r="73" spans="1:14">
      <c r="N73" s="153"/>
    </row>
    <row r="74" spans="1:14">
      <c r="N74" s="153"/>
    </row>
    <row r="75" spans="1:14">
      <c r="A75" s="1"/>
      <c r="B75" s="1"/>
      <c r="C75" s="332"/>
      <c r="D75" s="1"/>
      <c r="E75" s="332"/>
      <c r="F75" s="1"/>
      <c r="G75" s="332"/>
      <c r="H75" s="1"/>
      <c r="I75" s="1"/>
      <c r="J75" s="1"/>
      <c r="K75" s="1"/>
      <c r="L75" s="1"/>
      <c r="M75" s="1"/>
      <c r="N75" s="153"/>
    </row>
    <row r="76" spans="1:14">
      <c r="A76" s="1"/>
      <c r="B76" s="1"/>
      <c r="C76" s="332"/>
      <c r="D76" s="1"/>
      <c r="E76" s="332"/>
      <c r="F76" s="1"/>
      <c r="G76" s="332"/>
      <c r="H76" s="1"/>
      <c r="I76" s="1"/>
      <c r="J76" s="1"/>
      <c r="K76" s="1"/>
      <c r="L76" s="1"/>
      <c r="M76" s="1"/>
      <c r="N76" s="153"/>
    </row>
    <row r="77" spans="1:14">
      <c r="A77" s="1"/>
      <c r="B77" s="1"/>
      <c r="C77" s="332"/>
      <c r="D77" s="1"/>
      <c r="E77" s="332"/>
      <c r="F77" s="1"/>
      <c r="G77" s="332"/>
      <c r="H77" s="1"/>
      <c r="I77" s="1"/>
      <c r="J77" s="1"/>
      <c r="K77" s="1"/>
      <c r="L77" s="1"/>
      <c r="M77" s="1"/>
      <c r="N77" s="153"/>
    </row>
    <row r="78" spans="1:14">
      <c r="A78" s="1"/>
      <c r="B78" s="1"/>
      <c r="C78" s="332"/>
      <c r="D78" s="1"/>
      <c r="E78" s="332"/>
      <c r="F78" s="1"/>
      <c r="G78" s="332"/>
      <c r="H78" s="1"/>
      <c r="I78" s="1"/>
      <c r="J78" s="1"/>
      <c r="K78" s="1"/>
      <c r="L78" s="1"/>
      <c r="M78" s="1"/>
      <c r="N78" s="153"/>
    </row>
    <row r="79" spans="1:14">
      <c r="A79" s="1"/>
      <c r="B79" s="1"/>
      <c r="C79" s="332"/>
      <c r="D79" s="1"/>
      <c r="E79" s="332"/>
      <c r="F79" s="1"/>
      <c r="G79" s="332"/>
      <c r="H79" s="1"/>
      <c r="I79" s="1"/>
      <c r="J79" s="1"/>
      <c r="K79" s="1"/>
      <c r="L79" s="1"/>
      <c r="M79" s="1"/>
      <c r="N79" s="153"/>
    </row>
    <row r="80" spans="1:14">
      <c r="A80" s="1"/>
      <c r="B80" s="1"/>
      <c r="C80" s="332"/>
      <c r="D80" s="1"/>
      <c r="E80" s="332"/>
      <c r="F80" s="1"/>
      <c r="G80" s="332"/>
      <c r="H80" s="1"/>
      <c r="I80" s="1"/>
      <c r="J80" s="1"/>
      <c r="K80" s="1"/>
      <c r="L80" s="1"/>
      <c r="M80" s="1"/>
      <c r="N80" s="153"/>
    </row>
    <row r="81" spans="1:14">
      <c r="A81" s="1"/>
      <c r="B81" s="1"/>
      <c r="C81" s="332"/>
      <c r="D81" s="1"/>
      <c r="E81" s="332"/>
      <c r="F81" s="1"/>
      <c r="G81" s="332"/>
      <c r="H81" s="1"/>
      <c r="I81" s="1"/>
      <c r="J81" s="1"/>
      <c r="K81" s="1"/>
      <c r="L81" s="1"/>
      <c r="M81" s="1"/>
      <c r="N81" s="153"/>
    </row>
    <row r="82" spans="1:14">
      <c r="A82" s="1"/>
      <c r="B82" s="1"/>
      <c r="C82" s="332"/>
      <c r="D82" s="1"/>
      <c r="E82" s="332"/>
      <c r="F82" s="1"/>
      <c r="G82" s="332"/>
      <c r="H82" s="1"/>
      <c r="I82" s="1"/>
      <c r="J82" s="1"/>
      <c r="K82" s="1"/>
      <c r="L82" s="1"/>
      <c r="M82" s="1"/>
      <c r="N82" s="153"/>
    </row>
    <row r="83" spans="1:14">
      <c r="A83" s="1"/>
      <c r="B83" s="1"/>
      <c r="C83" s="332"/>
      <c r="D83" s="1"/>
      <c r="E83" s="332"/>
      <c r="F83" s="1"/>
      <c r="G83" s="332"/>
      <c r="H83" s="1"/>
      <c r="I83" s="1"/>
      <c r="J83" s="1"/>
      <c r="K83" s="1"/>
      <c r="L83" s="1"/>
      <c r="M83" s="1"/>
      <c r="N83" s="153"/>
    </row>
    <row r="84" spans="1:14">
      <c r="A84" s="1"/>
      <c r="B84" s="1"/>
      <c r="C84" s="332"/>
      <c r="D84" s="1"/>
      <c r="E84" s="332"/>
      <c r="F84" s="1"/>
      <c r="G84" s="332"/>
      <c r="H84" s="1"/>
      <c r="I84" s="1"/>
      <c r="J84" s="1"/>
      <c r="K84" s="1"/>
      <c r="L84" s="1"/>
      <c r="M84" s="1"/>
      <c r="N84" s="153"/>
    </row>
    <row r="85" spans="1:14">
      <c r="A85" s="1"/>
      <c r="B85" s="1"/>
      <c r="C85" s="332"/>
      <c r="D85" s="1"/>
      <c r="E85" s="332"/>
      <c r="F85" s="1"/>
      <c r="G85" s="332"/>
      <c r="H85" s="1"/>
      <c r="I85" s="1"/>
      <c r="J85" s="1"/>
      <c r="K85" s="1"/>
      <c r="L85" s="1"/>
      <c r="M85" s="1"/>
      <c r="N85" s="153"/>
    </row>
    <row r="86" spans="1:14">
      <c r="A86" s="1"/>
      <c r="B86" s="1"/>
      <c r="C86" s="332"/>
      <c r="D86" s="1"/>
      <c r="E86" s="332"/>
      <c r="F86" s="1"/>
      <c r="G86" s="332"/>
      <c r="H86" s="1"/>
      <c r="I86" s="1"/>
      <c r="J86" s="1"/>
      <c r="K86" s="1"/>
      <c r="L86" s="1"/>
      <c r="M86" s="1"/>
      <c r="N86" s="153"/>
    </row>
    <row r="87" spans="1:14">
      <c r="A87" s="1"/>
      <c r="B87" s="1"/>
      <c r="C87" s="332"/>
      <c r="D87" s="1"/>
      <c r="E87" s="332"/>
      <c r="F87" s="1"/>
      <c r="G87" s="332"/>
      <c r="H87" s="1"/>
      <c r="I87" s="1"/>
      <c r="J87" s="1"/>
      <c r="K87" s="1"/>
      <c r="L87" s="1"/>
      <c r="M87" s="1"/>
      <c r="N87" s="153"/>
    </row>
    <row r="88" spans="1:14">
      <c r="A88" s="1"/>
      <c r="B88" s="1"/>
      <c r="C88" s="332"/>
      <c r="D88" s="1"/>
      <c r="E88" s="332"/>
      <c r="F88" s="1"/>
      <c r="G88" s="332"/>
      <c r="H88" s="1"/>
      <c r="I88" s="1"/>
      <c r="J88" s="1"/>
      <c r="K88" s="1"/>
      <c r="L88" s="1"/>
      <c r="M88" s="1"/>
      <c r="N88" s="153"/>
    </row>
    <row r="89" spans="1:14">
      <c r="A89" s="1"/>
      <c r="B89" s="1"/>
      <c r="C89" s="332"/>
      <c r="D89" s="1"/>
      <c r="E89" s="332"/>
      <c r="F89" s="1"/>
      <c r="G89" s="332"/>
      <c r="H89" s="1"/>
      <c r="I89" s="1"/>
      <c r="J89" s="1"/>
      <c r="K89" s="1"/>
      <c r="L89" s="1"/>
      <c r="M89" s="1"/>
      <c r="N89" s="153"/>
    </row>
    <row r="90" spans="1:14">
      <c r="A90" s="1"/>
      <c r="B90" s="1"/>
      <c r="C90" s="332"/>
      <c r="D90" s="1"/>
      <c r="E90" s="332"/>
      <c r="F90" s="1"/>
      <c r="G90" s="332"/>
      <c r="H90" s="1"/>
      <c r="I90" s="1"/>
      <c r="J90" s="1"/>
      <c r="K90" s="1"/>
      <c r="L90" s="1"/>
      <c r="M90" s="1"/>
      <c r="N90" s="153"/>
    </row>
    <row r="91" spans="1:14">
      <c r="A91" s="1"/>
      <c r="B91" s="1"/>
      <c r="C91" s="332"/>
      <c r="D91" s="1"/>
      <c r="E91" s="332"/>
      <c r="F91" s="1"/>
      <c r="G91" s="332"/>
      <c r="H91" s="1"/>
      <c r="I91" s="1"/>
      <c r="J91" s="1"/>
      <c r="K91" s="1"/>
      <c r="L91" s="1"/>
      <c r="M91" s="1"/>
      <c r="N91" s="153"/>
    </row>
    <row r="92" spans="1:14">
      <c r="A92" s="1"/>
      <c r="B92" s="1"/>
      <c r="C92" s="332"/>
      <c r="D92" s="1"/>
      <c r="E92" s="332"/>
      <c r="F92" s="1"/>
      <c r="G92" s="332"/>
      <c r="H92" s="1"/>
      <c r="I92" s="1"/>
      <c r="J92" s="1"/>
      <c r="K92" s="1"/>
      <c r="L92" s="1"/>
      <c r="M92" s="1"/>
      <c r="N92" s="153"/>
    </row>
    <row r="93" spans="1:14">
      <c r="A93" s="1"/>
      <c r="B93" s="1"/>
      <c r="C93" s="332"/>
      <c r="D93" s="1"/>
      <c r="E93" s="332"/>
      <c r="F93" s="1"/>
      <c r="G93" s="332"/>
      <c r="H93" s="1"/>
      <c r="I93" s="1"/>
      <c r="J93" s="1"/>
      <c r="K93" s="1"/>
      <c r="L93" s="1"/>
      <c r="M93" s="1"/>
      <c r="N93" s="153"/>
    </row>
    <row r="94" spans="1:14">
      <c r="A94" s="1"/>
      <c r="B94" s="1"/>
      <c r="C94" s="332"/>
      <c r="D94" s="1"/>
      <c r="E94" s="332"/>
      <c r="F94" s="1"/>
      <c r="G94" s="332"/>
      <c r="H94" s="1"/>
      <c r="I94" s="1"/>
      <c r="J94" s="1"/>
      <c r="K94" s="1"/>
      <c r="L94" s="1"/>
      <c r="M94" s="1"/>
      <c r="N94" s="153"/>
    </row>
    <row r="95" spans="1:14">
      <c r="A95" s="1"/>
      <c r="B95" s="1"/>
      <c r="C95" s="332"/>
      <c r="D95" s="1"/>
      <c r="E95" s="332"/>
      <c r="F95" s="1"/>
      <c r="G95" s="332"/>
      <c r="H95" s="1"/>
      <c r="I95" s="1"/>
      <c r="J95" s="1"/>
      <c r="K95" s="1"/>
      <c r="L95" s="1"/>
      <c r="M95" s="1"/>
      <c r="N95" s="153"/>
    </row>
    <row r="96" spans="1:14">
      <c r="A96" s="1"/>
      <c r="B96" s="1"/>
      <c r="C96" s="332"/>
      <c r="D96" s="1"/>
      <c r="E96" s="332"/>
      <c r="F96" s="1"/>
      <c r="G96" s="332"/>
      <c r="H96" s="1"/>
      <c r="I96" s="1"/>
      <c r="J96" s="1"/>
      <c r="K96" s="1"/>
      <c r="L96" s="1"/>
      <c r="M96" s="1"/>
      <c r="N96" s="153"/>
    </row>
    <row r="97" spans="1:14">
      <c r="A97" s="1"/>
      <c r="B97" s="1"/>
      <c r="C97" s="332"/>
      <c r="D97" s="1"/>
      <c r="E97" s="332"/>
      <c r="F97" s="1"/>
      <c r="G97" s="332"/>
      <c r="H97" s="1"/>
      <c r="I97" s="1"/>
      <c r="J97" s="1"/>
      <c r="K97" s="1"/>
      <c r="L97" s="1"/>
      <c r="M97" s="1"/>
      <c r="N97" s="153"/>
    </row>
    <row r="98" spans="1:14">
      <c r="A98" s="1"/>
      <c r="B98" s="1"/>
      <c r="C98" s="332"/>
      <c r="D98" s="1"/>
      <c r="E98" s="332"/>
      <c r="F98" s="1"/>
      <c r="G98" s="332"/>
      <c r="H98" s="1"/>
      <c r="I98" s="1"/>
      <c r="J98" s="1"/>
      <c r="K98" s="1"/>
      <c r="L98" s="1"/>
      <c r="M98" s="1"/>
      <c r="N98" s="153"/>
    </row>
    <row r="99" spans="1:14">
      <c r="A99" s="1"/>
      <c r="B99" s="1"/>
      <c r="C99" s="332"/>
      <c r="D99" s="1"/>
      <c r="E99" s="332"/>
      <c r="F99" s="1"/>
      <c r="G99" s="332"/>
      <c r="H99" s="1"/>
      <c r="I99" s="1"/>
      <c r="J99" s="1"/>
      <c r="K99" s="1"/>
      <c r="L99" s="1"/>
      <c r="M99" s="1"/>
      <c r="N99" s="153"/>
    </row>
    <row r="100" spans="1:14">
      <c r="A100" s="1"/>
      <c r="B100" s="1"/>
      <c r="C100" s="332"/>
      <c r="D100" s="1"/>
      <c r="E100" s="332"/>
      <c r="F100" s="1"/>
      <c r="G100" s="332"/>
      <c r="H100" s="1"/>
      <c r="I100" s="1"/>
      <c r="J100" s="1"/>
      <c r="K100" s="1"/>
      <c r="L100" s="1"/>
      <c r="M100" s="1"/>
      <c r="N100" s="153"/>
    </row>
  </sheetData>
  <mergeCells count="13">
    <mergeCell ref="A58:N58"/>
    <mergeCell ref="I4:N4"/>
    <mergeCell ref="K7:N7"/>
    <mergeCell ref="M10:N10"/>
    <mergeCell ref="A1:N1"/>
    <mergeCell ref="A4:A10"/>
    <mergeCell ref="B4:G4"/>
    <mergeCell ref="D7:G7"/>
    <mergeCell ref="F10:G10"/>
    <mergeCell ref="B7:C10"/>
    <mergeCell ref="D10:E10"/>
    <mergeCell ref="I7:J10"/>
    <mergeCell ref="K10:L10"/>
  </mergeCells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2"/>
  <cols>
    <col min="1" max="1" width="25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5" style="11"/>
  </cols>
  <sheetData>
    <row r="1" spans="1:18" s="1" customFormat="1" ht="25.25" customHeight="1">
      <c r="A1" s="659" t="s">
        <v>206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60"/>
    </row>
    <row r="2" spans="1:18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8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  <c r="R3" s="424"/>
    </row>
    <row r="4" spans="1:18" ht="13.5" customHeight="1">
      <c r="A4" s="661" t="s">
        <v>137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8" ht="6.5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8" ht="6.5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8" ht="24.75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8" ht="6.5" customHeight="1">
      <c r="A8" s="661"/>
      <c r="B8" s="662"/>
      <c r="C8" s="662"/>
      <c r="D8" s="462"/>
      <c r="E8" s="494"/>
      <c r="F8" s="462"/>
      <c r="G8" s="494"/>
      <c r="H8" s="460"/>
      <c r="I8" s="662"/>
      <c r="J8" s="662"/>
      <c r="K8" s="462"/>
      <c r="L8" s="462"/>
      <c r="M8" s="462"/>
      <c r="N8" s="462"/>
    </row>
    <row r="9" spans="1:18" ht="6.5" customHeight="1">
      <c r="A9" s="661"/>
      <c r="B9" s="662"/>
      <c r="C9" s="662"/>
      <c r="D9" s="460"/>
      <c r="E9" s="495"/>
      <c r="F9" s="460"/>
      <c r="G9" s="495"/>
      <c r="H9" s="460"/>
      <c r="I9" s="662"/>
      <c r="J9" s="662"/>
      <c r="K9" s="460"/>
      <c r="L9" s="460"/>
      <c r="M9" s="460"/>
      <c r="N9" s="460"/>
    </row>
    <row r="10" spans="1:18" ht="24.75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8" ht="6.5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8" s="36" customFormat="1" ht="6.5" customHeight="1">
      <c r="A12" s="185"/>
      <c r="B12" s="182"/>
      <c r="C12" s="333"/>
      <c r="D12" s="181"/>
      <c r="E12" s="335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8" s="52" customFormat="1">
      <c r="A13" s="478" t="s">
        <v>56</v>
      </c>
      <c r="B13" s="470">
        <f>D13+F13</f>
        <v>295566</v>
      </c>
      <c r="C13" s="472"/>
      <c r="D13" s="479">
        <f>SUM(D14:D15)</f>
        <v>115501</v>
      </c>
      <c r="E13" s="480"/>
      <c r="F13" s="479">
        <f>SUM(F14:F15)</f>
        <v>180065</v>
      </c>
      <c r="G13" s="473"/>
      <c r="H13" s="474"/>
      <c r="I13" s="481">
        <f>I14+I15</f>
        <v>100</v>
      </c>
      <c r="J13" s="481"/>
      <c r="K13" s="481">
        <f>K14+K15</f>
        <v>100</v>
      </c>
      <c r="L13" s="481"/>
      <c r="M13" s="481">
        <f>M14+M15</f>
        <v>100</v>
      </c>
      <c r="N13" s="476"/>
    </row>
    <row r="14" spans="1:18">
      <c r="A14" s="482" t="s">
        <v>75</v>
      </c>
      <c r="B14" s="483">
        <f>D14+F14</f>
        <v>249271</v>
      </c>
      <c r="C14" s="484"/>
      <c r="D14" s="483">
        <v>83543</v>
      </c>
      <c r="E14" s="483"/>
      <c r="F14" s="483">
        <v>165728</v>
      </c>
      <c r="G14" s="486"/>
      <c r="H14" s="487"/>
      <c r="I14" s="488">
        <f>B14*100/B13</f>
        <v>84.336831705947233</v>
      </c>
      <c r="J14" s="488"/>
      <c r="K14" s="488">
        <f>D14*100/D13</f>
        <v>72.330975489389701</v>
      </c>
      <c r="L14" s="488"/>
      <c r="M14" s="488">
        <f>F14*100/F13</f>
        <v>92.037875211729101</v>
      </c>
      <c r="N14" s="488"/>
    </row>
    <row r="15" spans="1:18" s="17" customFormat="1">
      <c r="A15" s="482" t="s">
        <v>74</v>
      </c>
      <c r="B15" s="483">
        <f>D15+F15</f>
        <v>46295</v>
      </c>
      <c r="C15" s="484"/>
      <c r="D15" s="483">
        <v>31958</v>
      </c>
      <c r="E15" s="483"/>
      <c r="F15" s="483">
        <v>14337</v>
      </c>
      <c r="G15" s="486"/>
      <c r="H15" s="487"/>
      <c r="I15" s="488">
        <f>B15*100/B13</f>
        <v>15.663168294052767</v>
      </c>
      <c r="J15" s="488"/>
      <c r="K15" s="488">
        <f>D15*100/D13</f>
        <v>27.669024510610299</v>
      </c>
      <c r="L15" s="488"/>
      <c r="M15" s="488">
        <f>F15*100/F13</f>
        <v>7.9621247882709021</v>
      </c>
      <c r="N15" s="488"/>
    </row>
    <row r="16" spans="1:18" s="36" customFormat="1" ht="6.5" customHeight="1">
      <c r="A16" s="185"/>
      <c r="B16" s="422"/>
      <c r="C16" s="265"/>
      <c r="D16" s="423"/>
      <c r="E16" s="268"/>
      <c r="F16" s="423"/>
      <c r="G16" s="268"/>
      <c r="H16" s="386"/>
      <c r="I16" s="387"/>
      <c r="J16" s="387"/>
      <c r="K16" s="388"/>
      <c r="L16" s="388"/>
      <c r="M16" s="388"/>
      <c r="N16" s="263"/>
    </row>
    <row r="17" spans="1:14" s="52" customFormat="1">
      <c r="A17" s="478" t="s">
        <v>56</v>
      </c>
      <c r="B17" s="470">
        <f t="shared" ref="B17:B24" si="0">D17+F17</f>
        <v>295567</v>
      </c>
      <c r="C17" s="472"/>
      <c r="D17" s="479">
        <f>SUM(D18:D24)</f>
        <v>115501</v>
      </c>
      <c r="E17" s="480"/>
      <c r="F17" s="479">
        <f>SUM(F18:F24)</f>
        <v>180066</v>
      </c>
      <c r="G17" s="489"/>
      <c r="H17" s="490"/>
      <c r="I17" s="481">
        <f>SUM(I18:I23)</f>
        <v>100</v>
      </c>
      <c r="J17" s="481"/>
      <c r="K17" s="481">
        <f>SUM(K18:K23)</f>
        <v>100</v>
      </c>
      <c r="L17" s="481"/>
      <c r="M17" s="481">
        <f>SUM(M18:M23)</f>
        <v>99.999999999999986</v>
      </c>
      <c r="N17" s="476"/>
    </row>
    <row r="18" spans="1:14">
      <c r="A18" s="491" t="s">
        <v>4</v>
      </c>
      <c r="B18" s="483">
        <f>D18+F18</f>
        <v>27862</v>
      </c>
      <c r="C18" s="484"/>
      <c r="D18" s="483">
        <v>13441</v>
      </c>
      <c r="E18" s="483"/>
      <c r="F18" s="483">
        <v>14421</v>
      </c>
      <c r="G18" s="486"/>
      <c r="H18" s="487"/>
      <c r="I18" s="488">
        <f t="shared" ref="I18:I23" si="1">B18/SUM($B$18:$B$23)*100</f>
        <v>9.4305519827784625</v>
      </c>
      <c r="J18" s="488"/>
      <c r="K18" s="488">
        <f t="shared" ref="K18:K23" si="2">D18/SUM($D$18:$D$23)*100</f>
        <v>11.637128682868546</v>
      </c>
      <c r="L18" s="488"/>
      <c r="M18" s="488">
        <f t="shared" ref="M18:M23" si="3">F18/SUM($F$18:$F$23)*100</f>
        <v>8.0142044980910629</v>
      </c>
      <c r="N18" s="488"/>
    </row>
    <row r="19" spans="1:14">
      <c r="A19" s="491" t="s">
        <v>5</v>
      </c>
      <c r="B19" s="483">
        <f t="shared" si="0"/>
        <v>89356</v>
      </c>
      <c r="C19" s="484"/>
      <c r="D19" s="483">
        <v>33292</v>
      </c>
      <c r="E19" s="483"/>
      <c r="F19" s="483">
        <v>56064</v>
      </c>
      <c r="G19" s="486"/>
      <c r="H19" s="487"/>
      <c r="I19" s="488">
        <f t="shared" si="1"/>
        <v>30.244648732077824</v>
      </c>
      <c r="J19" s="488"/>
      <c r="K19" s="488">
        <f t="shared" si="2"/>
        <v>28.823992865862635</v>
      </c>
      <c r="L19" s="488"/>
      <c r="M19" s="488">
        <f t="shared" si="3"/>
        <v>31.156532902085658</v>
      </c>
      <c r="N19" s="488"/>
    </row>
    <row r="20" spans="1:14">
      <c r="A20" s="491" t="s">
        <v>6</v>
      </c>
      <c r="B20" s="483">
        <f t="shared" si="0"/>
        <v>73488</v>
      </c>
      <c r="C20" s="484"/>
      <c r="D20" s="483">
        <v>24867</v>
      </c>
      <c r="E20" s="483"/>
      <c r="F20" s="483">
        <v>48621</v>
      </c>
      <c r="G20" s="486"/>
      <c r="H20" s="487"/>
      <c r="I20" s="488">
        <f t="shared" si="1"/>
        <v>24.873749339976442</v>
      </c>
      <c r="J20" s="488"/>
      <c r="K20" s="488">
        <f t="shared" si="2"/>
        <v>21.529683725682027</v>
      </c>
      <c r="L20" s="488"/>
      <c r="M20" s="488">
        <f t="shared" si="3"/>
        <v>27.020223070639037</v>
      </c>
      <c r="N20" s="488"/>
    </row>
    <row r="21" spans="1:14">
      <c r="A21" s="491" t="s">
        <v>7</v>
      </c>
      <c r="B21" s="483">
        <f t="shared" si="0"/>
        <v>58426</v>
      </c>
      <c r="C21" s="484"/>
      <c r="D21" s="483">
        <v>19690</v>
      </c>
      <c r="E21" s="483"/>
      <c r="F21" s="483">
        <v>38736</v>
      </c>
      <c r="G21" s="486"/>
      <c r="H21" s="487"/>
      <c r="I21" s="488">
        <f t="shared" si="1"/>
        <v>19.775659685084143</v>
      </c>
      <c r="J21" s="488"/>
      <c r="K21" s="488">
        <f t="shared" si="2"/>
        <v>17.047471450463632</v>
      </c>
      <c r="L21" s="488"/>
      <c r="M21" s="488">
        <f t="shared" si="3"/>
        <v>21.526816825328019</v>
      </c>
      <c r="N21" s="488"/>
    </row>
    <row r="22" spans="1:14">
      <c r="A22" s="492" t="s">
        <v>8</v>
      </c>
      <c r="B22" s="483">
        <f t="shared" si="0"/>
        <v>33864</v>
      </c>
      <c r="C22" s="484"/>
      <c r="D22" s="483">
        <v>15029</v>
      </c>
      <c r="E22" s="483"/>
      <c r="F22" s="483">
        <v>18835</v>
      </c>
      <c r="G22" s="486"/>
      <c r="H22" s="487"/>
      <c r="I22" s="488">
        <f t="shared" si="1"/>
        <v>11.462070646213835</v>
      </c>
      <c r="J22" s="488"/>
      <c r="K22" s="488">
        <f t="shared" si="2"/>
        <v>13.012008554038493</v>
      </c>
      <c r="L22" s="488"/>
      <c r="M22" s="488">
        <f t="shared" si="3"/>
        <v>10.467203503331611</v>
      </c>
      <c r="N22" s="488"/>
    </row>
    <row r="23" spans="1:14">
      <c r="A23" s="491" t="s">
        <v>9</v>
      </c>
      <c r="B23" s="483">
        <f t="shared" si="0"/>
        <v>12448</v>
      </c>
      <c r="C23" s="484"/>
      <c r="D23" s="483">
        <v>9182</v>
      </c>
      <c r="E23" s="483"/>
      <c r="F23" s="483">
        <v>3266</v>
      </c>
      <c r="G23" s="486"/>
      <c r="H23" s="487"/>
      <c r="I23" s="488">
        <f t="shared" si="1"/>
        <v>4.2133196138692952</v>
      </c>
      <c r="J23" s="488"/>
      <c r="K23" s="488">
        <f t="shared" si="2"/>
        <v>7.9497147210846659</v>
      </c>
      <c r="L23" s="488"/>
      <c r="M23" s="488">
        <f t="shared" si="3"/>
        <v>1.8150192005246104</v>
      </c>
      <c r="N23" s="488"/>
    </row>
    <row r="24" spans="1:14">
      <c r="A24" s="491" t="s">
        <v>11</v>
      </c>
      <c r="B24" s="483">
        <f t="shared" si="0"/>
        <v>123</v>
      </c>
      <c r="C24" s="484" t="s">
        <v>1</v>
      </c>
      <c r="D24" s="483">
        <v>0</v>
      </c>
      <c r="E24" s="483"/>
      <c r="F24" s="483">
        <v>123</v>
      </c>
      <c r="G24" s="486" t="s">
        <v>1</v>
      </c>
      <c r="H24" s="487"/>
      <c r="I24" s="493" t="s">
        <v>101</v>
      </c>
      <c r="J24" s="493"/>
      <c r="K24" s="493" t="s">
        <v>101</v>
      </c>
      <c r="L24" s="493"/>
      <c r="M24" s="493" t="s">
        <v>101</v>
      </c>
      <c r="N24" s="488"/>
    </row>
    <row r="25" spans="1:14" ht="6.5" customHeight="1">
      <c r="A25" s="179"/>
      <c r="B25" s="255"/>
      <c r="D25" s="255"/>
      <c r="F25" s="255"/>
      <c r="G25" s="257"/>
      <c r="H25" s="153"/>
      <c r="I25" s="254"/>
      <c r="J25" s="254"/>
      <c r="K25" s="254"/>
      <c r="L25" s="254"/>
      <c r="M25" s="254"/>
      <c r="N25" s="254"/>
    </row>
    <row r="26" spans="1:14" s="52" customFormat="1">
      <c r="A26" s="178" t="s">
        <v>12</v>
      </c>
      <c r="B26" s="424">
        <f>D26+F26</f>
        <v>249271</v>
      </c>
      <c r="C26" s="269"/>
      <c r="D26" s="424">
        <f>SUM(D27:D33)</f>
        <v>83542</v>
      </c>
      <c r="E26" s="424"/>
      <c r="F26" s="424">
        <f>SUM(F27:F33)</f>
        <v>165729</v>
      </c>
      <c r="G26" s="425"/>
      <c r="H26" s="426"/>
      <c r="I26" s="407">
        <f>SUM(I27:I32)</f>
        <v>100.00000000000001</v>
      </c>
      <c r="J26" s="407"/>
      <c r="K26" s="407">
        <f>SUM(K27:K32)</f>
        <v>100</v>
      </c>
      <c r="L26" s="407"/>
      <c r="M26" s="407">
        <f>SUM(M27:M32)</f>
        <v>100.00000000000001</v>
      </c>
      <c r="N26" s="253"/>
    </row>
    <row r="27" spans="1:14">
      <c r="A27" s="176" t="s">
        <v>4</v>
      </c>
      <c r="B27" s="303">
        <f t="shared" ref="B27:B33" si="4">D27+F27</f>
        <v>21636</v>
      </c>
      <c r="C27" s="260"/>
      <c r="D27" s="303">
        <v>10548</v>
      </c>
      <c r="E27" s="303"/>
      <c r="F27" s="303">
        <v>11088</v>
      </c>
      <c r="G27" s="260"/>
      <c r="H27" s="56"/>
      <c r="I27" s="409">
        <f t="shared" ref="I27:I32" si="5">B27/SUM($B$27:$B$32)*100</f>
        <v>8.6839950551479443</v>
      </c>
      <c r="J27" s="409"/>
      <c r="K27" s="409">
        <f t="shared" ref="K27:K32" si="6">D27/SUM($D$27:$D$32)*100</f>
        <v>12.625984534725049</v>
      </c>
      <c r="L27" s="409"/>
      <c r="M27" s="409">
        <f t="shared" ref="M27:M32" si="7">F27/SUM($F$27:$F$32)*100</f>
        <v>6.6954095866091814</v>
      </c>
      <c r="N27" s="244"/>
    </row>
    <row r="28" spans="1:14">
      <c r="A28" s="176" t="s">
        <v>5</v>
      </c>
      <c r="B28" s="303">
        <f t="shared" si="4"/>
        <v>75532</v>
      </c>
      <c r="C28" s="260"/>
      <c r="D28" s="303">
        <v>25355</v>
      </c>
      <c r="E28" s="303"/>
      <c r="F28" s="303">
        <v>50177</v>
      </c>
      <c r="G28" s="260"/>
      <c r="H28" s="56"/>
      <c r="I28" s="409">
        <f t="shared" si="5"/>
        <v>30.316117327853327</v>
      </c>
      <c r="J28" s="244"/>
      <c r="K28" s="409">
        <f t="shared" si="6"/>
        <v>30.350003591008118</v>
      </c>
      <c r="L28" s="244"/>
      <c r="M28" s="409">
        <f t="shared" si="7"/>
        <v>30.2990229822591</v>
      </c>
      <c r="N28" s="244"/>
    </row>
    <row r="29" spans="1:14">
      <c r="A29" s="176" t="s">
        <v>6</v>
      </c>
      <c r="B29" s="303">
        <f t="shared" si="4"/>
        <v>63746</v>
      </c>
      <c r="C29" s="260"/>
      <c r="D29" s="303">
        <v>17694</v>
      </c>
      <c r="E29" s="303"/>
      <c r="F29" s="303">
        <v>46052</v>
      </c>
      <c r="G29" s="260"/>
      <c r="H29" s="56"/>
      <c r="I29" s="409">
        <f t="shared" si="5"/>
        <v>25.585595710180293</v>
      </c>
      <c r="J29" s="244"/>
      <c r="K29" s="409">
        <f t="shared" si="6"/>
        <v>21.179765866270859</v>
      </c>
      <c r="L29" s="244"/>
      <c r="M29" s="409">
        <f t="shared" si="7"/>
        <v>27.808171201526516</v>
      </c>
      <c r="N29" s="244"/>
    </row>
    <row r="30" spans="1:14">
      <c r="A30" s="176" t="s">
        <v>7</v>
      </c>
      <c r="B30" s="303">
        <f t="shared" si="4"/>
        <v>50197</v>
      </c>
      <c r="C30" s="260"/>
      <c r="D30" s="303">
        <v>13069</v>
      </c>
      <c r="E30" s="303"/>
      <c r="F30" s="303">
        <v>37128</v>
      </c>
      <c r="G30" s="260"/>
      <c r="H30" s="56"/>
      <c r="I30" s="409">
        <f t="shared" si="5"/>
        <v>20.147462552378506</v>
      </c>
      <c r="J30" s="244"/>
      <c r="K30" s="409">
        <f t="shared" si="6"/>
        <v>15.64362835460008</v>
      </c>
      <c r="L30" s="244"/>
      <c r="M30" s="409">
        <f t="shared" si="7"/>
        <v>22.419477555161045</v>
      </c>
      <c r="N30" s="244"/>
    </row>
    <row r="31" spans="1:14">
      <c r="A31" s="444" t="s">
        <v>8</v>
      </c>
      <c r="B31" s="303">
        <f t="shared" si="4"/>
        <v>28770</v>
      </c>
      <c r="C31" s="260"/>
      <c r="D31" s="303">
        <v>10510</v>
      </c>
      <c r="E31" s="303"/>
      <c r="F31" s="303">
        <v>18260</v>
      </c>
      <c r="G31" s="260"/>
      <c r="H31" s="56"/>
      <c r="I31" s="409">
        <f t="shared" si="5"/>
        <v>11.547353380320132</v>
      </c>
      <c r="J31" s="244"/>
      <c r="K31" s="409">
        <f t="shared" si="6"/>
        <v>12.580498431926458</v>
      </c>
      <c r="L31" s="244"/>
      <c r="M31" s="409">
        <f t="shared" si="7"/>
        <v>11.02617054937623</v>
      </c>
      <c r="N31" s="244"/>
    </row>
    <row r="32" spans="1:14">
      <c r="A32" s="176" t="s">
        <v>9</v>
      </c>
      <c r="B32" s="303">
        <f t="shared" si="4"/>
        <v>9267</v>
      </c>
      <c r="C32" s="267"/>
      <c r="D32" s="303">
        <v>6366</v>
      </c>
      <c r="E32" s="303"/>
      <c r="F32" s="303">
        <v>2901</v>
      </c>
      <c r="G32" s="260"/>
      <c r="H32" s="56"/>
      <c r="I32" s="409">
        <f t="shared" si="5"/>
        <v>3.7194759741198</v>
      </c>
      <c r="J32" s="244"/>
      <c r="K32" s="409">
        <f t="shared" si="6"/>
        <v>7.62011922146944</v>
      </c>
      <c r="L32" s="244"/>
      <c r="M32" s="409">
        <f t="shared" si="7"/>
        <v>1.7517481250679323</v>
      </c>
      <c r="N32" s="264"/>
    </row>
    <row r="33" spans="1:14">
      <c r="A33" s="176" t="s">
        <v>11</v>
      </c>
      <c r="B33" s="303">
        <f t="shared" si="4"/>
        <v>123</v>
      </c>
      <c r="C33" s="260" t="s">
        <v>1</v>
      </c>
      <c r="D33" s="303">
        <v>0</v>
      </c>
      <c r="E33" s="303"/>
      <c r="F33" s="303">
        <v>123</v>
      </c>
      <c r="G33" s="260" t="s">
        <v>1</v>
      </c>
      <c r="H33" s="56"/>
      <c r="I33" s="282" t="s">
        <v>101</v>
      </c>
      <c r="J33" s="584"/>
      <c r="K33" s="282" t="s">
        <v>101</v>
      </c>
      <c r="L33" s="585"/>
      <c r="M33" s="282" t="s">
        <v>101</v>
      </c>
      <c r="N33" s="264"/>
    </row>
    <row r="34" spans="1:14" ht="6.5" customHeight="1">
      <c r="A34" s="179"/>
      <c r="B34" s="302"/>
      <c r="D34" s="235"/>
      <c r="F34" s="235"/>
      <c r="H34" s="124"/>
      <c r="I34" s="254"/>
      <c r="J34" s="254"/>
      <c r="K34" s="254"/>
      <c r="L34" s="254"/>
      <c r="M34" s="254"/>
      <c r="N34" s="254"/>
    </row>
    <row r="35" spans="1:14">
      <c r="A35" s="178" t="s">
        <v>13</v>
      </c>
      <c r="B35" s="424">
        <f>D35+F35</f>
        <v>46296</v>
      </c>
      <c r="C35" s="269"/>
      <c r="D35" s="424">
        <f>SUM(D36:D42)</f>
        <v>31959</v>
      </c>
      <c r="E35" s="425"/>
      <c r="F35" s="424">
        <f>SUM(F36:F41)</f>
        <v>14337</v>
      </c>
      <c r="G35" s="425"/>
      <c r="H35" s="426"/>
      <c r="I35" s="407">
        <f>SUM(I36:I41)</f>
        <v>100</v>
      </c>
      <c r="J35" s="407"/>
      <c r="K35" s="407">
        <f>SUM(K36:K41)</f>
        <v>100</v>
      </c>
      <c r="L35" s="407"/>
      <c r="M35" s="407">
        <f>SUM(M36:M41)</f>
        <v>100.00000000000001</v>
      </c>
      <c r="N35" s="253"/>
    </row>
    <row r="36" spans="1:14" s="52" customFormat="1">
      <c r="A36" s="176" t="s">
        <v>4</v>
      </c>
      <c r="B36" s="303">
        <f t="shared" ref="B36:B42" si="8">D36+F36</f>
        <v>6226</v>
      </c>
      <c r="C36" s="260"/>
      <c r="D36" s="303">
        <v>2893</v>
      </c>
      <c r="E36" s="303" t="s">
        <v>1</v>
      </c>
      <c r="F36" s="303">
        <v>3333</v>
      </c>
      <c r="G36" s="260"/>
      <c r="H36" s="56"/>
      <c r="I36" s="409">
        <f t="shared" ref="I36:I41" si="9">B36/$B$35*100</f>
        <v>13.448246068774841</v>
      </c>
      <c r="J36" s="409"/>
      <c r="K36" s="409">
        <f t="shared" ref="K36:K41" si="10">D36/$D$35*100</f>
        <v>9.0522231609249353</v>
      </c>
      <c r="L36" s="409"/>
      <c r="M36" s="409">
        <f t="shared" ref="M36:M41" si="11">F36/$F$35*100</f>
        <v>23.247541326637371</v>
      </c>
      <c r="N36" s="244"/>
    </row>
    <row r="37" spans="1:14">
      <c r="A37" s="176" t="s">
        <v>5</v>
      </c>
      <c r="B37" s="303">
        <f t="shared" si="8"/>
        <v>13824</v>
      </c>
      <c r="C37" s="260"/>
      <c r="D37" s="303">
        <v>7937</v>
      </c>
      <c r="E37" s="303"/>
      <c r="F37" s="303">
        <v>5887</v>
      </c>
      <c r="G37" s="260"/>
      <c r="H37" s="56"/>
      <c r="I37" s="409">
        <f t="shared" si="9"/>
        <v>29.86003110419907</v>
      </c>
      <c r="J37" s="244"/>
      <c r="K37" s="409">
        <f t="shared" si="10"/>
        <v>24.834944772990394</v>
      </c>
      <c r="L37" s="244"/>
      <c r="M37" s="409">
        <f t="shared" si="11"/>
        <v>41.061588895863849</v>
      </c>
      <c r="N37" s="244"/>
    </row>
    <row r="38" spans="1:14">
      <c r="A38" s="176" t="s">
        <v>6</v>
      </c>
      <c r="B38" s="303">
        <f t="shared" si="8"/>
        <v>9742</v>
      </c>
      <c r="C38" s="260"/>
      <c r="D38" s="303">
        <v>7173</v>
      </c>
      <c r="E38" s="303"/>
      <c r="F38" s="303">
        <v>2569</v>
      </c>
      <c r="G38" s="260"/>
      <c r="H38" s="56"/>
      <c r="I38" s="409">
        <f t="shared" si="9"/>
        <v>21.042854674269915</v>
      </c>
      <c r="J38" s="244"/>
      <c r="K38" s="409">
        <f t="shared" si="10"/>
        <v>22.444381864263587</v>
      </c>
      <c r="L38" s="244"/>
      <c r="M38" s="409">
        <f t="shared" si="11"/>
        <v>17.918671967636186</v>
      </c>
      <c r="N38" s="244"/>
    </row>
    <row r="39" spans="1:14">
      <c r="A39" s="176" t="s">
        <v>7</v>
      </c>
      <c r="B39" s="303">
        <f>D39+F39</f>
        <v>8229</v>
      </c>
      <c r="C39" s="260"/>
      <c r="D39" s="303">
        <v>6621</v>
      </c>
      <c r="E39" s="303"/>
      <c r="F39" s="303">
        <v>1608</v>
      </c>
      <c r="G39" s="260"/>
      <c r="H39" s="56"/>
      <c r="I39" s="409">
        <f t="shared" si="9"/>
        <v>17.774753758424051</v>
      </c>
      <c r="J39" s="244"/>
      <c r="K39" s="409">
        <f t="shared" si="10"/>
        <v>20.717168872618043</v>
      </c>
      <c r="L39" s="244"/>
      <c r="M39" s="409">
        <f t="shared" si="11"/>
        <v>11.215735509520821</v>
      </c>
      <c r="N39" s="244"/>
    </row>
    <row r="40" spans="1:14">
      <c r="A40" s="444" t="s">
        <v>8</v>
      </c>
      <c r="B40" s="303">
        <f t="shared" si="8"/>
        <v>5094</v>
      </c>
      <c r="C40" s="260"/>
      <c r="D40" s="303">
        <v>4519</v>
      </c>
      <c r="E40" s="303"/>
      <c r="F40" s="303">
        <v>575</v>
      </c>
      <c r="G40" s="260" t="s">
        <v>1</v>
      </c>
      <c r="H40" s="56"/>
      <c r="I40" s="409">
        <f t="shared" si="9"/>
        <v>11.003110419906688</v>
      </c>
      <c r="J40" s="244"/>
      <c r="K40" s="409">
        <f t="shared" si="10"/>
        <v>14.139991864576491</v>
      </c>
      <c r="L40" s="244"/>
      <c r="M40" s="409">
        <f t="shared" si="11"/>
        <v>4.0106019390388505</v>
      </c>
      <c r="N40" s="244"/>
    </row>
    <row r="41" spans="1:14">
      <c r="A41" s="176" t="s">
        <v>9</v>
      </c>
      <c r="B41" s="303">
        <f t="shared" si="8"/>
        <v>3181</v>
      </c>
      <c r="C41" s="260"/>
      <c r="D41" s="303">
        <v>2816</v>
      </c>
      <c r="E41" s="303"/>
      <c r="F41" s="303">
        <v>365</v>
      </c>
      <c r="G41" s="260" t="s">
        <v>1</v>
      </c>
      <c r="H41" s="56"/>
      <c r="I41" s="409">
        <f t="shared" si="9"/>
        <v>6.8710039744254363</v>
      </c>
      <c r="J41" s="244"/>
      <c r="K41" s="409">
        <f t="shared" si="10"/>
        <v>8.8112894646265527</v>
      </c>
      <c r="L41" s="244"/>
      <c r="M41" s="409">
        <f t="shared" si="11"/>
        <v>2.5458603613029225</v>
      </c>
      <c r="N41" s="264"/>
    </row>
    <row r="42" spans="1:14">
      <c r="A42" s="176" t="s">
        <v>11</v>
      </c>
      <c r="B42" s="303">
        <f t="shared" si="8"/>
        <v>0</v>
      </c>
      <c r="C42" s="260"/>
      <c r="D42" s="303">
        <v>0</v>
      </c>
      <c r="E42" s="303"/>
      <c r="F42" s="303">
        <v>0</v>
      </c>
      <c r="G42" s="260"/>
      <c r="H42" s="56"/>
      <c r="I42" s="409"/>
      <c r="J42" s="244"/>
      <c r="K42" s="409"/>
      <c r="L42" s="244"/>
      <c r="M42" s="409"/>
      <c r="N42" s="264"/>
    </row>
    <row r="43" spans="1:14" ht="6.5" customHeight="1" thickBot="1">
      <c r="A43" s="175"/>
      <c r="B43" s="22"/>
      <c r="C43" s="329"/>
      <c r="D43" s="22"/>
      <c r="E43" s="329"/>
      <c r="F43" s="22"/>
      <c r="G43" s="329"/>
      <c r="H43" s="9"/>
      <c r="I43" s="173"/>
      <c r="J43" s="173"/>
      <c r="K43" s="173"/>
      <c r="L43" s="174"/>
      <c r="M43" s="173"/>
      <c r="N43" s="172"/>
    </row>
    <row r="44" spans="1:14" s="4" customFormat="1" ht="6.5" customHeight="1">
      <c r="A44" s="158"/>
      <c r="B44" s="53"/>
      <c r="C44" s="330"/>
      <c r="D44" s="6"/>
      <c r="E44" s="330"/>
      <c r="F44" s="6"/>
      <c r="G44" s="330"/>
      <c r="H44" s="6"/>
    </row>
    <row r="45" spans="1:14" s="4" customFormat="1" ht="22.5" customHeight="1">
      <c r="A45" s="654" t="s">
        <v>153</v>
      </c>
      <c r="B45" s="655"/>
      <c r="C45" s="655"/>
      <c r="D45" s="655"/>
      <c r="E45" s="655"/>
      <c r="F45" s="655"/>
      <c r="G45" s="655"/>
      <c r="H45" s="655"/>
      <c r="I45" s="655"/>
      <c r="J45" s="655"/>
      <c r="K45" s="655"/>
      <c r="L45" s="655"/>
      <c r="M45" s="655"/>
      <c r="N45" s="655"/>
    </row>
    <row r="46" spans="1:14" s="4" customFormat="1" ht="11">
      <c r="A46" s="159" t="s">
        <v>31</v>
      </c>
      <c r="B46" s="6"/>
      <c r="C46" s="330"/>
      <c r="E46" s="330"/>
      <c r="G46" s="330"/>
      <c r="N46" s="7"/>
    </row>
    <row r="47" spans="1:14" s="4" customFormat="1" ht="11">
      <c r="A47" s="158" t="s">
        <v>113</v>
      </c>
      <c r="B47" s="6"/>
      <c r="C47" s="330"/>
      <c r="E47" s="330"/>
      <c r="G47" s="330"/>
      <c r="M47" s="7"/>
      <c r="N47" s="7"/>
    </row>
    <row r="48" spans="1:14">
      <c r="A48" s="4" t="s">
        <v>207</v>
      </c>
      <c r="M48" s="17"/>
      <c r="N48" s="17"/>
    </row>
    <row r="49" spans="1:14">
      <c r="M49" s="17"/>
      <c r="N49" s="17"/>
    </row>
    <row r="50" spans="1:14">
      <c r="A50" s="325"/>
      <c r="M50" s="17"/>
      <c r="N50" s="17"/>
    </row>
    <row r="51" spans="1:14">
      <c r="A51" s="325"/>
      <c r="M51" s="17"/>
      <c r="N51" s="17"/>
    </row>
    <row r="52" spans="1:14">
      <c r="M52" s="17"/>
      <c r="N52" s="17"/>
    </row>
    <row r="53" spans="1:14">
      <c r="M53" s="17"/>
      <c r="N53" s="17"/>
    </row>
    <row r="54" spans="1:14">
      <c r="M54" s="17"/>
      <c r="N54" s="17"/>
    </row>
    <row r="55" spans="1:14">
      <c r="M55" s="17"/>
      <c r="N55" s="17"/>
    </row>
    <row r="56" spans="1:14">
      <c r="M56" s="17"/>
      <c r="N56" s="17"/>
    </row>
    <row r="57" spans="1:14">
      <c r="M57" s="17"/>
      <c r="N57" s="17"/>
    </row>
    <row r="58" spans="1:14">
      <c r="M58" s="17"/>
      <c r="N58" s="17"/>
    </row>
    <row r="59" spans="1:14">
      <c r="M59" s="17"/>
      <c r="N59" s="17"/>
    </row>
    <row r="60" spans="1:14">
      <c r="M60" s="17"/>
      <c r="N60" s="17"/>
    </row>
    <row r="61" spans="1:14">
      <c r="M61" s="17"/>
      <c r="N61" s="17"/>
    </row>
    <row r="62" spans="1:14">
      <c r="M62" s="17"/>
      <c r="N62" s="17"/>
    </row>
    <row r="63" spans="1:14">
      <c r="M63" s="17"/>
      <c r="N63" s="17"/>
    </row>
    <row r="64" spans="1:14">
      <c r="M64" s="17"/>
      <c r="N64" s="17"/>
    </row>
    <row r="65" spans="13:14">
      <c r="M65" s="17"/>
      <c r="N65" s="17"/>
    </row>
  </sheetData>
  <mergeCells count="13">
    <mergeCell ref="A45:N45"/>
    <mergeCell ref="A1:N1"/>
    <mergeCell ref="D7:G7"/>
    <mergeCell ref="B4:G4"/>
    <mergeCell ref="A4:A10"/>
    <mergeCell ref="K10:L10"/>
    <mergeCell ref="M10:N10"/>
    <mergeCell ref="B7:C10"/>
    <mergeCell ref="D10:E10"/>
    <mergeCell ref="F10:G10"/>
    <mergeCell ref="I7:J10"/>
    <mergeCell ref="K7:N7"/>
    <mergeCell ref="I4:N4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2"/>
  <cols>
    <col min="1" max="1" width="25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5" style="11"/>
  </cols>
  <sheetData>
    <row r="1" spans="1:14" s="1" customFormat="1" ht="25.5" customHeight="1">
      <c r="A1" s="659" t="s">
        <v>208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60"/>
    </row>
    <row r="2" spans="1:14" ht="6.5" customHeight="1" thickBot="1">
      <c r="A2" s="17"/>
      <c r="B2" s="17"/>
      <c r="C2" s="257"/>
      <c r="D2" s="17"/>
      <c r="E2" s="257"/>
      <c r="F2" s="17"/>
      <c r="G2" s="257"/>
      <c r="H2" s="17"/>
      <c r="I2" s="17"/>
      <c r="J2" s="17"/>
      <c r="K2" s="17"/>
      <c r="L2" s="17"/>
      <c r="M2" s="17"/>
      <c r="N2" s="17"/>
    </row>
    <row r="3" spans="1:14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" customHeight="1">
      <c r="A4" s="661" t="s">
        <v>79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4" ht="6.5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ht="6.5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ht="24.75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4" ht="6.5" customHeight="1">
      <c r="A8" s="661"/>
      <c r="B8" s="662"/>
      <c r="C8" s="662"/>
      <c r="D8" s="462"/>
      <c r="E8" s="494"/>
      <c r="F8" s="462"/>
      <c r="G8" s="494"/>
      <c r="H8" s="460"/>
      <c r="I8" s="662"/>
      <c r="J8" s="662"/>
      <c r="K8" s="462"/>
      <c r="L8" s="462"/>
      <c r="M8" s="462"/>
      <c r="N8" s="462"/>
    </row>
    <row r="9" spans="1:14" ht="6.5" customHeight="1">
      <c r="A9" s="661"/>
      <c r="B9" s="662"/>
      <c r="C9" s="662"/>
      <c r="D9" s="460"/>
      <c r="E9" s="495"/>
      <c r="F9" s="460"/>
      <c r="G9" s="495"/>
      <c r="H9" s="460"/>
      <c r="I9" s="662"/>
      <c r="J9" s="662"/>
      <c r="K9" s="460"/>
      <c r="L9" s="460"/>
      <c r="M9" s="460"/>
      <c r="N9" s="460"/>
    </row>
    <row r="10" spans="1:14" ht="25.5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4" ht="6.5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36" customFormat="1" ht="6.5" customHeight="1">
      <c r="A12" s="185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4" s="52" customFormat="1">
      <c r="A13" s="478" t="s">
        <v>56</v>
      </c>
      <c r="B13" s="470">
        <f>D13+F13</f>
        <v>295565</v>
      </c>
      <c r="C13" s="472"/>
      <c r="D13" s="479">
        <f>SUM(D14:D16)</f>
        <v>115501</v>
      </c>
      <c r="E13" s="497"/>
      <c r="F13" s="479">
        <f>SUM(F14:F16)</f>
        <v>180064</v>
      </c>
      <c r="G13" s="489"/>
      <c r="H13" s="490"/>
      <c r="I13" s="476">
        <f>SUM(I14:I15)</f>
        <v>100</v>
      </c>
      <c r="J13" s="476"/>
      <c r="K13" s="476">
        <f>SUM(K14:K15)</f>
        <v>100</v>
      </c>
      <c r="L13" s="476"/>
      <c r="M13" s="476">
        <f>SUM(M14:M15)</f>
        <v>100</v>
      </c>
      <c r="N13" s="476"/>
    </row>
    <row r="14" spans="1:14">
      <c r="A14" s="482" t="s">
        <v>78</v>
      </c>
      <c r="B14" s="483">
        <f>D14+F14</f>
        <v>123037</v>
      </c>
      <c r="C14" s="498"/>
      <c r="D14" s="483">
        <v>12962</v>
      </c>
      <c r="E14" s="483"/>
      <c r="F14" s="483">
        <v>110075</v>
      </c>
      <c r="G14" s="499"/>
      <c r="H14" s="487"/>
      <c r="I14" s="488">
        <f>B14*100/(B14+B15)</f>
        <v>41.640268583573622</v>
      </c>
      <c r="J14" s="488"/>
      <c r="K14" s="488">
        <f>D14*100/(D14+D15)</f>
        <v>11.223676918814077</v>
      </c>
      <c r="L14" s="488"/>
      <c r="M14" s="488">
        <f>F14*100/(F14+F15)</f>
        <v>61.156854901437875</v>
      </c>
      <c r="N14" s="500"/>
    </row>
    <row r="15" spans="1:14">
      <c r="A15" s="482" t="s">
        <v>77</v>
      </c>
      <c r="B15" s="483">
        <f>D15+F15</f>
        <v>172439</v>
      </c>
      <c r="C15" s="498"/>
      <c r="D15" s="483">
        <v>102526</v>
      </c>
      <c r="E15" s="483"/>
      <c r="F15" s="483">
        <v>69913</v>
      </c>
      <c r="G15" s="499"/>
      <c r="H15" s="487"/>
      <c r="I15" s="488">
        <f>B15*100/(B14+B15)</f>
        <v>58.359731416426378</v>
      </c>
      <c r="J15" s="500"/>
      <c r="K15" s="488">
        <f>D15*100/(D14+D15)</f>
        <v>88.776323081185922</v>
      </c>
      <c r="L15" s="500"/>
      <c r="M15" s="488">
        <f>F15*100/(F14+F15)</f>
        <v>38.843145098562125</v>
      </c>
      <c r="N15" s="500"/>
    </row>
    <row r="16" spans="1:14" ht="13">
      <c r="A16" s="482" t="s">
        <v>11</v>
      </c>
      <c r="B16" s="483">
        <f>D16+F16</f>
        <v>89</v>
      </c>
      <c r="C16" s="498" t="s">
        <v>1</v>
      </c>
      <c r="D16" s="483">
        <v>13</v>
      </c>
      <c r="E16" s="483" t="s">
        <v>1</v>
      </c>
      <c r="F16" s="483">
        <v>76</v>
      </c>
      <c r="G16" s="499" t="s">
        <v>1</v>
      </c>
      <c r="H16" s="487"/>
      <c r="I16" s="597" t="s">
        <v>101</v>
      </c>
      <c r="J16" s="603"/>
      <c r="K16" s="597">
        <v>0</v>
      </c>
      <c r="L16" s="603"/>
      <c r="M16" s="597" t="s">
        <v>101</v>
      </c>
      <c r="N16" s="500"/>
    </row>
    <row r="17" spans="1:14" ht="6.5" customHeight="1">
      <c r="A17" s="192"/>
      <c r="B17" s="235"/>
      <c r="D17" s="235"/>
      <c r="F17" s="255"/>
      <c r="H17" s="124"/>
      <c r="I17" s="586"/>
      <c r="J17" s="587"/>
      <c r="K17" s="586"/>
      <c r="L17" s="587"/>
      <c r="M17" s="586"/>
      <c r="N17" s="389"/>
    </row>
    <row r="18" spans="1:14" s="52" customFormat="1">
      <c r="A18" s="178" t="s">
        <v>12</v>
      </c>
      <c r="B18" s="424">
        <f>D18+F18</f>
        <v>249271</v>
      </c>
      <c r="C18" s="269"/>
      <c r="D18" s="424">
        <f>SUM(D19:D21)</f>
        <v>83543</v>
      </c>
      <c r="E18" s="377"/>
      <c r="F18" s="424">
        <f>SUM(F19:F21)</f>
        <v>165728</v>
      </c>
      <c r="G18" s="425"/>
      <c r="H18" s="426"/>
      <c r="I18" s="407">
        <f>SUM(I19:I20)</f>
        <v>100</v>
      </c>
      <c r="J18" s="407"/>
      <c r="K18" s="407">
        <f>SUM(K19:K20)</f>
        <v>100</v>
      </c>
      <c r="L18" s="407"/>
      <c r="M18" s="407">
        <f>SUM(M19:M20)</f>
        <v>100</v>
      </c>
      <c r="N18" s="253"/>
    </row>
    <row r="19" spans="1:14">
      <c r="A19" s="46" t="s">
        <v>78</v>
      </c>
      <c r="B19" s="303">
        <f>D19+F19</f>
        <v>116979</v>
      </c>
      <c r="C19" s="260"/>
      <c r="D19" s="303">
        <v>11711</v>
      </c>
      <c r="E19" s="303"/>
      <c r="F19" s="303">
        <v>105268</v>
      </c>
      <c r="G19" s="260"/>
      <c r="H19" s="56"/>
      <c r="I19" s="244">
        <f>B19*100/(B19+B20)</f>
        <v>46.939553472545462</v>
      </c>
      <c r="J19" s="244"/>
      <c r="K19" s="244">
        <f>D19*100/(D19+D20)</f>
        <v>14.020112534418772</v>
      </c>
      <c r="L19" s="244"/>
      <c r="M19" s="244">
        <f>F19*100/(F19+F20)</f>
        <v>63.536171702417882</v>
      </c>
      <c r="N19" s="264"/>
    </row>
    <row r="20" spans="1:14">
      <c r="A20" s="46" t="s">
        <v>77</v>
      </c>
      <c r="B20" s="303">
        <f>D20+F20</f>
        <v>132233</v>
      </c>
      <c r="C20" s="260"/>
      <c r="D20" s="303">
        <v>71819</v>
      </c>
      <c r="E20" s="303"/>
      <c r="F20" s="303">
        <v>60414</v>
      </c>
      <c r="G20" s="260"/>
      <c r="H20" s="56"/>
      <c r="I20" s="244">
        <f>B20*100/(B19+B20)</f>
        <v>53.060446527454538</v>
      </c>
      <c r="J20" s="264"/>
      <c r="K20" s="244">
        <f>D20*100/(D19+D20)</f>
        <v>85.979887465581228</v>
      </c>
      <c r="L20" s="264"/>
      <c r="M20" s="244">
        <f>F20*100/(F19+F20)</f>
        <v>36.463828297582118</v>
      </c>
      <c r="N20" s="264"/>
    </row>
    <row r="21" spans="1:14">
      <c r="A21" s="46" t="s">
        <v>11</v>
      </c>
      <c r="B21" s="303">
        <f>D21+F21</f>
        <v>59</v>
      </c>
      <c r="C21" s="260" t="s">
        <v>1</v>
      </c>
      <c r="D21" s="303">
        <v>13</v>
      </c>
      <c r="E21" s="303" t="s">
        <v>1</v>
      </c>
      <c r="F21" s="303">
        <v>46</v>
      </c>
      <c r="G21" s="260" t="s">
        <v>1</v>
      </c>
      <c r="H21" s="56"/>
      <c r="I21" s="590" t="s">
        <v>101</v>
      </c>
      <c r="J21" s="604"/>
      <c r="K21" s="590">
        <v>0</v>
      </c>
      <c r="L21" s="604"/>
      <c r="M21" s="590" t="s">
        <v>101</v>
      </c>
      <c r="N21" s="264"/>
    </row>
    <row r="22" spans="1:14" ht="6.5" customHeight="1">
      <c r="A22" s="189"/>
      <c r="B22" s="303"/>
      <c r="C22" s="260"/>
      <c r="D22" s="238"/>
      <c r="E22" s="260"/>
      <c r="F22" s="238"/>
      <c r="G22" s="260"/>
      <c r="H22" s="56"/>
      <c r="I22" s="244"/>
      <c r="J22" s="244"/>
      <c r="K22" s="244"/>
      <c r="L22" s="244"/>
      <c r="M22" s="244"/>
      <c r="N22" s="244"/>
    </row>
    <row r="23" spans="1:14" s="52" customFormat="1">
      <c r="A23" s="178" t="s">
        <v>13</v>
      </c>
      <c r="B23" s="424">
        <f>D23+F23</f>
        <v>46294</v>
      </c>
      <c r="C23" s="269"/>
      <c r="D23" s="424">
        <f>SUM(D24:D25)</f>
        <v>31958</v>
      </c>
      <c r="E23" s="311"/>
      <c r="F23" s="424">
        <f>SUM(F24:F26)</f>
        <v>14336</v>
      </c>
      <c r="G23" s="425"/>
      <c r="H23" s="426"/>
      <c r="I23" s="407">
        <f>SUM(I24:I25)</f>
        <v>100</v>
      </c>
      <c r="J23" s="407"/>
      <c r="K23" s="407">
        <f>SUM(K24:K25)</f>
        <v>100</v>
      </c>
      <c r="L23" s="407"/>
      <c r="M23" s="407">
        <f>SUM(M24:M25)</f>
        <v>100</v>
      </c>
      <c r="N23" s="253"/>
    </row>
    <row r="24" spans="1:14">
      <c r="A24" s="46" t="s">
        <v>78</v>
      </c>
      <c r="B24" s="303">
        <f>D24+F24</f>
        <v>6058</v>
      </c>
      <c r="C24" s="260"/>
      <c r="D24" s="303">
        <v>1251</v>
      </c>
      <c r="E24" s="303"/>
      <c r="F24" s="303">
        <v>4807</v>
      </c>
      <c r="G24" s="260"/>
      <c r="H24" s="56"/>
      <c r="I24" s="244">
        <f>B24*100/(B24+B25)</f>
        <v>13.094414663669376</v>
      </c>
      <c r="J24" s="244"/>
      <c r="K24" s="244">
        <f>D24*100/(D24+D25)</f>
        <v>3.9145127980474372</v>
      </c>
      <c r="L24" s="244"/>
      <c r="M24" s="244">
        <f>F24*100/(F24+F25)</f>
        <v>33.60128617363344</v>
      </c>
      <c r="N24" s="264"/>
    </row>
    <row r="25" spans="1:14">
      <c r="A25" s="46" t="s">
        <v>77</v>
      </c>
      <c r="B25" s="303">
        <f>D25+F25</f>
        <v>40206</v>
      </c>
      <c r="C25" s="260"/>
      <c r="D25" s="303">
        <v>30707</v>
      </c>
      <c r="E25" s="303"/>
      <c r="F25" s="303">
        <v>9499</v>
      </c>
      <c r="G25" s="260"/>
      <c r="H25" s="56"/>
      <c r="I25" s="244">
        <f>B25*100/(B24+B25)</f>
        <v>86.905585336330631</v>
      </c>
      <c r="J25" s="264"/>
      <c r="K25" s="244">
        <f>D25*100/(D24+D25)</f>
        <v>96.08548720195256</v>
      </c>
      <c r="L25" s="264"/>
      <c r="M25" s="244">
        <f>F25*100/(F24+F25)</f>
        <v>66.39871382636656</v>
      </c>
      <c r="N25" s="264"/>
    </row>
    <row r="26" spans="1:14">
      <c r="A26" s="46" t="s">
        <v>11</v>
      </c>
      <c r="B26" s="303">
        <f>D26+F26</f>
        <v>30</v>
      </c>
      <c r="C26" s="260" t="s">
        <v>1</v>
      </c>
      <c r="D26" s="303">
        <v>0</v>
      </c>
      <c r="E26" s="303"/>
      <c r="F26" s="303">
        <v>30</v>
      </c>
      <c r="G26" s="260" t="s">
        <v>1</v>
      </c>
      <c r="H26" s="56"/>
      <c r="I26" s="244"/>
      <c r="J26" s="264"/>
      <c r="K26" s="244"/>
      <c r="L26" s="264"/>
      <c r="M26" s="244"/>
      <c r="N26" s="264"/>
    </row>
    <row r="27" spans="1:14" ht="6.5" customHeight="1" thickBot="1">
      <c r="A27" s="58"/>
      <c r="B27" s="22"/>
      <c r="C27" s="336"/>
      <c r="D27" s="22"/>
      <c r="E27" s="329"/>
      <c r="F27" s="22"/>
      <c r="G27" s="329"/>
      <c r="H27" s="9"/>
      <c r="I27" s="187"/>
      <c r="J27" s="174"/>
      <c r="K27" s="187"/>
      <c r="L27" s="174"/>
      <c r="M27" s="187"/>
      <c r="N27" s="191"/>
    </row>
    <row r="28" spans="1:14" s="4" customFormat="1" ht="6.5" customHeight="1">
      <c r="A28" s="158"/>
      <c r="B28" s="6"/>
      <c r="C28" s="330"/>
      <c r="D28" s="6"/>
      <c r="E28" s="330"/>
      <c r="F28" s="6"/>
      <c r="G28" s="330"/>
      <c r="H28" s="6"/>
    </row>
    <row r="29" spans="1:14" s="4" customFormat="1" ht="11">
      <c r="B29" s="7"/>
      <c r="C29" s="337"/>
      <c r="D29" s="7"/>
      <c r="E29" s="337"/>
      <c r="F29" s="7"/>
      <c r="G29" s="337"/>
      <c r="H29" s="160"/>
    </row>
    <row r="30" spans="1:14" s="4" customFormat="1" ht="11">
      <c r="A30" s="4" t="s">
        <v>207</v>
      </c>
      <c r="B30" s="6"/>
      <c r="C30" s="330"/>
      <c r="E30" s="330"/>
      <c r="G30" s="330"/>
      <c r="N30" s="7"/>
    </row>
    <row r="34" spans="1:14" s="1" customFormat="1" ht="25.5" customHeight="1">
      <c r="A34" s="659" t="s">
        <v>209</v>
      </c>
      <c r="B34" s="659"/>
      <c r="C34" s="659"/>
      <c r="D34" s="659"/>
      <c r="E34" s="659"/>
      <c r="F34" s="659"/>
      <c r="G34" s="659"/>
      <c r="H34" s="659"/>
      <c r="I34" s="659"/>
      <c r="J34" s="659"/>
      <c r="K34" s="659"/>
      <c r="L34" s="659"/>
      <c r="M34" s="659"/>
      <c r="N34" s="659"/>
    </row>
    <row r="35" spans="1:14" ht="6.5" customHeight="1" thickBot="1">
      <c r="A35" s="9"/>
      <c r="B35" s="9"/>
      <c r="C35" s="329"/>
      <c r="D35" s="9"/>
      <c r="E35" s="329"/>
      <c r="F35" s="9"/>
      <c r="G35" s="329"/>
      <c r="H35" s="9"/>
      <c r="I35" s="9"/>
      <c r="J35" s="9"/>
      <c r="K35" s="9"/>
      <c r="L35" s="9"/>
      <c r="M35" s="9"/>
      <c r="N35" s="9"/>
    </row>
    <row r="36" spans="1:14" ht="6.5" customHeight="1">
      <c r="A36" s="455"/>
      <c r="B36" s="455"/>
      <c r="C36" s="456"/>
      <c r="D36" s="455"/>
      <c r="E36" s="456"/>
      <c r="F36" s="455"/>
      <c r="G36" s="456"/>
      <c r="H36" s="455"/>
      <c r="I36" s="455"/>
      <c r="J36" s="455"/>
      <c r="K36" s="455"/>
      <c r="L36" s="455"/>
      <c r="M36" s="455"/>
      <c r="N36" s="455"/>
    </row>
    <row r="37" spans="1:14" ht="12.75" customHeight="1">
      <c r="A37" s="661" t="s">
        <v>76</v>
      </c>
      <c r="B37" s="656" t="s">
        <v>54</v>
      </c>
      <c r="C37" s="656"/>
      <c r="D37" s="656"/>
      <c r="E37" s="656"/>
      <c r="F37" s="656"/>
      <c r="G37" s="656"/>
      <c r="H37" s="457"/>
      <c r="I37" s="656" t="s">
        <v>55</v>
      </c>
      <c r="J37" s="656"/>
      <c r="K37" s="656"/>
      <c r="L37" s="656"/>
      <c r="M37" s="656"/>
      <c r="N37" s="656"/>
    </row>
    <row r="38" spans="1:14" ht="6.5" customHeight="1">
      <c r="A38" s="661"/>
      <c r="B38" s="458"/>
      <c r="C38" s="459"/>
      <c r="D38" s="458"/>
      <c r="E38" s="459"/>
      <c r="F38" s="458"/>
      <c r="G38" s="459"/>
      <c r="H38" s="460"/>
      <c r="I38" s="458"/>
      <c r="J38" s="458"/>
      <c r="K38" s="458"/>
      <c r="L38" s="458"/>
      <c r="M38" s="458"/>
      <c r="N38" s="458"/>
    </row>
    <row r="39" spans="1:14" ht="6.5" customHeight="1">
      <c r="A39" s="661"/>
      <c r="B39" s="457"/>
      <c r="C39" s="461"/>
      <c r="D39" s="457"/>
      <c r="E39" s="461"/>
      <c r="F39" s="457"/>
      <c r="G39" s="461"/>
      <c r="H39" s="460"/>
      <c r="I39" s="457"/>
      <c r="J39" s="457"/>
      <c r="K39" s="457"/>
      <c r="L39" s="457"/>
      <c r="M39" s="457"/>
      <c r="N39" s="457"/>
    </row>
    <row r="40" spans="1:14" ht="24" customHeight="1">
      <c r="A40" s="661"/>
      <c r="B40" s="662" t="s">
        <v>2</v>
      </c>
      <c r="C40" s="662"/>
      <c r="D40" s="657" t="s">
        <v>0</v>
      </c>
      <c r="E40" s="657"/>
      <c r="F40" s="657"/>
      <c r="G40" s="657"/>
      <c r="H40" s="460"/>
      <c r="I40" s="662" t="s">
        <v>2</v>
      </c>
      <c r="J40" s="662"/>
      <c r="K40" s="657" t="s">
        <v>0</v>
      </c>
      <c r="L40" s="657"/>
      <c r="M40" s="657"/>
      <c r="N40" s="657"/>
    </row>
    <row r="41" spans="1:14" ht="6.5" customHeight="1">
      <c r="A41" s="661"/>
      <c r="B41" s="662"/>
      <c r="C41" s="662"/>
      <c r="D41" s="462"/>
      <c r="E41" s="494"/>
      <c r="F41" s="462"/>
      <c r="G41" s="494"/>
      <c r="H41" s="460"/>
      <c r="I41" s="662"/>
      <c r="J41" s="662"/>
      <c r="K41" s="462"/>
      <c r="L41" s="462"/>
      <c r="M41" s="462"/>
      <c r="N41" s="462"/>
    </row>
    <row r="42" spans="1:14" ht="6.5" customHeight="1">
      <c r="A42" s="661"/>
      <c r="B42" s="662"/>
      <c r="C42" s="662"/>
      <c r="D42" s="460"/>
      <c r="E42" s="495"/>
      <c r="F42" s="460"/>
      <c r="G42" s="495"/>
      <c r="H42" s="460"/>
      <c r="I42" s="662"/>
      <c r="J42" s="662"/>
      <c r="K42" s="460"/>
      <c r="L42" s="460"/>
      <c r="M42" s="460"/>
      <c r="N42" s="460"/>
    </row>
    <row r="43" spans="1:14" ht="24" customHeight="1">
      <c r="A43" s="661"/>
      <c r="B43" s="662"/>
      <c r="C43" s="662"/>
      <c r="D43" s="658" t="s">
        <v>3</v>
      </c>
      <c r="E43" s="658"/>
      <c r="F43" s="658" t="s">
        <v>10</v>
      </c>
      <c r="G43" s="658"/>
      <c r="H43" s="460"/>
      <c r="I43" s="662"/>
      <c r="J43" s="662"/>
      <c r="K43" s="658" t="s">
        <v>3</v>
      </c>
      <c r="L43" s="658"/>
      <c r="M43" s="658" t="s">
        <v>10</v>
      </c>
      <c r="N43" s="658"/>
    </row>
    <row r="44" spans="1:14" ht="6.5" customHeight="1">
      <c r="A44" s="465"/>
      <c r="B44" s="466"/>
      <c r="C44" s="496"/>
      <c r="D44" s="468"/>
      <c r="E44" s="463"/>
      <c r="F44" s="462"/>
      <c r="G44" s="494"/>
      <c r="H44" s="462"/>
      <c r="I44" s="466"/>
      <c r="J44" s="466"/>
      <c r="K44" s="468"/>
      <c r="L44" s="468"/>
      <c r="M44" s="462"/>
      <c r="N44" s="462"/>
    </row>
    <row r="45" spans="1:14" ht="6.5" customHeight="1">
      <c r="A45" s="185"/>
      <c r="B45" s="184"/>
      <c r="C45" s="333"/>
      <c r="D45" s="183"/>
      <c r="E45" s="268"/>
      <c r="F45" s="183"/>
      <c r="G45" s="335"/>
      <c r="H45" s="180"/>
      <c r="I45" s="182"/>
      <c r="J45" s="182"/>
      <c r="K45" s="181"/>
      <c r="L45" s="180"/>
      <c r="M45" s="181"/>
      <c r="N45" s="180"/>
    </row>
    <row r="46" spans="1:14">
      <c r="A46" s="478" t="s">
        <v>56</v>
      </c>
      <c r="B46" s="470">
        <f>D46+F46</f>
        <v>295565</v>
      </c>
      <c r="C46" s="472"/>
      <c r="D46" s="479">
        <f>SUM(D47:D49)</f>
        <v>115501</v>
      </c>
      <c r="E46" s="497"/>
      <c r="F46" s="479">
        <f>SUM(F47:F49)</f>
        <v>180064</v>
      </c>
      <c r="G46" s="489"/>
      <c r="H46" s="490"/>
      <c r="I46" s="476">
        <f>SUM(I47:I48)</f>
        <v>100</v>
      </c>
      <c r="J46" s="476"/>
      <c r="K46" s="476">
        <f>SUM(K47:K48)</f>
        <v>100</v>
      </c>
      <c r="L46" s="476"/>
      <c r="M46" s="476">
        <f>SUM(M47:M48)</f>
        <v>100</v>
      </c>
      <c r="N46" s="501"/>
    </row>
    <row r="47" spans="1:14">
      <c r="A47" s="482" t="s">
        <v>132</v>
      </c>
      <c r="B47" s="483">
        <f>D47+F47</f>
        <v>208318</v>
      </c>
      <c r="C47" s="498"/>
      <c r="D47" s="483">
        <v>96037</v>
      </c>
      <c r="E47" s="483"/>
      <c r="F47" s="483">
        <v>112281</v>
      </c>
      <c r="G47" s="486"/>
      <c r="H47" s="487"/>
      <c r="I47" s="488">
        <f>B47*100/(B47+B48)</f>
        <v>70.481281613181537</v>
      </c>
      <c r="J47" s="488"/>
      <c r="K47" s="488">
        <f>D47*100/(D47+D48)</f>
        <v>83.148197851100861</v>
      </c>
      <c r="L47" s="488"/>
      <c r="M47" s="488">
        <f>F47*100/(F47+F48)</f>
        <v>62.356162253421004</v>
      </c>
      <c r="N47" s="502"/>
    </row>
    <row r="48" spans="1:14">
      <c r="A48" s="482" t="s">
        <v>133</v>
      </c>
      <c r="B48" s="483">
        <f>D48+F48</f>
        <v>87247</v>
      </c>
      <c r="C48" s="498"/>
      <c r="D48" s="483">
        <v>19464</v>
      </c>
      <c r="E48" s="483"/>
      <c r="F48" s="483">
        <v>67783</v>
      </c>
      <c r="G48" s="486"/>
      <c r="H48" s="487"/>
      <c r="I48" s="488">
        <f>B48*100/(B47+B48)</f>
        <v>29.518718386818467</v>
      </c>
      <c r="J48" s="500"/>
      <c r="K48" s="488">
        <f>D48*100/(D47+D48)</f>
        <v>16.851802148899143</v>
      </c>
      <c r="L48" s="500"/>
      <c r="M48" s="488">
        <f>F48*100/(F47+F48)</f>
        <v>37.643837746578996</v>
      </c>
      <c r="N48" s="502"/>
    </row>
    <row r="49" spans="1:14" ht="13">
      <c r="A49" s="482" t="s">
        <v>11</v>
      </c>
      <c r="B49" s="483">
        <f>D49+F49</f>
        <v>0</v>
      </c>
      <c r="C49" s="498" t="s">
        <v>1</v>
      </c>
      <c r="D49" s="483">
        <v>0</v>
      </c>
      <c r="E49" s="483"/>
      <c r="F49" s="483">
        <v>0</v>
      </c>
      <c r="G49" s="486" t="s">
        <v>1</v>
      </c>
      <c r="H49" s="487"/>
      <c r="I49" s="493" t="s">
        <v>101</v>
      </c>
      <c r="J49" s="637"/>
      <c r="K49" s="493">
        <v>0</v>
      </c>
      <c r="L49" s="637"/>
      <c r="M49" s="493" t="s">
        <v>101</v>
      </c>
      <c r="N49" s="502"/>
    </row>
    <row r="50" spans="1:14" ht="6.5" customHeight="1">
      <c r="A50" s="190"/>
      <c r="B50" s="235"/>
      <c r="C50" s="279"/>
      <c r="D50" s="235"/>
      <c r="E50" s="257"/>
      <c r="F50" s="235"/>
      <c r="G50" s="257"/>
      <c r="H50" s="153"/>
      <c r="I50" s="240"/>
      <c r="J50" s="389"/>
      <c r="K50" s="240"/>
      <c r="L50" s="389"/>
      <c r="M50" s="240"/>
      <c r="N50" s="274"/>
    </row>
    <row r="51" spans="1:14">
      <c r="A51" s="178" t="s">
        <v>12</v>
      </c>
      <c r="B51" s="424">
        <f>D51+F51</f>
        <v>249271</v>
      </c>
      <c r="C51" s="269"/>
      <c r="D51" s="424">
        <f>SUM(D52:D54)</f>
        <v>83543</v>
      </c>
      <c r="E51" s="377"/>
      <c r="F51" s="424">
        <f>SUM(F52:F54)</f>
        <v>165728</v>
      </c>
      <c r="G51" s="425"/>
      <c r="H51" s="426"/>
      <c r="I51" s="407">
        <f>SUM(I52:I53)</f>
        <v>100</v>
      </c>
      <c r="J51" s="407"/>
      <c r="K51" s="407">
        <f>SUM(K52:K53)</f>
        <v>100</v>
      </c>
      <c r="L51" s="407"/>
      <c r="M51" s="407">
        <f>SUM(M52:M53)</f>
        <v>100</v>
      </c>
      <c r="N51" s="275"/>
    </row>
    <row r="52" spans="1:14">
      <c r="A52" s="46" t="s">
        <v>132</v>
      </c>
      <c r="B52" s="303">
        <f>D52+F52</f>
        <v>172425</v>
      </c>
      <c r="C52" s="260"/>
      <c r="D52" s="303">
        <v>72189</v>
      </c>
      <c r="E52" s="303"/>
      <c r="F52" s="303">
        <v>100236</v>
      </c>
      <c r="G52" s="260"/>
      <c r="H52" s="56"/>
      <c r="I52" s="244">
        <f>B52*100/(B52+B53)</f>
        <v>69.171704690878599</v>
      </c>
      <c r="J52" s="244"/>
      <c r="K52" s="244">
        <f>D52*100/(D52+D53)</f>
        <v>86.409393964784599</v>
      </c>
      <c r="L52" s="244"/>
      <c r="M52" s="244">
        <f>F52*100/(F52+F53)</f>
        <v>60.482235952886654</v>
      </c>
      <c r="N52" s="276"/>
    </row>
    <row r="53" spans="1:14">
      <c r="A53" s="46" t="s">
        <v>133</v>
      </c>
      <c r="B53" s="303">
        <f>D53+F53</f>
        <v>76846</v>
      </c>
      <c r="C53" s="260"/>
      <c r="D53" s="303">
        <v>11354</v>
      </c>
      <c r="E53" s="303"/>
      <c r="F53" s="303">
        <v>65492</v>
      </c>
      <c r="G53" s="260"/>
      <c r="H53" s="56"/>
      <c r="I53" s="244">
        <f>B53*100/(B52+B53)</f>
        <v>30.828295309121398</v>
      </c>
      <c r="J53" s="264"/>
      <c r="K53" s="244">
        <f>D53*100/(D52+D53)</f>
        <v>13.590606035215398</v>
      </c>
      <c r="L53" s="264"/>
      <c r="M53" s="244">
        <f>F53*100/(F52+F53)</f>
        <v>39.517764047113346</v>
      </c>
      <c r="N53" s="276"/>
    </row>
    <row r="54" spans="1:14">
      <c r="A54" s="46" t="s">
        <v>11</v>
      </c>
      <c r="B54" s="303">
        <v>0</v>
      </c>
      <c r="C54" s="260" t="s">
        <v>1</v>
      </c>
      <c r="D54" s="303">
        <v>0</v>
      </c>
      <c r="E54" s="303"/>
      <c r="F54" s="303">
        <v>0</v>
      </c>
      <c r="G54" s="260" t="s">
        <v>1</v>
      </c>
      <c r="H54" s="56"/>
      <c r="I54" s="590" t="s">
        <v>101</v>
      </c>
      <c r="J54" s="604"/>
      <c r="K54" s="590">
        <v>0</v>
      </c>
      <c r="L54" s="604"/>
      <c r="M54" s="590" t="s">
        <v>101</v>
      </c>
      <c r="N54" s="276"/>
    </row>
    <row r="55" spans="1:14" ht="6.5" customHeight="1">
      <c r="A55" s="189"/>
      <c r="B55" s="303"/>
      <c r="C55" s="260"/>
      <c r="D55" s="238"/>
      <c r="E55" s="260"/>
      <c r="F55" s="238"/>
      <c r="G55" s="260"/>
      <c r="H55" s="56"/>
      <c r="I55" s="244"/>
      <c r="J55" s="244"/>
      <c r="K55" s="244"/>
      <c r="L55" s="244"/>
      <c r="M55" s="244"/>
      <c r="N55" s="276"/>
    </row>
    <row r="56" spans="1:14">
      <c r="A56" s="178" t="s">
        <v>13</v>
      </c>
      <c r="B56" s="424">
        <f>D56+F56</f>
        <v>46294</v>
      </c>
      <c r="C56" s="269"/>
      <c r="D56" s="424">
        <f>SUM(D57:D58)</f>
        <v>31958</v>
      </c>
      <c r="E56" s="377"/>
      <c r="F56" s="424">
        <f>SUM(F57:F58)</f>
        <v>14336</v>
      </c>
      <c r="G56" s="425"/>
      <c r="H56" s="426"/>
      <c r="I56" s="407">
        <f>SUM(I57:I58)</f>
        <v>100</v>
      </c>
      <c r="J56" s="407"/>
      <c r="K56" s="407">
        <f>SUM(K57:K58)</f>
        <v>100</v>
      </c>
      <c r="L56" s="407"/>
      <c r="M56" s="407">
        <f>SUM(M57:M58)</f>
        <v>100</v>
      </c>
      <c r="N56" s="275"/>
    </row>
    <row r="57" spans="1:14">
      <c r="A57" s="46" t="s">
        <v>132</v>
      </c>
      <c r="B57" s="303">
        <f>D57+F57</f>
        <v>35893</v>
      </c>
      <c r="C57" s="260"/>
      <c r="D57" s="303">
        <v>23848</v>
      </c>
      <c r="E57" s="303"/>
      <c r="F57" s="303">
        <v>12045</v>
      </c>
      <c r="G57" s="260"/>
      <c r="H57" s="56"/>
      <c r="I57" s="244">
        <f>B57*100/(B57+B58)</f>
        <v>77.532725623190913</v>
      </c>
      <c r="J57" s="244"/>
      <c r="K57" s="244">
        <f>D57*100/(D57+D58)</f>
        <v>74.622942612178491</v>
      </c>
      <c r="L57" s="244"/>
      <c r="M57" s="244">
        <f>F57*100/(F57+F58)</f>
        <v>84.019252232142861</v>
      </c>
      <c r="N57" s="276"/>
    </row>
    <row r="58" spans="1:14">
      <c r="A58" s="46" t="s">
        <v>133</v>
      </c>
      <c r="B58" s="303">
        <f>D58+F58</f>
        <v>10401</v>
      </c>
      <c r="C58" s="260"/>
      <c r="D58" s="303">
        <v>8110</v>
      </c>
      <c r="E58" s="303"/>
      <c r="F58" s="303">
        <v>2291</v>
      </c>
      <c r="G58" s="260"/>
      <c r="H58" s="56"/>
      <c r="I58" s="244">
        <f>B58*100/(B57+B58)</f>
        <v>22.46727437680909</v>
      </c>
      <c r="J58" s="264"/>
      <c r="K58" s="244">
        <f>D58*100/(D57+D58)</f>
        <v>25.377057387821516</v>
      </c>
      <c r="L58" s="264"/>
      <c r="M58" s="244">
        <f>F58*100/(F57+F58)</f>
        <v>15.980747767857142</v>
      </c>
      <c r="N58" s="276"/>
    </row>
    <row r="59" spans="1:14" ht="6.5" customHeight="1" thickBot="1">
      <c r="A59" s="188"/>
      <c r="B59" s="15"/>
      <c r="C59" s="338"/>
      <c r="D59" s="15"/>
      <c r="E59" s="338"/>
      <c r="F59" s="15"/>
      <c r="G59" s="338"/>
      <c r="H59" s="37"/>
      <c r="I59" s="187"/>
      <c r="J59" s="60"/>
      <c r="K59" s="187"/>
      <c r="L59" s="60"/>
      <c r="M59" s="187"/>
      <c r="N59" s="37"/>
    </row>
    <row r="60" spans="1:14" s="4" customFormat="1" ht="6.5" customHeight="1">
      <c r="A60" s="186"/>
      <c r="B60" s="53"/>
      <c r="C60" s="337"/>
      <c r="D60" s="53"/>
      <c r="E60" s="337"/>
      <c r="F60" s="53"/>
      <c r="G60" s="337"/>
      <c r="H60" s="53"/>
      <c r="I60" s="7"/>
      <c r="J60" s="7"/>
      <c r="K60" s="7"/>
      <c r="L60" s="7"/>
      <c r="M60" s="7"/>
      <c r="N60" s="7"/>
    </row>
    <row r="61" spans="1:14" s="4" customFormat="1" ht="11">
      <c r="A61" s="158" t="s">
        <v>113</v>
      </c>
      <c r="B61" s="6"/>
      <c r="C61" s="330"/>
      <c r="E61" s="330"/>
      <c r="G61" s="330"/>
      <c r="N61" s="7"/>
    </row>
    <row r="62" spans="1:14">
      <c r="A62" s="4" t="s">
        <v>200</v>
      </c>
    </row>
    <row r="63" spans="1:14" ht="12" customHeight="1"/>
    <row r="64" spans="1:14">
      <c r="A64" s="325"/>
      <c r="C64" s="257"/>
    </row>
    <row r="65" spans="1:3" ht="12.75" customHeight="1">
      <c r="A65" s="327"/>
      <c r="C65" s="257"/>
    </row>
    <row r="66" spans="1:3">
      <c r="A66" s="325"/>
      <c r="C66" s="257"/>
    </row>
    <row r="70" spans="1:3" ht="12" customHeight="1"/>
  </sheetData>
  <mergeCells count="24">
    <mergeCell ref="A1:N1"/>
    <mergeCell ref="A4:A10"/>
    <mergeCell ref="B4:G4"/>
    <mergeCell ref="F43:G43"/>
    <mergeCell ref="I40:J43"/>
    <mergeCell ref="K43:L43"/>
    <mergeCell ref="A34:N34"/>
    <mergeCell ref="A37:A43"/>
    <mergeCell ref="B37:G37"/>
    <mergeCell ref="I37:N37"/>
    <mergeCell ref="D40:G40"/>
    <mergeCell ref="K40:N40"/>
    <mergeCell ref="B40:C43"/>
    <mergeCell ref="D43:E43"/>
    <mergeCell ref="M43:N43"/>
    <mergeCell ref="B7:C10"/>
    <mergeCell ref="D10:E10"/>
    <mergeCell ref="F10:G10"/>
    <mergeCell ref="I7:J10"/>
    <mergeCell ref="I4:N4"/>
    <mergeCell ref="D7:G7"/>
    <mergeCell ref="K7:N7"/>
    <mergeCell ref="K10:L10"/>
    <mergeCell ref="M10:N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9.164062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9.1640625" style="1"/>
  </cols>
  <sheetData>
    <row r="1" spans="1:14" ht="25.5" customHeight="1">
      <c r="A1" s="663" t="s">
        <v>210</v>
      </c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</row>
    <row r="2" spans="1:14" s="11" customFormat="1" ht="6.5" customHeight="1" thickBot="1">
      <c r="A2" s="200"/>
      <c r="B2" s="200"/>
      <c r="C2" s="339"/>
      <c r="D2" s="200"/>
      <c r="E2" s="339"/>
      <c r="F2" s="200"/>
      <c r="G2" s="339"/>
      <c r="H2" s="200"/>
      <c r="I2" s="200"/>
      <c r="J2" s="200"/>
      <c r="K2" s="200"/>
      <c r="L2" s="200"/>
      <c r="M2" s="200"/>
      <c r="N2" s="200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>
      <c r="A4" s="661" t="s">
        <v>138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4" s="11" customFormat="1" ht="6.5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5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4" s="11" customFormat="1" ht="6.5" customHeight="1">
      <c r="A8" s="661"/>
      <c r="B8" s="662"/>
      <c r="C8" s="662"/>
      <c r="D8" s="462"/>
      <c r="E8" s="463"/>
      <c r="F8" s="462"/>
      <c r="G8" s="463"/>
      <c r="H8" s="460"/>
      <c r="I8" s="662"/>
      <c r="J8" s="662"/>
      <c r="K8" s="462"/>
      <c r="L8" s="462"/>
      <c r="M8" s="462"/>
      <c r="N8" s="462"/>
    </row>
    <row r="9" spans="1:14" s="11" customFormat="1" ht="6.5" customHeight="1">
      <c r="A9" s="661"/>
      <c r="B9" s="662"/>
      <c r="C9" s="662"/>
      <c r="D9" s="460"/>
      <c r="E9" s="464"/>
      <c r="F9" s="460"/>
      <c r="G9" s="464"/>
      <c r="H9" s="460"/>
      <c r="I9" s="662"/>
      <c r="J9" s="662"/>
      <c r="K9" s="460"/>
      <c r="L9" s="460"/>
      <c r="M9" s="460"/>
      <c r="N9" s="460"/>
    </row>
    <row r="10" spans="1:14" s="11" customFormat="1" ht="24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4" s="11" customFormat="1" ht="6.5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s="11" customFormat="1" ht="6.5" customHeight="1">
      <c r="A12" s="199"/>
      <c r="B12" s="10"/>
      <c r="C12" s="260"/>
      <c r="D12" s="10"/>
      <c r="E12" s="260"/>
      <c r="F12" s="10"/>
      <c r="G12" s="260"/>
      <c r="H12" s="26"/>
      <c r="I12" s="10"/>
      <c r="J12" s="10"/>
      <c r="K12" s="10"/>
      <c r="L12" s="10"/>
      <c r="M12" s="10"/>
      <c r="N12" s="26"/>
    </row>
    <row r="13" spans="1:14" s="11" customFormat="1">
      <c r="A13" s="477" t="s">
        <v>56</v>
      </c>
      <c r="B13" s="470">
        <f>D13+F13</f>
        <v>295564</v>
      </c>
      <c r="C13" s="489"/>
      <c r="D13" s="470">
        <f>SUM(D14:D20)</f>
        <v>115500</v>
      </c>
      <c r="E13" s="497"/>
      <c r="F13" s="470">
        <f>SUM(F14:F20)</f>
        <v>180064</v>
      </c>
      <c r="G13" s="471"/>
      <c r="H13" s="503"/>
      <c r="I13" s="481">
        <f>SUM(I14:I19)</f>
        <v>100</v>
      </c>
      <c r="J13" s="481"/>
      <c r="K13" s="481">
        <f>SUM(K14:K19)</f>
        <v>100.00000000000001</v>
      </c>
      <c r="L13" s="481"/>
      <c r="M13" s="481">
        <f>SUM(M14:M19)</f>
        <v>100</v>
      </c>
      <c r="N13" s="504"/>
    </row>
    <row r="14" spans="1:14" s="11" customFormat="1">
      <c r="A14" s="505" t="s">
        <v>14</v>
      </c>
      <c r="B14" s="483">
        <f t="shared" ref="B14:B20" si="0">D14+F14</f>
        <v>93999</v>
      </c>
      <c r="C14" s="499"/>
      <c r="D14" s="483">
        <v>20007</v>
      </c>
      <c r="E14" s="483"/>
      <c r="F14" s="483">
        <v>73992</v>
      </c>
      <c r="G14" s="483"/>
      <c r="H14" s="506"/>
      <c r="I14" s="507">
        <f t="shared" ref="I14:I19" si="1">B14/SUM($B$14:$B$19)*100</f>
        <v>31.818335680242633</v>
      </c>
      <c r="J14" s="507"/>
      <c r="K14" s="507">
        <f t="shared" ref="K14:K19" si="2">D14/SUM($D$14:$D$19)*100</f>
        <v>17.322077922077924</v>
      </c>
      <c r="L14" s="507"/>
      <c r="M14" s="507">
        <f t="shared" ref="M14:M19" si="3">F14/SUM($F$14:$F$19)*100</f>
        <v>41.124030146061671</v>
      </c>
      <c r="N14" s="502"/>
    </row>
    <row r="15" spans="1:14" s="11" customFormat="1">
      <c r="A15" s="505" t="s">
        <v>15</v>
      </c>
      <c r="B15" s="483">
        <f t="shared" si="0"/>
        <v>65044</v>
      </c>
      <c r="C15" s="499"/>
      <c r="D15" s="483">
        <v>31521</v>
      </c>
      <c r="E15" s="483"/>
      <c r="F15" s="483">
        <v>33523</v>
      </c>
      <c r="G15" s="483"/>
      <c r="H15" s="506"/>
      <c r="I15" s="507">
        <f t="shared" si="1"/>
        <v>22.017168544194107</v>
      </c>
      <c r="J15" s="507"/>
      <c r="K15" s="507">
        <f t="shared" si="2"/>
        <v>27.290909090909093</v>
      </c>
      <c r="L15" s="488"/>
      <c r="M15" s="507">
        <f t="shared" si="3"/>
        <v>18.631755630154952</v>
      </c>
      <c r="N15" s="502"/>
    </row>
    <row r="16" spans="1:14" s="11" customFormat="1">
      <c r="A16" s="505" t="s">
        <v>16</v>
      </c>
      <c r="B16" s="483">
        <f t="shared" si="0"/>
        <v>76758</v>
      </c>
      <c r="C16" s="499"/>
      <c r="D16" s="483">
        <v>31552</v>
      </c>
      <c r="E16" s="483"/>
      <c r="F16" s="483">
        <v>45206</v>
      </c>
      <c r="G16" s="483"/>
      <c r="H16" s="506"/>
      <c r="I16" s="507">
        <f t="shared" si="1"/>
        <v>25.982316941074522</v>
      </c>
      <c r="J16" s="507"/>
      <c r="K16" s="507">
        <f t="shared" si="2"/>
        <v>27.317748917748919</v>
      </c>
      <c r="L16" s="488"/>
      <c r="M16" s="507">
        <f t="shared" si="3"/>
        <v>25.125052800071142</v>
      </c>
      <c r="N16" s="502"/>
    </row>
    <row r="17" spans="1:14" s="11" customFormat="1">
      <c r="A17" s="505" t="s">
        <v>17</v>
      </c>
      <c r="B17" s="483">
        <f t="shared" si="0"/>
        <v>17788</v>
      </c>
      <c r="C17" s="499"/>
      <c r="D17" s="483">
        <v>7800</v>
      </c>
      <c r="E17" s="483"/>
      <c r="F17" s="483">
        <v>9988</v>
      </c>
      <c r="G17" s="483"/>
      <c r="H17" s="506"/>
      <c r="I17" s="507">
        <f t="shared" si="1"/>
        <v>6.021176343154246</v>
      </c>
      <c r="J17" s="507"/>
      <c r="K17" s="507">
        <f t="shared" si="2"/>
        <v>6.7532467532467528</v>
      </c>
      <c r="L17" s="488"/>
      <c r="M17" s="507">
        <f t="shared" si="3"/>
        <v>5.5512327427135899</v>
      </c>
      <c r="N17" s="502"/>
    </row>
    <row r="18" spans="1:14" s="11" customFormat="1">
      <c r="A18" s="505" t="s">
        <v>18</v>
      </c>
      <c r="B18" s="483">
        <f t="shared" si="0"/>
        <v>27758</v>
      </c>
      <c r="C18" s="499"/>
      <c r="D18" s="483">
        <v>16573</v>
      </c>
      <c r="E18" s="483"/>
      <c r="F18" s="483">
        <v>11185</v>
      </c>
      <c r="G18" s="483"/>
      <c r="H18" s="506"/>
      <c r="I18" s="507">
        <f t="shared" si="1"/>
        <v>9.3959867850953209</v>
      </c>
      <c r="J18" s="507"/>
      <c r="K18" s="507">
        <f t="shared" si="2"/>
        <v>14.348917748917749</v>
      </c>
      <c r="L18" s="488"/>
      <c r="M18" s="507">
        <f t="shared" si="3"/>
        <v>6.216513639092061</v>
      </c>
      <c r="N18" s="502"/>
    </row>
    <row r="19" spans="1:14" s="11" customFormat="1" ht="12">
      <c r="A19" s="482" t="s">
        <v>29</v>
      </c>
      <c r="B19" s="483">
        <f t="shared" si="0"/>
        <v>14077</v>
      </c>
      <c r="C19" s="499"/>
      <c r="D19" s="483">
        <v>8047</v>
      </c>
      <c r="E19" s="483"/>
      <c r="F19" s="483">
        <v>6030</v>
      </c>
      <c r="G19" s="483"/>
      <c r="H19" s="506"/>
      <c r="I19" s="507">
        <f t="shared" si="1"/>
        <v>4.7650157062391685</v>
      </c>
      <c r="J19" s="507"/>
      <c r="K19" s="507">
        <f t="shared" si="2"/>
        <v>6.9670995670995675</v>
      </c>
      <c r="L19" s="488"/>
      <c r="M19" s="507">
        <f t="shared" si="3"/>
        <v>3.3514150419065829</v>
      </c>
      <c r="N19" s="502"/>
    </row>
    <row r="20" spans="1:14" s="11" customFormat="1">
      <c r="A20" s="482" t="s">
        <v>11</v>
      </c>
      <c r="B20" s="483">
        <f t="shared" si="0"/>
        <v>140</v>
      </c>
      <c r="C20" s="499" t="s">
        <v>1</v>
      </c>
      <c r="D20" s="483">
        <v>0</v>
      </c>
      <c r="E20" s="483"/>
      <c r="F20" s="483">
        <v>140</v>
      </c>
      <c r="G20" s="483" t="s">
        <v>1</v>
      </c>
      <c r="H20" s="506"/>
      <c r="I20" s="588" t="s">
        <v>101</v>
      </c>
      <c r="J20" s="588"/>
      <c r="K20" s="588">
        <v>0</v>
      </c>
      <c r="L20" s="493"/>
      <c r="M20" s="588" t="s">
        <v>101</v>
      </c>
      <c r="N20" s="502"/>
    </row>
    <row r="21" spans="1:14" s="11" customFormat="1" ht="6.5" customHeight="1">
      <c r="A21" s="199"/>
      <c r="B21" s="303"/>
      <c r="C21" s="260"/>
      <c r="D21" s="238"/>
      <c r="E21" s="260"/>
      <c r="F21" s="238"/>
      <c r="G21" s="260"/>
      <c r="H21" s="56"/>
      <c r="I21" s="244"/>
      <c r="J21" s="244"/>
      <c r="K21" s="244"/>
      <c r="L21" s="244"/>
      <c r="M21" s="244"/>
      <c r="N21" s="276"/>
    </row>
    <row r="22" spans="1:14" s="11" customFormat="1">
      <c r="A22" s="198" t="s">
        <v>12</v>
      </c>
      <c r="B22" s="424">
        <f>D22+F22</f>
        <v>249271</v>
      </c>
      <c r="C22" s="269"/>
      <c r="D22" s="424">
        <f>SUM(D23:D29)</f>
        <v>83542</v>
      </c>
      <c r="E22" s="425"/>
      <c r="F22" s="424">
        <f>SUM(F23:F29)</f>
        <v>165729</v>
      </c>
      <c r="G22" s="427"/>
      <c r="H22" s="168"/>
      <c r="I22" s="407">
        <f>SUM(I23:I28)</f>
        <v>100</v>
      </c>
      <c r="J22" s="407"/>
      <c r="K22" s="407">
        <f>SUM(K23:K28)</f>
        <v>100</v>
      </c>
      <c r="L22" s="407"/>
      <c r="M22" s="407">
        <f>SUM(M23:M28)</f>
        <v>99.999999999999986</v>
      </c>
      <c r="N22" s="278"/>
    </row>
    <row r="23" spans="1:14" s="11" customFormat="1">
      <c r="A23" s="196" t="s">
        <v>14</v>
      </c>
      <c r="B23" s="303">
        <f t="shared" ref="B23:B29" si="4">D23+F23</f>
        <v>82944</v>
      </c>
      <c r="C23" s="260"/>
      <c r="D23" s="303">
        <v>11972</v>
      </c>
      <c r="E23" s="303"/>
      <c r="F23" s="303">
        <v>70972</v>
      </c>
      <c r="G23" s="303"/>
      <c r="H23" s="56"/>
      <c r="I23" s="409">
        <f t="shared" ref="I23:I28" si="5">B23/SUM($B$23:$B$28)*100</f>
        <v>33.285578416382741</v>
      </c>
      <c r="J23" s="409"/>
      <c r="K23" s="409">
        <f t="shared" ref="K23:K28" si="6">D23/SUM($D$23:$D$28)*100</f>
        <v>14.330516386967036</v>
      </c>
      <c r="L23" s="409"/>
      <c r="M23" s="409">
        <f t="shared" ref="M23:M28" si="7">F23/SUM($F$23:$F$28)*100</f>
        <v>42.845327714960121</v>
      </c>
      <c r="N23" s="276"/>
    </row>
    <row r="24" spans="1:14" s="11" customFormat="1">
      <c r="A24" s="196" t="s">
        <v>15</v>
      </c>
      <c r="B24" s="303">
        <f t="shared" si="4"/>
        <v>51020</v>
      </c>
      <c r="C24" s="260"/>
      <c r="D24" s="303">
        <v>20497</v>
      </c>
      <c r="E24" s="303"/>
      <c r="F24" s="303">
        <v>30523</v>
      </c>
      <c r="G24" s="303"/>
      <c r="H24" s="56"/>
      <c r="I24" s="409">
        <f t="shared" si="5"/>
        <v>20.474419015285587</v>
      </c>
      <c r="J24" s="250"/>
      <c r="K24" s="409">
        <f t="shared" si="6"/>
        <v>24.534964449019654</v>
      </c>
      <c r="L24" s="244"/>
      <c r="M24" s="409">
        <f t="shared" si="7"/>
        <v>18.426533532149691</v>
      </c>
      <c r="N24" s="276"/>
    </row>
    <row r="25" spans="1:14" s="11" customFormat="1">
      <c r="A25" s="196" t="s">
        <v>16</v>
      </c>
      <c r="B25" s="303">
        <f t="shared" si="4"/>
        <v>65184</v>
      </c>
      <c r="C25" s="260"/>
      <c r="D25" s="303">
        <v>24773</v>
      </c>
      <c r="E25" s="303"/>
      <c r="F25" s="303">
        <v>40411</v>
      </c>
      <c r="G25" s="303"/>
      <c r="H25" s="56"/>
      <c r="I25" s="409">
        <f t="shared" si="5"/>
        <v>26.158458037874865</v>
      </c>
      <c r="J25" s="250"/>
      <c r="K25" s="409">
        <f t="shared" si="6"/>
        <v>29.653348016566518</v>
      </c>
      <c r="L25" s="244"/>
      <c r="M25" s="409">
        <f t="shared" si="7"/>
        <v>24.395853833754913</v>
      </c>
      <c r="N25" s="276"/>
    </row>
    <row r="26" spans="1:14" s="11" customFormat="1">
      <c r="A26" s="196" t="s">
        <v>17</v>
      </c>
      <c r="B26" s="303">
        <f t="shared" si="4"/>
        <v>15364</v>
      </c>
      <c r="C26" s="260"/>
      <c r="D26" s="303">
        <v>6427</v>
      </c>
      <c r="E26" s="303"/>
      <c r="F26" s="303">
        <v>8937</v>
      </c>
      <c r="G26" s="303"/>
      <c r="H26" s="56"/>
      <c r="I26" s="409">
        <f t="shared" si="5"/>
        <v>6.1656012103262983</v>
      </c>
      <c r="J26" s="250"/>
      <c r="K26" s="409">
        <f t="shared" si="6"/>
        <v>7.6931363864882334</v>
      </c>
      <c r="L26" s="244"/>
      <c r="M26" s="409">
        <f t="shared" si="7"/>
        <v>5.3952078818209808</v>
      </c>
      <c r="N26" s="276"/>
    </row>
    <row r="27" spans="1:14" s="11" customFormat="1">
      <c r="A27" s="196" t="s">
        <v>18</v>
      </c>
      <c r="B27" s="303">
        <f t="shared" si="4"/>
        <v>23706</v>
      </c>
      <c r="C27" s="260"/>
      <c r="D27" s="303">
        <v>13825</v>
      </c>
      <c r="E27" s="303"/>
      <c r="F27" s="303">
        <v>9881</v>
      </c>
      <c r="G27" s="303"/>
      <c r="H27" s="56"/>
      <c r="I27" s="409">
        <f t="shared" si="5"/>
        <v>9.5132610187448083</v>
      </c>
      <c r="J27" s="250"/>
      <c r="K27" s="409">
        <f t="shared" si="6"/>
        <v>16.548562399751024</v>
      </c>
      <c r="L27" s="244"/>
      <c r="M27" s="409">
        <f t="shared" si="7"/>
        <v>5.9650944478318353</v>
      </c>
      <c r="N27" s="276"/>
    </row>
    <row r="28" spans="1:14" s="11" customFormat="1" ht="12">
      <c r="A28" s="46" t="s">
        <v>29</v>
      </c>
      <c r="B28" s="303">
        <f>D28+F28</f>
        <v>10971</v>
      </c>
      <c r="C28" s="260"/>
      <c r="D28" s="303">
        <v>6048</v>
      </c>
      <c r="E28" s="303"/>
      <c r="F28" s="303">
        <v>4923</v>
      </c>
      <c r="G28" s="303"/>
      <c r="H28" s="56"/>
      <c r="I28" s="409">
        <f t="shared" si="5"/>
        <v>4.4026823013856946</v>
      </c>
      <c r="J28" s="250"/>
      <c r="K28" s="409">
        <f t="shared" si="6"/>
        <v>7.239472361207536</v>
      </c>
      <c r="L28" s="244"/>
      <c r="M28" s="409">
        <f t="shared" si="7"/>
        <v>2.9719825894824536</v>
      </c>
      <c r="N28" s="276"/>
    </row>
    <row r="29" spans="1:14" s="11" customFormat="1">
      <c r="A29" s="46" t="s">
        <v>11</v>
      </c>
      <c r="B29" s="303">
        <f t="shared" si="4"/>
        <v>82</v>
      </c>
      <c r="C29" s="260" t="s">
        <v>1</v>
      </c>
      <c r="D29" s="303">
        <v>0</v>
      </c>
      <c r="E29" s="303"/>
      <c r="F29" s="303">
        <v>82</v>
      </c>
      <c r="G29" s="303" t="s">
        <v>1</v>
      </c>
      <c r="H29" s="56"/>
      <c r="I29" s="585" t="s">
        <v>101</v>
      </c>
      <c r="J29" s="585"/>
      <c r="K29" s="585">
        <v>0</v>
      </c>
      <c r="L29" s="282"/>
      <c r="M29" s="585" t="s">
        <v>101</v>
      </c>
      <c r="N29" s="276"/>
    </row>
    <row r="30" spans="1:14" s="11" customFormat="1" ht="6.5" customHeight="1">
      <c r="A30" s="197"/>
      <c r="B30" s="303"/>
      <c r="C30" s="260"/>
      <c r="D30" s="303"/>
      <c r="E30" s="303"/>
      <c r="F30" s="303"/>
      <c r="G30" s="303"/>
      <c r="H30" s="56"/>
      <c r="I30" s="282"/>
      <c r="J30" s="282"/>
      <c r="K30" s="282"/>
      <c r="L30" s="282"/>
      <c r="M30" s="282"/>
      <c r="N30" s="276"/>
    </row>
    <row r="31" spans="1:14" s="11" customFormat="1">
      <c r="A31" s="198" t="s">
        <v>13</v>
      </c>
      <c r="B31" s="424">
        <f>D31+F31</f>
        <v>46293</v>
      </c>
      <c r="C31" s="269"/>
      <c r="D31" s="424">
        <f>SUM(D32:D38)</f>
        <v>31958</v>
      </c>
      <c r="E31" s="424"/>
      <c r="F31" s="424">
        <f>SUM(F32:F38)</f>
        <v>14335</v>
      </c>
      <c r="G31" s="303"/>
      <c r="H31" s="426"/>
      <c r="I31" s="407">
        <f>SUM(I32:I37)</f>
        <v>100</v>
      </c>
      <c r="J31" s="407"/>
      <c r="K31" s="407">
        <f>SUM(K32:K37)</f>
        <v>99.999999999999986</v>
      </c>
      <c r="L31" s="407"/>
      <c r="M31" s="407">
        <f>SUM(M32:M37)</f>
        <v>100</v>
      </c>
      <c r="N31" s="275"/>
    </row>
    <row r="32" spans="1:14" s="11" customFormat="1">
      <c r="A32" s="196" t="s">
        <v>14</v>
      </c>
      <c r="B32" s="303">
        <f t="shared" ref="B32:B36" si="8">D32+F32</f>
        <v>11055</v>
      </c>
      <c r="C32" s="260"/>
      <c r="D32" s="303">
        <v>8035</v>
      </c>
      <c r="E32" s="303"/>
      <c r="F32" s="303">
        <v>3020</v>
      </c>
      <c r="G32" s="303"/>
      <c r="H32" s="56"/>
      <c r="I32" s="409">
        <f>B32/SUM($B$32:$B$37)*100</f>
        <v>23.91045744565805</v>
      </c>
      <c r="J32" s="409"/>
      <c r="K32" s="409">
        <f t="shared" ref="K32:K37" si="9">D32/SUM($D$32:$D$37)*100</f>
        <v>25.142374366355842</v>
      </c>
      <c r="L32" s="409"/>
      <c r="M32" s="409">
        <f t="shared" ref="M32:M37" si="10">F32/SUM($F$32:$F$37)*100</f>
        <v>21.152903270995306</v>
      </c>
      <c r="N32" s="276"/>
    </row>
    <row r="33" spans="1:14" s="11" customFormat="1">
      <c r="A33" s="196" t="s">
        <v>15</v>
      </c>
      <c r="B33" s="303">
        <f t="shared" si="8"/>
        <v>14024</v>
      </c>
      <c r="C33" s="260"/>
      <c r="D33" s="303">
        <v>11024</v>
      </c>
      <c r="E33" s="303"/>
      <c r="F33" s="303">
        <v>3000</v>
      </c>
      <c r="G33" s="303"/>
      <c r="H33" s="56"/>
      <c r="I33" s="409">
        <f>B33/SUM($B$32:$B$37)*100</f>
        <v>30.331999567427275</v>
      </c>
      <c r="J33" s="250"/>
      <c r="K33" s="409">
        <f t="shared" si="9"/>
        <v>34.495275048501156</v>
      </c>
      <c r="L33" s="244"/>
      <c r="M33" s="409">
        <f t="shared" si="10"/>
        <v>21.012817818869511</v>
      </c>
      <c r="N33" s="276"/>
    </row>
    <row r="34" spans="1:14" s="11" customFormat="1">
      <c r="A34" s="196" t="s">
        <v>16</v>
      </c>
      <c r="B34" s="303">
        <f t="shared" si="8"/>
        <v>11574</v>
      </c>
      <c r="C34" s="260"/>
      <c r="D34" s="303">
        <v>6779</v>
      </c>
      <c r="E34" s="303"/>
      <c r="F34" s="303">
        <v>4795</v>
      </c>
      <c r="G34" s="303"/>
      <c r="H34" s="56"/>
      <c r="I34" s="409">
        <f>B34/SUM($B$32:$B$37)*100</f>
        <v>25.032983670379583</v>
      </c>
      <c r="J34" s="250"/>
      <c r="K34" s="409">
        <f t="shared" si="9"/>
        <v>21.212216033544028</v>
      </c>
      <c r="L34" s="244"/>
      <c r="M34" s="409">
        <f t="shared" si="10"/>
        <v>33.585487147159768</v>
      </c>
      <c r="N34" s="276"/>
    </row>
    <row r="35" spans="1:14" s="11" customFormat="1">
      <c r="A35" s="196" t="s">
        <v>17</v>
      </c>
      <c r="B35" s="303">
        <f t="shared" si="8"/>
        <v>2424</v>
      </c>
      <c r="C35" s="260"/>
      <c r="D35" s="303">
        <v>1373</v>
      </c>
      <c r="E35" s="303"/>
      <c r="F35" s="303">
        <v>1051</v>
      </c>
      <c r="G35" s="303"/>
      <c r="H35" s="56"/>
      <c r="I35" s="409">
        <f>B35/SUM($B$32:$B$37)*100</f>
        <v>5.2427814426300419</v>
      </c>
      <c r="J35" s="250"/>
      <c r="K35" s="409">
        <f t="shared" si="9"/>
        <v>4.2962638462982667</v>
      </c>
      <c r="L35" s="244"/>
      <c r="M35" s="409">
        <f t="shared" si="10"/>
        <v>7.3614905092106175</v>
      </c>
      <c r="N35" s="276"/>
    </row>
    <row r="36" spans="1:14" s="11" customFormat="1">
      <c r="A36" s="196" t="s">
        <v>18</v>
      </c>
      <c r="B36" s="303">
        <f t="shared" si="8"/>
        <v>4052</v>
      </c>
      <c r="C36" s="260"/>
      <c r="D36" s="303">
        <v>2748</v>
      </c>
      <c r="E36" s="303"/>
      <c r="F36" s="303">
        <v>1304</v>
      </c>
      <c r="G36" s="303"/>
      <c r="H36" s="56"/>
      <c r="I36" s="409">
        <f t="shared" ref="I36" si="11">B36/SUM($B$32:$B$37)*100</f>
        <v>8.7639234346274471</v>
      </c>
      <c r="J36" s="250"/>
      <c r="K36" s="409">
        <f t="shared" si="9"/>
        <v>8.5987859065022842</v>
      </c>
      <c r="L36" s="244"/>
      <c r="M36" s="409">
        <f t="shared" si="10"/>
        <v>9.1335714786019473</v>
      </c>
      <c r="N36" s="276"/>
    </row>
    <row r="37" spans="1:14" s="11" customFormat="1" ht="12">
      <c r="A37" s="46" t="s">
        <v>29</v>
      </c>
      <c r="B37" s="303">
        <f>D37+F37</f>
        <v>3106</v>
      </c>
      <c r="C37" s="260"/>
      <c r="D37" s="303">
        <v>1999</v>
      </c>
      <c r="E37" s="303"/>
      <c r="F37" s="303">
        <v>1107</v>
      </c>
      <c r="G37" s="303" t="s">
        <v>1</v>
      </c>
      <c r="H37" s="56"/>
      <c r="I37" s="409">
        <f>B37/SUM($B$32:$B$37)*100</f>
        <v>6.7178544392776036</v>
      </c>
      <c r="J37" s="589"/>
      <c r="K37" s="409">
        <f t="shared" si="9"/>
        <v>6.2550847987984231</v>
      </c>
      <c r="L37" s="590"/>
      <c r="M37" s="409">
        <f t="shared" si="10"/>
        <v>7.7537297751628484</v>
      </c>
      <c r="N37" s="276"/>
    </row>
    <row r="38" spans="1:14" s="11" customFormat="1" ht="12">
      <c r="A38" s="46" t="s">
        <v>11</v>
      </c>
      <c r="B38" s="303">
        <f>D38+F38</f>
        <v>58</v>
      </c>
      <c r="C38" s="260" t="s">
        <v>1</v>
      </c>
      <c r="D38" s="39">
        <v>0</v>
      </c>
      <c r="E38" s="260"/>
      <c r="F38" s="39">
        <v>58</v>
      </c>
      <c r="G38" s="303" t="s">
        <v>1</v>
      </c>
      <c r="H38" s="56"/>
      <c r="I38" s="409"/>
      <c r="J38" s="589"/>
      <c r="K38" s="409"/>
      <c r="L38" s="590"/>
      <c r="M38" s="409"/>
      <c r="N38" s="276"/>
    </row>
    <row r="39" spans="1:14" s="11" customFormat="1" ht="6.5" customHeight="1" thickBot="1">
      <c r="A39" s="175"/>
      <c r="B39" s="338"/>
      <c r="C39" s="338"/>
      <c r="D39" s="338"/>
      <c r="E39" s="338"/>
      <c r="F39" s="338"/>
      <c r="G39" s="338"/>
      <c r="H39" s="37"/>
      <c r="I39" s="194"/>
      <c r="J39" s="60"/>
      <c r="K39" s="194"/>
      <c r="L39" s="60"/>
      <c r="M39" s="194"/>
      <c r="N39" s="37"/>
    </row>
    <row r="40" spans="1:14" s="4" customFormat="1" ht="6.5" customHeight="1">
      <c r="B40" s="53"/>
      <c r="C40" s="331"/>
      <c r="D40" s="193"/>
      <c r="E40" s="331"/>
      <c r="F40" s="193"/>
      <c r="G40" s="334"/>
      <c r="H40" s="24"/>
      <c r="I40" s="7"/>
    </row>
    <row r="41" spans="1:14" s="4" customFormat="1" ht="22.5" customHeight="1">
      <c r="A41" s="654" t="s">
        <v>153</v>
      </c>
      <c r="B41" s="655"/>
      <c r="C41" s="655"/>
      <c r="D41" s="655"/>
      <c r="E41" s="655"/>
      <c r="F41" s="655"/>
      <c r="G41" s="655"/>
      <c r="H41" s="655"/>
      <c r="I41" s="655"/>
      <c r="J41" s="655"/>
      <c r="K41" s="655"/>
      <c r="L41" s="655"/>
      <c r="M41" s="655"/>
      <c r="N41" s="655"/>
    </row>
    <row r="42" spans="1:14" s="4" customFormat="1" ht="11">
      <c r="A42" s="159" t="s">
        <v>31</v>
      </c>
      <c r="B42" s="53"/>
      <c r="C42" s="331"/>
      <c r="D42" s="193"/>
      <c r="E42" s="331"/>
      <c r="F42" s="193"/>
      <c r="G42" s="334"/>
      <c r="H42" s="24"/>
      <c r="I42" s="7"/>
    </row>
    <row r="43" spans="1:14" s="4" customFormat="1" ht="11">
      <c r="A43" s="158" t="s">
        <v>113</v>
      </c>
      <c r="B43" s="7"/>
      <c r="C43" s="337"/>
      <c r="D43" s="7"/>
      <c r="E43" s="337"/>
      <c r="F43" s="7"/>
      <c r="G43" s="337"/>
      <c r="H43" s="160"/>
    </row>
    <row r="44" spans="1:14">
      <c r="A44" s="4" t="s">
        <v>207</v>
      </c>
      <c r="B44" s="6"/>
      <c r="C44" s="330"/>
      <c r="D44" s="4"/>
      <c r="E44" s="330"/>
      <c r="F44" s="4"/>
      <c r="G44" s="330"/>
      <c r="H44" s="4"/>
      <c r="I44" s="4"/>
      <c r="J44" s="4"/>
      <c r="K44" s="4"/>
      <c r="L44" s="4"/>
      <c r="M44" s="4"/>
      <c r="N44" s="7"/>
    </row>
    <row r="46" spans="1:14">
      <c r="A46" s="326"/>
    </row>
    <row r="47" spans="1:14">
      <c r="A47" s="326"/>
    </row>
    <row r="48" spans="1:14">
      <c r="A48" s="326"/>
      <c r="B48" s="323"/>
      <c r="D48" s="323"/>
    </row>
    <row r="61" spans="3:7">
      <c r="C61" s="1"/>
      <c r="E61" s="1"/>
      <c r="G61" s="1"/>
    </row>
    <row r="62" spans="3:7">
      <c r="C62" s="1"/>
      <c r="E62" s="1"/>
      <c r="G62" s="1"/>
    </row>
    <row r="63" spans="3:7">
      <c r="C63" s="1"/>
      <c r="E63" s="1"/>
      <c r="G63" s="1"/>
    </row>
  </sheetData>
  <mergeCells count="13">
    <mergeCell ref="A41:N41"/>
    <mergeCell ref="B4:G4"/>
    <mergeCell ref="A1:N1"/>
    <mergeCell ref="D7:G7"/>
    <mergeCell ref="K7:N7"/>
    <mergeCell ref="I4:N4"/>
    <mergeCell ref="A4:A10"/>
    <mergeCell ref="B7:C10"/>
    <mergeCell ref="M10:N10"/>
    <mergeCell ref="D10:E10"/>
    <mergeCell ref="F10:G10"/>
    <mergeCell ref="I7:J10"/>
    <mergeCell ref="K10:L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25.5" customHeight="1">
      <c r="A1" s="663" t="s">
        <v>211</v>
      </c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</row>
    <row r="2" spans="1:14" s="11" customFormat="1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>
      <c r="A4" s="661" t="s">
        <v>139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4" s="11" customFormat="1" ht="6.5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5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4" s="11" customFormat="1" ht="6.5" customHeight="1">
      <c r="A8" s="661"/>
      <c r="B8" s="662"/>
      <c r="C8" s="662"/>
      <c r="D8" s="462"/>
      <c r="E8" s="494"/>
      <c r="F8" s="462"/>
      <c r="G8" s="494"/>
      <c r="H8" s="460"/>
      <c r="I8" s="662"/>
      <c r="J8" s="662"/>
      <c r="K8" s="462"/>
      <c r="L8" s="462"/>
      <c r="M8" s="462"/>
      <c r="N8" s="462"/>
    </row>
    <row r="9" spans="1:14" s="11" customFormat="1" ht="6.5" customHeight="1">
      <c r="A9" s="661"/>
      <c r="B9" s="662"/>
      <c r="C9" s="662"/>
      <c r="D9" s="460"/>
      <c r="E9" s="495"/>
      <c r="F9" s="460"/>
      <c r="G9" s="495"/>
      <c r="H9" s="460"/>
      <c r="I9" s="662"/>
      <c r="J9" s="662"/>
      <c r="K9" s="460"/>
      <c r="L9" s="460"/>
      <c r="M9" s="460"/>
      <c r="N9" s="460"/>
    </row>
    <row r="10" spans="1:14" s="11" customFormat="1" ht="25.5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4" s="11" customFormat="1" ht="6.5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11" customFormat="1" ht="6.5" customHeight="1">
      <c r="A12" s="62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4" s="52" customFormat="1">
      <c r="A13" s="477" t="s">
        <v>56</v>
      </c>
      <c r="B13" s="470">
        <f>D13+F13</f>
        <v>295566</v>
      </c>
      <c r="C13" s="472"/>
      <c r="D13" s="479">
        <f>SUM(D14:D16)</f>
        <v>115501</v>
      </c>
      <c r="E13" s="497"/>
      <c r="F13" s="479">
        <f>SUM(F14:F16)</f>
        <v>180065</v>
      </c>
      <c r="G13" s="472"/>
      <c r="H13" s="508"/>
      <c r="I13" s="476">
        <f>SUM(I14:I15)</f>
        <v>99.912709851606735</v>
      </c>
      <c r="J13" s="476"/>
      <c r="K13" s="476">
        <f>SUM(K14:K15)</f>
        <v>99.976623579016632</v>
      </c>
      <c r="L13" s="476"/>
      <c r="M13" s="476">
        <f>SUM(M14:M15)</f>
        <v>99.871712992530476</v>
      </c>
      <c r="N13" s="501"/>
    </row>
    <row r="14" spans="1:14" s="11" customFormat="1">
      <c r="A14" s="492" t="s">
        <v>114</v>
      </c>
      <c r="B14" s="483">
        <f>D14+F14</f>
        <v>225973</v>
      </c>
      <c r="C14" s="498"/>
      <c r="D14" s="483">
        <v>80214</v>
      </c>
      <c r="E14" s="483"/>
      <c r="F14" s="483">
        <v>145759</v>
      </c>
      <c r="G14" s="486"/>
      <c r="H14" s="509"/>
      <c r="I14" s="488">
        <f>B14*100/B13</f>
        <v>76.454328305691448</v>
      </c>
      <c r="J14" s="488"/>
      <c r="K14" s="488">
        <f>D14*100/D13</f>
        <v>69.448749361477397</v>
      </c>
      <c r="L14" s="488"/>
      <c r="M14" s="488">
        <f>F14*100/F13</f>
        <v>80.947991003248831</v>
      </c>
      <c r="N14" s="510"/>
    </row>
    <row r="15" spans="1:14" s="11" customFormat="1">
      <c r="A15" s="492" t="s">
        <v>92</v>
      </c>
      <c r="B15" s="483">
        <f>D15+F15</f>
        <v>69335</v>
      </c>
      <c r="C15" s="498"/>
      <c r="D15" s="483">
        <v>35260</v>
      </c>
      <c r="E15" s="483"/>
      <c r="F15" s="483">
        <v>34075</v>
      </c>
      <c r="G15" s="486"/>
      <c r="H15" s="509"/>
      <c r="I15" s="488">
        <f>B15*100/B13</f>
        <v>23.458381545915294</v>
      </c>
      <c r="J15" s="500"/>
      <c r="K15" s="488">
        <f>D15*100/D13</f>
        <v>30.527874217539242</v>
      </c>
      <c r="L15" s="500"/>
      <c r="M15" s="488">
        <f>F15*100/F13</f>
        <v>18.923721989281649</v>
      </c>
      <c r="N15" s="502"/>
    </row>
    <row r="16" spans="1:14" s="11" customFormat="1">
      <c r="A16" s="647" t="s">
        <v>11</v>
      </c>
      <c r="B16" s="483">
        <f>D16+F16</f>
        <v>258</v>
      </c>
      <c r="C16" s="498" t="s">
        <v>1</v>
      </c>
      <c r="D16" s="483">
        <v>27</v>
      </c>
      <c r="E16" s="498" t="s">
        <v>1</v>
      </c>
      <c r="F16" s="483">
        <v>231</v>
      </c>
      <c r="G16" s="498" t="s">
        <v>1</v>
      </c>
      <c r="H16" s="509"/>
      <c r="I16" s="493" t="s">
        <v>101</v>
      </c>
      <c r="J16" s="500"/>
      <c r="K16" s="488">
        <v>0</v>
      </c>
      <c r="L16" s="500"/>
      <c r="M16" s="493" t="s">
        <v>101</v>
      </c>
      <c r="N16" s="502"/>
    </row>
    <row r="17" spans="1:14" s="11" customFormat="1" ht="6.5" customHeight="1">
      <c r="A17" s="49"/>
      <c r="B17" s="238"/>
      <c r="C17" s="260"/>
      <c r="D17" s="238"/>
      <c r="E17" s="257"/>
      <c r="F17" s="235"/>
      <c r="G17" s="257"/>
      <c r="H17" s="390"/>
      <c r="I17" s="240"/>
      <c r="J17" s="389"/>
      <c r="K17" s="240"/>
      <c r="L17" s="389"/>
      <c r="M17" s="240"/>
      <c r="N17" s="273"/>
    </row>
    <row r="18" spans="1:14" s="52" customFormat="1">
      <c r="A18" s="198" t="s">
        <v>12</v>
      </c>
      <c r="B18" s="424">
        <f>D18+F18</f>
        <v>249270</v>
      </c>
      <c r="C18" s="281"/>
      <c r="D18" s="424">
        <f>SUM(D19:D21)</f>
        <v>83542</v>
      </c>
      <c r="E18" s="377"/>
      <c r="F18" s="424">
        <f>SUM(F19:F21)</f>
        <v>165728</v>
      </c>
      <c r="G18" s="425"/>
      <c r="H18" s="428"/>
      <c r="I18" s="407">
        <f>SUM(I19:I20)</f>
        <v>99.942231315441092</v>
      </c>
      <c r="J18" s="407"/>
      <c r="K18" s="407">
        <f>SUM(K19:K20)</f>
        <v>99.967680926958906</v>
      </c>
      <c r="L18" s="407"/>
      <c r="M18" s="407">
        <f>SUM(M19:M20)</f>
        <v>99.929402394284608</v>
      </c>
      <c r="N18" s="275"/>
    </row>
    <row r="19" spans="1:14" s="11" customFormat="1">
      <c r="A19" s="444" t="s">
        <v>114</v>
      </c>
      <c r="B19" s="303">
        <f>D19+F19</f>
        <v>198869</v>
      </c>
      <c r="C19" s="260"/>
      <c r="D19" s="303">
        <v>59525</v>
      </c>
      <c r="E19" s="303"/>
      <c r="F19" s="303">
        <v>139344</v>
      </c>
      <c r="G19" s="260"/>
      <c r="H19" s="39"/>
      <c r="I19" s="244">
        <f>B19*100/B18</f>
        <v>79.780559232960243</v>
      </c>
      <c r="J19" s="244"/>
      <c r="K19" s="244">
        <f>D19*100/D18</f>
        <v>71.251586028584427</v>
      </c>
      <c r="L19" s="244"/>
      <c r="M19" s="244">
        <f>F19*100/F18</f>
        <v>84.079938212010035</v>
      </c>
      <c r="N19" s="276"/>
    </row>
    <row r="20" spans="1:14" s="11" customFormat="1">
      <c r="A20" s="444" t="s">
        <v>92</v>
      </c>
      <c r="B20" s="303">
        <f>D20+F20</f>
        <v>50257</v>
      </c>
      <c r="C20" s="259"/>
      <c r="D20" s="303">
        <v>23990</v>
      </c>
      <c r="E20" s="303"/>
      <c r="F20" s="303">
        <v>26267</v>
      </c>
      <c r="G20" s="260"/>
      <c r="H20" s="39"/>
      <c r="I20" s="244">
        <f>B20*100/B18</f>
        <v>20.161672082480845</v>
      </c>
      <c r="J20" s="264"/>
      <c r="K20" s="244">
        <f>D20*100/D18</f>
        <v>28.716094898374472</v>
      </c>
      <c r="L20" s="264"/>
      <c r="M20" s="244">
        <f>F20*100/F18</f>
        <v>15.84946418227457</v>
      </c>
      <c r="N20" s="276"/>
    </row>
    <row r="21" spans="1:14" s="11" customFormat="1">
      <c r="A21" s="444" t="s">
        <v>11</v>
      </c>
      <c r="B21" s="303">
        <f>D21+F21</f>
        <v>144</v>
      </c>
      <c r="C21" s="310" t="s">
        <v>1</v>
      </c>
      <c r="D21" s="303">
        <v>27</v>
      </c>
      <c r="E21" s="310" t="s">
        <v>1</v>
      </c>
      <c r="F21" s="303">
        <v>117</v>
      </c>
      <c r="G21" s="310" t="s">
        <v>1</v>
      </c>
      <c r="H21" s="39"/>
      <c r="I21" s="282" t="s">
        <v>101</v>
      </c>
      <c r="J21" s="264"/>
      <c r="K21" s="244">
        <v>0</v>
      </c>
      <c r="L21" s="264"/>
      <c r="M21" s="282" t="s">
        <v>101</v>
      </c>
      <c r="N21" s="276"/>
    </row>
    <row r="22" spans="1:14" s="11" customFormat="1" ht="6.5" customHeight="1">
      <c r="A22" s="49"/>
      <c r="B22" s="303"/>
      <c r="C22" s="259"/>
      <c r="D22" s="303"/>
      <c r="E22" s="303"/>
      <c r="F22" s="303"/>
      <c r="G22" s="260"/>
      <c r="H22" s="39"/>
      <c r="I22" s="244"/>
      <c r="J22" s="244"/>
      <c r="K22" s="244"/>
      <c r="L22" s="244"/>
      <c r="M22" s="244"/>
      <c r="N22" s="276"/>
    </row>
    <row r="23" spans="1:14" s="52" customFormat="1">
      <c r="A23" s="198" t="s">
        <v>13</v>
      </c>
      <c r="B23" s="424">
        <f>D23+F23</f>
        <v>46296</v>
      </c>
      <c r="C23" s="281"/>
      <c r="D23" s="424">
        <f>SUM(D24:D25)</f>
        <v>31959</v>
      </c>
      <c r="E23" s="424"/>
      <c r="F23" s="424">
        <f>SUM(F24:F26)</f>
        <v>14337</v>
      </c>
      <c r="G23" s="425"/>
      <c r="H23" s="428"/>
      <c r="I23" s="407">
        <f>SUM(I24:I25)</f>
        <v>99.753758424053927</v>
      </c>
      <c r="J23" s="407"/>
      <c r="K23" s="407">
        <f>SUM(K24:K25)</f>
        <v>100</v>
      </c>
      <c r="L23" s="407"/>
      <c r="M23" s="407">
        <f>SUM(M24:M25)</f>
        <v>99.204854572086219</v>
      </c>
      <c r="N23" s="280"/>
    </row>
    <row r="24" spans="1:14" s="11" customFormat="1">
      <c r="A24" s="444" t="s">
        <v>115</v>
      </c>
      <c r="B24" s="303">
        <f>D24+F24</f>
        <v>27104</v>
      </c>
      <c r="C24" s="259"/>
      <c r="D24" s="303">
        <v>20689</v>
      </c>
      <c r="E24" s="303"/>
      <c r="F24" s="303">
        <v>6415</v>
      </c>
      <c r="G24" s="260"/>
      <c r="H24" s="39"/>
      <c r="I24" s="244">
        <f>B24*100/B23</f>
        <v>58.545014688094007</v>
      </c>
      <c r="J24" s="244"/>
      <c r="K24" s="244">
        <f>D24*100/D23</f>
        <v>64.736068087236774</v>
      </c>
      <c r="L24" s="244"/>
      <c r="M24" s="244">
        <f>F24*100/F23</f>
        <v>44.744367719885609</v>
      </c>
      <c r="N24" s="276"/>
    </row>
    <row r="25" spans="1:14" s="11" customFormat="1">
      <c r="A25" s="444" t="s">
        <v>91</v>
      </c>
      <c r="B25" s="303">
        <f>D25+F25</f>
        <v>19078</v>
      </c>
      <c r="C25" s="259"/>
      <c r="D25" s="303">
        <v>11270</v>
      </c>
      <c r="E25" s="303"/>
      <c r="F25" s="303">
        <v>7808</v>
      </c>
      <c r="G25" s="260"/>
      <c r="H25" s="39"/>
      <c r="I25" s="244">
        <f>B25*100/B23</f>
        <v>41.208743735959914</v>
      </c>
      <c r="J25" s="264"/>
      <c r="K25" s="244">
        <f>D25*100/D23</f>
        <v>35.263931912763226</v>
      </c>
      <c r="L25" s="264"/>
      <c r="M25" s="244">
        <f>F25*100/F23</f>
        <v>54.460486852200603</v>
      </c>
      <c r="N25" s="276"/>
    </row>
    <row r="26" spans="1:14" s="11" customFormat="1">
      <c r="A26" s="444" t="s">
        <v>11</v>
      </c>
      <c r="B26" s="303">
        <f>D26+F26</f>
        <v>114</v>
      </c>
      <c r="C26" s="310" t="s">
        <v>1</v>
      </c>
      <c r="D26" s="303">
        <v>0</v>
      </c>
      <c r="E26" s="303"/>
      <c r="F26" s="303">
        <v>114</v>
      </c>
      <c r="G26" s="310" t="s">
        <v>1</v>
      </c>
      <c r="H26" s="39"/>
      <c r="I26" s="244"/>
      <c r="J26" s="264"/>
      <c r="K26" s="244"/>
      <c r="L26" s="264"/>
      <c r="M26" s="244"/>
      <c r="N26" s="276"/>
    </row>
    <row r="27" spans="1:14" s="11" customFormat="1" ht="6.5" customHeight="1" thickBot="1">
      <c r="A27" s="175"/>
      <c r="B27" s="22"/>
      <c r="C27" s="341"/>
      <c r="D27" s="22"/>
      <c r="E27" s="341"/>
      <c r="F27" s="38"/>
      <c r="G27" s="329"/>
      <c r="H27" s="22"/>
      <c r="I27" s="208"/>
      <c r="J27" s="173"/>
      <c r="K27" s="208"/>
      <c r="L27" s="173"/>
      <c r="M27" s="208"/>
      <c r="N27" s="9"/>
    </row>
    <row r="28" spans="1:14" s="4" customFormat="1" ht="6.5" customHeight="1">
      <c r="A28" s="59"/>
      <c r="B28" s="63"/>
      <c r="C28" s="342"/>
      <c r="D28" s="63"/>
      <c r="E28" s="344"/>
      <c r="F28" s="207"/>
      <c r="G28" s="337"/>
      <c r="H28" s="7"/>
      <c r="I28" s="7"/>
      <c r="J28" s="7"/>
      <c r="K28" s="7"/>
      <c r="L28" s="7"/>
      <c r="M28" s="7"/>
      <c r="N28" s="7"/>
    </row>
    <row r="29" spans="1:14" s="4" customFormat="1">
      <c r="A29" s="5" t="s">
        <v>90</v>
      </c>
      <c r="B29" s="24"/>
      <c r="C29" s="334"/>
      <c r="D29" s="24"/>
      <c r="E29" s="337"/>
      <c r="F29" s="7"/>
      <c r="G29" s="337"/>
    </row>
    <row r="30" spans="1:14" s="4" customFormat="1">
      <c r="A30" s="5" t="s">
        <v>89</v>
      </c>
      <c r="C30" s="330"/>
      <c r="E30" s="330"/>
      <c r="G30" s="330"/>
      <c r="M30" s="6"/>
    </row>
    <row r="31" spans="1:14" s="4" customFormat="1" ht="11">
      <c r="A31" s="4" t="s">
        <v>200</v>
      </c>
      <c r="B31" s="6"/>
      <c r="C31" s="330"/>
      <c r="E31" s="330"/>
      <c r="G31" s="330"/>
      <c r="N31" s="7"/>
    </row>
    <row r="32" spans="1:14" s="11" customFormat="1" ht="12">
      <c r="C32" s="266"/>
      <c r="E32" s="266"/>
      <c r="G32" s="266"/>
    </row>
    <row r="33" spans="1:14" s="11" customFormat="1" ht="12">
      <c r="C33" s="266"/>
      <c r="E33" s="266"/>
      <c r="G33" s="266"/>
    </row>
    <row r="34" spans="1:14" s="11" customFormat="1" ht="12">
      <c r="C34" s="266"/>
      <c r="E34" s="266"/>
      <c r="G34" s="266"/>
    </row>
    <row r="35" spans="1:14" ht="25.5" customHeight="1">
      <c r="A35" s="663" t="s">
        <v>212</v>
      </c>
      <c r="B35" s="663"/>
      <c r="C35" s="663"/>
      <c r="D35" s="663"/>
      <c r="E35" s="663"/>
      <c r="F35" s="663"/>
      <c r="G35" s="663"/>
      <c r="H35" s="663"/>
      <c r="I35" s="663"/>
      <c r="J35" s="663"/>
      <c r="K35" s="663"/>
      <c r="L35" s="663"/>
      <c r="M35" s="663"/>
      <c r="N35" s="663"/>
    </row>
    <row r="36" spans="1:14" s="11" customFormat="1" ht="6.5" customHeight="1" thickBot="1">
      <c r="A36" s="206"/>
      <c r="B36" s="206"/>
      <c r="C36" s="343"/>
      <c r="D36" s="206"/>
      <c r="E36" s="343"/>
      <c r="F36" s="206"/>
      <c r="G36" s="343"/>
      <c r="H36" s="206"/>
      <c r="I36" s="206"/>
      <c r="J36" s="206"/>
      <c r="K36" s="206"/>
      <c r="L36" s="206"/>
      <c r="M36" s="206"/>
      <c r="N36" s="9"/>
    </row>
    <row r="37" spans="1:14" s="11" customFormat="1" ht="6.5" customHeight="1">
      <c r="A37" s="455"/>
      <c r="B37" s="455"/>
      <c r="C37" s="456"/>
      <c r="D37" s="455"/>
      <c r="E37" s="456"/>
      <c r="F37" s="455"/>
      <c r="G37" s="456"/>
      <c r="H37" s="455"/>
      <c r="I37" s="455"/>
      <c r="J37" s="455"/>
      <c r="K37" s="455"/>
      <c r="L37" s="455"/>
      <c r="M37" s="455"/>
      <c r="N37" s="455"/>
    </row>
    <row r="38" spans="1:14" s="11" customFormat="1" ht="12" customHeight="1">
      <c r="A38" s="661" t="s">
        <v>140</v>
      </c>
      <c r="B38" s="656" t="s">
        <v>54</v>
      </c>
      <c r="C38" s="656"/>
      <c r="D38" s="656"/>
      <c r="E38" s="656"/>
      <c r="F38" s="656"/>
      <c r="G38" s="656"/>
      <c r="H38" s="457"/>
      <c r="I38" s="656" t="s">
        <v>55</v>
      </c>
      <c r="J38" s="656"/>
      <c r="K38" s="656"/>
      <c r="L38" s="656"/>
      <c r="M38" s="656"/>
      <c r="N38" s="656"/>
    </row>
    <row r="39" spans="1:14" s="11" customFormat="1" ht="6.5" customHeight="1">
      <c r="A39" s="661"/>
      <c r="B39" s="458"/>
      <c r="C39" s="459"/>
      <c r="D39" s="458"/>
      <c r="E39" s="459"/>
      <c r="F39" s="458"/>
      <c r="G39" s="459"/>
      <c r="H39" s="460"/>
      <c r="I39" s="458"/>
      <c r="J39" s="458"/>
      <c r="K39" s="458"/>
      <c r="L39" s="458"/>
      <c r="M39" s="458"/>
      <c r="N39" s="458"/>
    </row>
    <row r="40" spans="1:14" s="11" customFormat="1" ht="6.5" customHeight="1">
      <c r="A40" s="661"/>
      <c r="B40" s="457"/>
      <c r="C40" s="461"/>
      <c r="D40" s="457"/>
      <c r="E40" s="461"/>
      <c r="F40" s="457"/>
      <c r="G40" s="461"/>
      <c r="H40" s="460"/>
      <c r="I40" s="457"/>
      <c r="J40" s="457"/>
      <c r="K40" s="457"/>
      <c r="L40" s="457"/>
      <c r="M40" s="457"/>
      <c r="N40" s="457"/>
    </row>
    <row r="41" spans="1:14" s="11" customFormat="1" ht="25.5" customHeight="1">
      <c r="A41" s="661"/>
      <c r="B41" s="662" t="s">
        <v>2</v>
      </c>
      <c r="C41" s="662"/>
      <c r="D41" s="657" t="s">
        <v>0</v>
      </c>
      <c r="E41" s="657"/>
      <c r="F41" s="657"/>
      <c r="G41" s="657"/>
      <c r="H41" s="460"/>
      <c r="I41" s="662" t="s">
        <v>2</v>
      </c>
      <c r="J41" s="662"/>
      <c r="K41" s="657" t="s">
        <v>0</v>
      </c>
      <c r="L41" s="657"/>
      <c r="M41" s="657"/>
      <c r="N41" s="657"/>
    </row>
    <row r="42" spans="1:14" s="11" customFormat="1" ht="6.5" customHeight="1">
      <c r="A42" s="661"/>
      <c r="B42" s="662"/>
      <c r="C42" s="662"/>
      <c r="D42" s="462"/>
      <c r="E42" s="494"/>
      <c r="F42" s="462"/>
      <c r="G42" s="494"/>
      <c r="H42" s="460"/>
      <c r="I42" s="662"/>
      <c r="J42" s="662"/>
      <c r="K42" s="462"/>
      <c r="L42" s="462"/>
      <c r="M42" s="462"/>
      <c r="N42" s="462"/>
    </row>
    <row r="43" spans="1:14" s="11" customFormat="1" ht="6.5" customHeight="1">
      <c r="A43" s="661"/>
      <c r="B43" s="662"/>
      <c r="C43" s="662"/>
      <c r="D43" s="460"/>
      <c r="E43" s="495"/>
      <c r="F43" s="460"/>
      <c r="G43" s="495"/>
      <c r="H43" s="460"/>
      <c r="I43" s="662"/>
      <c r="J43" s="662"/>
      <c r="K43" s="460"/>
      <c r="L43" s="460"/>
      <c r="M43" s="460"/>
      <c r="N43" s="460"/>
    </row>
    <row r="44" spans="1:14" s="11" customFormat="1" ht="24.5" customHeight="1">
      <c r="A44" s="661"/>
      <c r="B44" s="662"/>
      <c r="C44" s="662"/>
      <c r="D44" s="658" t="s">
        <v>3</v>
      </c>
      <c r="E44" s="658"/>
      <c r="F44" s="658" t="s">
        <v>10</v>
      </c>
      <c r="G44" s="658"/>
      <c r="H44" s="460"/>
      <c r="I44" s="662"/>
      <c r="J44" s="662"/>
      <c r="K44" s="658" t="s">
        <v>3</v>
      </c>
      <c r="L44" s="658"/>
      <c r="M44" s="658" t="s">
        <v>10</v>
      </c>
      <c r="N44" s="658"/>
    </row>
    <row r="45" spans="1:14" s="11" customFormat="1" ht="6.5" customHeight="1">
      <c r="A45" s="465"/>
      <c r="B45" s="466"/>
      <c r="C45" s="496"/>
      <c r="D45" s="468"/>
      <c r="E45" s="463"/>
      <c r="F45" s="462"/>
      <c r="G45" s="494"/>
      <c r="H45" s="462"/>
      <c r="I45" s="466"/>
      <c r="J45" s="466"/>
      <c r="K45" s="468"/>
      <c r="L45" s="468"/>
      <c r="M45" s="462"/>
      <c r="N45" s="462"/>
    </row>
    <row r="46" spans="1:14" s="11" customFormat="1" ht="6.5" customHeight="1">
      <c r="A46" s="205"/>
      <c r="B46" s="26"/>
      <c r="C46" s="260"/>
      <c r="D46" s="26"/>
      <c r="E46" s="260"/>
      <c r="F46" s="26"/>
      <c r="G46" s="260"/>
    </row>
    <row r="47" spans="1:14" s="11" customFormat="1">
      <c r="A47" s="477" t="s">
        <v>56</v>
      </c>
      <c r="B47" s="470">
        <f>D47+F47</f>
        <v>295565</v>
      </c>
      <c r="C47" s="489"/>
      <c r="D47" s="479">
        <f>SUM(D48:D52)</f>
        <v>115501</v>
      </c>
      <c r="E47" s="473"/>
      <c r="F47" s="479">
        <f>SUM(F48:F52)</f>
        <v>180064</v>
      </c>
      <c r="G47" s="473"/>
      <c r="H47" s="474"/>
      <c r="I47" s="511">
        <f>SUM(I48:I51)</f>
        <v>100</v>
      </c>
      <c r="J47" s="511"/>
      <c r="K47" s="511">
        <f>SUM(K48:K51)</f>
        <v>100.00000000000001</v>
      </c>
      <c r="L47" s="511"/>
      <c r="M47" s="511">
        <f>SUM(M48:M51)</f>
        <v>100</v>
      </c>
      <c r="N47" s="501"/>
    </row>
    <row r="48" spans="1:14" s="11" customFormat="1" ht="12">
      <c r="A48" s="512" t="s">
        <v>88</v>
      </c>
      <c r="B48" s="483">
        <f t="shared" ref="B48:B52" si="0">D48+F48</f>
        <v>212891</v>
      </c>
      <c r="C48" s="499"/>
      <c r="D48" s="483">
        <v>66786</v>
      </c>
      <c r="E48" s="483"/>
      <c r="F48" s="483">
        <v>146105</v>
      </c>
      <c r="G48" s="499"/>
      <c r="H48" s="487"/>
      <c r="I48" s="488">
        <f>B48*100/SUM(B48:B51)</f>
        <v>72.078968573730862</v>
      </c>
      <c r="J48" s="507"/>
      <c r="K48" s="488">
        <f>D48*100/SUM(D48:D51)</f>
        <v>57.822875992415653</v>
      </c>
      <c r="L48" s="507"/>
      <c r="M48" s="488">
        <f>F48*100/SUM(F48:F51)</f>
        <v>81.233980328816784</v>
      </c>
      <c r="N48" s="502"/>
    </row>
    <row r="49" spans="1:14" s="11" customFormat="1" ht="12">
      <c r="A49" s="512" t="s">
        <v>87</v>
      </c>
      <c r="B49" s="483">
        <f t="shared" si="0"/>
        <v>24461</v>
      </c>
      <c r="C49" s="499"/>
      <c r="D49" s="483">
        <v>19005</v>
      </c>
      <c r="E49" s="483"/>
      <c r="F49" s="483">
        <v>5456</v>
      </c>
      <c r="G49" s="499"/>
      <c r="H49" s="487"/>
      <c r="I49" s="488">
        <f>B49*100/SUM(B48:B51)</f>
        <v>8.2818139342763697</v>
      </c>
      <c r="J49" s="488"/>
      <c r="K49" s="488">
        <f>D49*100/SUM(D48:D51)</f>
        <v>16.454402992181887</v>
      </c>
      <c r="L49" s="488"/>
      <c r="M49" s="488">
        <f>F49*100/SUM(F48:F51)</f>
        <v>3.0335210750763104</v>
      </c>
      <c r="N49" s="502"/>
    </row>
    <row r="50" spans="1:14" s="11" customFormat="1" ht="12">
      <c r="A50" s="512" t="s">
        <v>86</v>
      </c>
      <c r="B50" s="483">
        <f t="shared" si="0"/>
        <v>56337</v>
      </c>
      <c r="C50" s="499"/>
      <c r="D50" s="483">
        <v>29565</v>
      </c>
      <c r="E50" s="483"/>
      <c r="F50" s="483">
        <v>26772</v>
      </c>
      <c r="G50" s="499"/>
      <c r="H50" s="487"/>
      <c r="I50" s="488">
        <f>B50*100/SUM(B48:B51)</f>
        <v>19.074140534537747</v>
      </c>
      <c r="J50" s="488"/>
      <c r="K50" s="488">
        <f>D50*100/SUM(D48:D51)</f>
        <v>25.597180976788081</v>
      </c>
      <c r="L50" s="488"/>
      <c r="M50" s="488">
        <f>F50*100/SUM(F48:F51)</f>
        <v>14.885158765018875</v>
      </c>
      <c r="N50" s="502"/>
    </row>
    <row r="51" spans="1:14" s="11" customFormat="1">
      <c r="A51" s="512" t="s">
        <v>116</v>
      </c>
      <c r="B51" s="483">
        <f t="shared" si="0"/>
        <v>1669</v>
      </c>
      <c r="C51" s="486"/>
      <c r="D51" s="483">
        <v>145</v>
      </c>
      <c r="E51" s="483" t="s">
        <v>1</v>
      </c>
      <c r="F51" s="483">
        <v>1524</v>
      </c>
      <c r="G51" s="499"/>
      <c r="H51" s="487"/>
      <c r="I51" s="488">
        <f>B51*100/SUM(B48:B51)</f>
        <v>0.56507695745502073</v>
      </c>
      <c r="J51" s="488"/>
      <c r="K51" s="488">
        <f>D51*100/SUM(D48:D51)</f>
        <v>0.12554003861438429</v>
      </c>
      <c r="L51" s="507"/>
      <c r="M51" s="488">
        <f>F51*100/SUM(F48:F51)</f>
        <v>0.84733983108803101</v>
      </c>
      <c r="N51" s="510"/>
    </row>
    <row r="52" spans="1:14" s="11" customFormat="1">
      <c r="A52" s="512" t="s">
        <v>11</v>
      </c>
      <c r="B52" s="483">
        <f t="shared" si="0"/>
        <v>207</v>
      </c>
      <c r="C52" s="486" t="s">
        <v>1</v>
      </c>
      <c r="D52" s="483">
        <v>0</v>
      </c>
      <c r="E52" s="483"/>
      <c r="F52" s="483">
        <v>207</v>
      </c>
      <c r="G52" s="499" t="s">
        <v>1</v>
      </c>
      <c r="H52" s="487"/>
      <c r="I52" s="493" t="s">
        <v>101</v>
      </c>
      <c r="J52" s="493"/>
      <c r="K52" s="493" t="s">
        <v>101</v>
      </c>
      <c r="L52" s="588"/>
      <c r="M52" s="493" t="s">
        <v>101</v>
      </c>
      <c r="N52" s="510"/>
    </row>
    <row r="53" spans="1:14" s="11" customFormat="1" ht="6.5" customHeight="1">
      <c r="A53" s="204"/>
      <c r="B53" s="405"/>
      <c r="C53" s="259"/>
      <c r="D53" s="247"/>
      <c r="E53" s="259"/>
      <c r="F53" s="247"/>
      <c r="G53" s="260"/>
      <c r="H53" s="56"/>
      <c r="I53" s="250"/>
      <c r="J53" s="250"/>
      <c r="K53" s="244"/>
      <c r="L53" s="244"/>
      <c r="M53" s="244"/>
      <c r="N53" s="276"/>
    </row>
    <row r="54" spans="1:14" s="11" customFormat="1">
      <c r="A54" s="198" t="s">
        <v>12</v>
      </c>
      <c r="B54" s="424">
        <f t="shared" ref="B54:B59" si="1">D54+F54</f>
        <v>249270</v>
      </c>
      <c r="C54" s="281"/>
      <c r="D54" s="424">
        <f>SUM(D55:D59)</f>
        <v>83542</v>
      </c>
      <c r="E54" s="429"/>
      <c r="F54" s="424">
        <f>SUM(F55:F59)</f>
        <v>165728</v>
      </c>
      <c r="G54" s="198"/>
      <c r="H54" s="428"/>
      <c r="I54" s="430">
        <f>SUM(I55:I58)</f>
        <v>100</v>
      </c>
      <c r="J54" s="430"/>
      <c r="K54" s="430">
        <f>SUM(K55:K58)</f>
        <v>100</v>
      </c>
      <c r="L54" s="430"/>
      <c r="M54" s="430">
        <f>SUM(M55:M58)</f>
        <v>100.00000000000001</v>
      </c>
      <c r="N54" s="278"/>
    </row>
    <row r="55" spans="1:14" s="11" customFormat="1" ht="12">
      <c r="A55" s="203" t="s">
        <v>85</v>
      </c>
      <c r="B55" s="303">
        <f t="shared" si="1"/>
        <v>206545</v>
      </c>
      <c r="C55" s="260"/>
      <c r="D55" s="303">
        <v>62360</v>
      </c>
      <c r="E55" s="303"/>
      <c r="F55" s="303">
        <v>144185</v>
      </c>
      <c r="G55" s="260"/>
      <c r="H55" s="56"/>
      <c r="I55" s="244">
        <f>B55*100/SUM($B$55:$B$58)</f>
        <v>82.873249608795092</v>
      </c>
      <c r="J55" s="250"/>
      <c r="K55" s="244">
        <f>D55*100/SUM($D$55:$D$58)</f>
        <v>74.645088697900462</v>
      </c>
      <c r="L55" s="250"/>
      <c r="M55" s="244">
        <f>F55*100/SUM($F$55:$F$58)</f>
        <v>87.021993143740048</v>
      </c>
      <c r="N55" s="276"/>
    </row>
    <row r="56" spans="1:14" s="11" customFormat="1" ht="12">
      <c r="A56" s="203" t="s">
        <v>84</v>
      </c>
      <c r="B56" s="303">
        <f t="shared" si="1"/>
        <v>905</v>
      </c>
      <c r="C56" s="260" t="s">
        <v>1</v>
      </c>
      <c r="D56" s="303">
        <v>407</v>
      </c>
      <c r="E56" s="303" t="s">
        <v>1</v>
      </c>
      <c r="F56" s="303">
        <v>498</v>
      </c>
      <c r="G56" s="260" t="s">
        <v>1</v>
      </c>
      <c r="H56" s="56"/>
      <c r="I56" s="244">
        <f>B56*100/SUM($B$55:$B$58)</f>
        <v>0.36311840468643419</v>
      </c>
      <c r="J56" s="244"/>
      <c r="K56" s="244">
        <f>D56*100/SUM($D$55:$D$58)</f>
        <v>0.4871801010270283</v>
      </c>
      <c r="L56" s="250"/>
      <c r="M56" s="244">
        <f>F56*100/SUM($F$55:$F$58)</f>
        <v>0.30056491719376177</v>
      </c>
      <c r="N56" s="276"/>
    </row>
    <row r="57" spans="1:14" s="11" customFormat="1" ht="12">
      <c r="A57" s="203" t="s">
        <v>83</v>
      </c>
      <c r="B57" s="303">
        <f t="shared" si="1"/>
        <v>40459</v>
      </c>
      <c r="C57" s="260"/>
      <c r="D57" s="303">
        <v>20630</v>
      </c>
      <c r="E57" s="303"/>
      <c r="F57" s="303">
        <v>19829</v>
      </c>
      <c r="G57" s="260"/>
      <c r="H57" s="56"/>
      <c r="I57" s="244">
        <f>B57*100/SUM($B$55:$B$58)</f>
        <v>16.233599486418168</v>
      </c>
      <c r="J57" s="244"/>
      <c r="K57" s="244">
        <f>D57*100/SUM($D$55:$D$58)</f>
        <v>24.694165808814727</v>
      </c>
      <c r="L57" s="250"/>
      <c r="M57" s="244">
        <f>F57*100/SUM($F$55:$F$58)</f>
        <v>11.96767418280141</v>
      </c>
      <c r="N57" s="276"/>
    </row>
    <row r="58" spans="1:14" s="11" customFormat="1">
      <c r="A58" s="203" t="s">
        <v>116</v>
      </c>
      <c r="B58" s="303">
        <f t="shared" si="1"/>
        <v>1321</v>
      </c>
      <c r="C58" s="260"/>
      <c r="D58" s="303">
        <v>145</v>
      </c>
      <c r="E58" s="303" t="s">
        <v>1</v>
      </c>
      <c r="F58" s="303">
        <v>1176</v>
      </c>
      <c r="G58" s="260" t="s">
        <v>1</v>
      </c>
      <c r="H58" s="56"/>
      <c r="I58" s="244">
        <f>B58*100/SUM($B$55:$B$58)</f>
        <v>0.530032500100309</v>
      </c>
      <c r="J58" s="244"/>
      <c r="K58" s="244">
        <f>D58*100/SUM($D$55:$D$58)</f>
        <v>0.1735653922577865</v>
      </c>
      <c r="L58" s="244"/>
      <c r="M58" s="244">
        <f>F58*100/SUM($F$55:$F$58)</f>
        <v>0.70976775626478683</v>
      </c>
      <c r="N58" s="276"/>
    </row>
    <row r="59" spans="1:14" s="11" customFormat="1" ht="12">
      <c r="A59" s="203" t="s">
        <v>11</v>
      </c>
      <c r="B59" s="303">
        <f t="shared" si="1"/>
        <v>40</v>
      </c>
      <c r="C59" s="260" t="s">
        <v>1</v>
      </c>
      <c r="D59" s="303">
        <v>0</v>
      </c>
      <c r="E59" s="303"/>
      <c r="F59" s="303">
        <v>40</v>
      </c>
      <c r="G59" s="260" t="s">
        <v>1</v>
      </c>
      <c r="H59" s="56"/>
      <c r="I59" s="590" t="s">
        <v>101</v>
      </c>
      <c r="J59" s="590"/>
      <c r="K59" s="590" t="s">
        <v>101</v>
      </c>
      <c r="L59" s="590"/>
      <c r="M59" s="590" t="s">
        <v>101</v>
      </c>
      <c r="N59" s="276"/>
    </row>
    <row r="60" spans="1:14" s="11" customFormat="1" ht="6.5" customHeight="1">
      <c r="A60" s="204"/>
      <c r="B60" s="405"/>
      <c r="C60" s="260"/>
      <c r="D60" s="303"/>
      <c r="E60" s="303"/>
      <c r="F60" s="303"/>
      <c r="G60" s="260"/>
      <c r="H60" s="56"/>
      <c r="I60" s="244"/>
      <c r="J60" s="244"/>
      <c r="K60" s="244"/>
      <c r="L60" s="244"/>
      <c r="M60" s="244"/>
      <c r="N60" s="276"/>
    </row>
    <row r="61" spans="1:14" s="11" customFormat="1">
      <c r="A61" s="198" t="s">
        <v>13</v>
      </c>
      <c r="B61" s="424">
        <f t="shared" ref="B61:B66" si="2">D61+F61</f>
        <v>46295</v>
      </c>
      <c r="C61" s="281"/>
      <c r="D61" s="424">
        <f>SUM(D62:D67)</f>
        <v>31959</v>
      </c>
      <c r="E61" s="424"/>
      <c r="F61" s="424">
        <f>SUM(F62:F67)</f>
        <v>14336</v>
      </c>
      <c r="G61" s="198"/>
      <c r="H61" s="428"/>
      <c r="I61" s="430">
        <f>SUM(I62:I65)</f>
        <v>100</v>
      </c>
      <c r="J61" s="430"/>
      <c r="K61" s="430">
        <f>SUM(K62:K65)</f>
        <v>100</v>
      </c>
      <c r="L61" s="430"/>
      <c r="M61" s="430">
        <f>SUM(M62:M65)</f>
        <v>100</v>
      </c>
      <c r="N61" s="278"/>
    </row>
    <row r="62" spans="1:14" s="11" customFormat="1" ht="12">
      <c r="A62" s="203" t="s">
        <v>82</v>
      </c>
      <c r="B62" s="303">
        <f t="shared" si="2"/>
        <v>6346</v>
      </c>
      <c r="C62" s="260"/>
      <c r="D62" s="303">
        <v>4426</v>
      </c>
      <c r="E62" s="303"/>
      <c r="F62" s="303">
        <v>1920</v>
      </c>
      <c r="G62" s="260"/>
      <c r="H62" s="56"/>
      <c r="I62" s="244">
        <f>B62*100/SUM(B62:B65)</f>
        <v>13.75737079431148</v>
      </c>
      <c r="J62" s="250"/>
      <c r="K62" s="244">
        <f>D62*100/SUM(D62:D65)</f>
        <v>13.848994023592729</v>
      </c>
      <c r="L62" s="250"/>
      <c r="M62" s="244">
        <f>F62*100/SUM(F62:F65)</f>
        <v>13.550709294939656</v>
      </c>
      <c r="N62" s="276"/>
    </row>
    <row r="63" spans="1:14" s="11" customFormat="1" ht="12">
      <c r="A63" s="203" t="s">
        <v>81</v>
      </c>
      <c r="B63" s="303">
        <f t="shared" si="2"/>
        <v>23556</v>
      </c>
      <c r="C63" s="260"/>
      <c r="D63" s="303">
        <v>18598</v>
      </c>
      <c r="E63" s="303"/>
      <c r="F63" s="303">
        <v>4958</v>
      </c>
      <c r="G63" s="260"/>
      <c r="H63" s="56"/>
      <c r="I63" s="244">
        <f>B63*100/SUM(B62:B65)</f>
        <v>51.066597294484914</v>
      </c>
      <c r="J63" s="244"/>
      <c r="K63" s="244">
        <f>D63*100/SUM(D62:D65)</f>
        <v>58.193310178666415</v>
      </c>
      <c r="L63" s="244"/>
      <c r="M63" s="244">
        <f>F63*100/SUM(F62:F65)</f>
        <v>34.991883689745215</v>
      </c>
      <c r="N63" s="276"/>
    </row>
    <row r="64" spans="1:14" s="11" customFormat="1" ht="12">
      <c r="A64" s="203" t="s">
        <v>80</v>
      </c>
      <c r="B64" s="303">
        <f t="shared" si="2"/>
        <v>15878</v>
      </c>
      <c r="C64" s="260"/>
      <c r="D64" s="303">
        <v>8935</v>
      </c>
      <c r="E64" s="303"/>
      <c r="F64" s="303">
        <v>6943</v>
      </c>
      <c r="G64" s="260"/>
      <c r="H64" s="56"/>
      <c r="I64" s="244">
        <f>B64*100/SUM(B62:B65)</f>
        <v>34.42160943461672</v>
      </c>
      <c r="J64" s="244"/>
      <c r="K64" s="244">
        <f>D64*100/SUM(D62:D65)</f>
        <v>27.957695797740854</v>
      </c>
      <c r="L64" s="244"/>
      <c r="M64" s="244">
        <f>F64*100/SUM(F62:F65)</f>
        <v>49.001340955607311</v>
      </c>
      <c r="N64" s="276"/>
    </row>
    <row r="65" spans="1:14" s="11" customFormat="1">
      <c r="A65" s="203" t="s">
        <v>116</v>
      </c>
      <c r="B65" s="303">
        <f t="shared" si="2"/>
        <v>348</v>
      </c>
      <c r="C65" s="260" t="s">
        <v>1</v>
      </c>
      <c r="D65" s="303">
        <v>0</v>
      </c>
      <c r="E65" s="303"/>
      <c r="F65" s="303">
        <v>348</v>
      </c>
      <c r="G65" s="260" t="s">
        <v>1</v>
      </c>
      <c r="H65" s="56"/>
      <c r="I65" s="244">
        <f>B65*100/SUM(B62:B65)</f>
        <v>0.75442247658688866</v>
      </c>
      <c r="J65" s="244"/>
      <c r="K65" s="244">
        <f>D65*100/SUM(D62:D65)</f>
        <v>0</v>
      </c>
      <c r="L65" s="244"/>
      <c r="M65" s="244">
        <f>F65*100/SUM(F62:F65)</f>
        <v>2.4560660597078128</v>
      </c>
      <c r="N65" s="276"/>
    </row>
    <row r="66" spans="1:14" s="11" customFormat="1" ht="12">
      <c r="A66" s="203" t="s">
        <v>11</v>
      </c>
      <c r="B66" s="303">
        <f t="shared" si="2"/>
        <v>167</v>
      </c>
      <c r="C66" s="260" t="s">
        <v>1</v>
      </c>
      <c r="D66" s="303">
        <v>0</v>
      </c>
      <c r="E66" s="303"/>
      <c r="F66" s="303">
        <v>167</v>
      </c>
      <c r="G66" s="260" t="s">
        <v>1</v>
      </c>
      <c r="H66" s="56"/>
      <c r="I66" s="244"/>
      <c r="J66" s="244"/>
      <c r="K66" s="244"/>
      <c r="L66" s="244"/>
      <c r="M66" s="244"/>
      <c r="N66" s="276"/>
    </row>
    <row r="67" spans="1:14" s="11" customFormat="1" ht="6.5" customHeight="1" thickBot="1">
      <c r="A67" s="202"/>
      <c r="B67" s="15"/>
      <c r="C67" s="338"/>
      <c r="D67" s="15"/>
      <c r="E67" s="338"/>
      <c r="F67" s="15"/>
      <c r="G67" s="338"/>
      <c r="H67" s="37"/>
      <c r="I67" s="194"/>
      <c r="J67" s="60"/>
      <c r="K67" s="194"/>
      <c r="L67" s="60"/>
      <c r="M67" s="194"/>
      <c r="N67" s="37"/>
    </row>
    <row r="68" spans="1:14" s="4" customFormat="1" ht="6.5" customHeight="1">
      <c r="A68" s="201"/>
      <c r="B68" s="24"/>
      <c r="C68" s="334"/>
      <c r="D68" s="24"/>
      <c r="E68" s="334"/>
      <c r="F68" s="24"/>
      <c r="G68" s="334"/>
      <c r="H68" s="7"/>
      <c r="I68" s="7"/>
      <c r="J68" s="7"/>
      <c r="K68" s="7"/>
      <c r="L68" s="7"/>
      <c r="M68" s="7"/>
      <c r="N68" s="7"/>
    </row>
    <row r="69" spans="1:14" s="4" customFormat="1">
      <c r="A69" s="4" t="s">
        <v>117</v>
      </c>
      <c r="B69" s="18"/>
      <c r="C69" s="331"/>
      <c r="D69" s="18"/>
      <c r="E69" s="331"/>
      <c r="F69" s="18"/>
      <c r="G69" s="331"/>
    </row>
    <row r="70" spans="1:14" s="4" customFormat="1" ht="22.5" customHeight="1">
      <c r="A70" s="654" t="s">
        <v>153</v>
      </c>
      <c r="B70" s="655"/>
      <c r="C70" s="655"/>
      <c r="D70" s="655"/>
      <c r="E70" s="655"/>
      <c r="F70" s="655"/>
      <c r="G70" s="655"/>
      <c r="H70" s="655"/>
      <c r="I70" s="655"/>
      <c r="J70" s="655"/>
      <c r="K70" s="655"/>
      <c r="L70" s="655"/>
      <c r="M70" s="655"/>
      <c r="N70" s="655"/>
    </row>
    <row r="71" spans="1:14" s="4" customFormat="1" ht="11">
      <c r="A71" s="159" t="s">
        <v>31</v>
      </c>
      <c r="B71" s="6"/>
      <c r="C71" s="330"/>
      <c r="E71" s="330"/>
      <c r="G71" s="330"/>
      <c r="N71" s="7"/>
    </row>
    <row r="72" spans="1:14" s="4" customFormat="1" ht="11">
      <c r="A72" s="158" t="s">
        <v>113</v>
      </c>
      <c r="B72" s="7"/>
      <c r="C72" s="337"/>
      <c r="D72" s="7"/>
      <c r="E72" s="337"/>
      <c r="F72" s="7"/>
      <c r="G72" s="337"/>
      <c r="H72" s="160"/>
      <c r="M72" s="7"/>
      <c r="N72" s="7"/>
    </row>
    <row r="73" spans="1:14" s="4" customFormat="1" ht="11">
      <c r="A73" s="4" t="s">
        <v>207</v>
      </c>
      <c r="B73" s="6"/>
      <c r="C73" s="330"/>
      <c r="E73" s="330"/>
      <c r="G73" s="330"/>
      <c r="N73" s="7"/>
    </row>
    <row r="74" spans="1:14">
      <c r="M74" s="157"/>
      <c r="N74" s="157"/>
    </row>
    <row r="75" spans="1:14" ht="12.75" customHeight="1">
      <c r="M75" s="155"/>
      <c r="N75" s="155"/>
    </row>
    <row r="76" spans="1:14">
      <c r="A76" s="326"/>
      <c r="M76" s="155"/>
      <c r="N76" s="156"/>
    </row>
    <row r="77" spans="1:14" ht="12.75" customHeight="1">
      <c r="A77" s="326"/>
      <c r="M77" s="155"/>
      <c r="N77" s="156"/>
    </row>
    <row r="78" spans="1:14">
      <c r="A78" s="326"/>
      <c r="M78" s="155"/>
      <c r="N78" s="156"/>
    </row>
    <row r="79" spans="1:14" ht="13.5" customHeight="1">
      <c r="A79" s="326"/>
      <c r="M79" s="155"/>
      <c r="N79" s="156"/>
    </row>
    <row r="80" spans="1:14" ht="13.5" customHeight="1">
      <c r="A80" s="326"/>
      <c r="M80" s="155"/>
      <c r="N80" s="155"/>
    </row>
    <row r="81" spans="1:14">
      <c r="A81" s="326"/>
      <c r="M81" s="155"/>
      <c r="N81" s="156"/>
    </row>
    <row r="82" spans="1:14">
      <c r="A82" s="326"/>
      <c r="M82" s="155"/>
      <c r="N82" s="156"/>
    </row>
    <row r="83" spans="1:14">
      <c r="A83" s="326"/>
      <c r="M83" s="155"/>
      <c r="N83" s="156"/>
    </row>
    <row r="84" spans="1:14">
      <c r="M84" s="155"/>
      <c r="N84" s="156"/>
    </row>
    <row r="85" spans="1:14" ht="13.5" customHeight="1">
      <c r="M85"/>
      <c r="N85"/>
    </row>
  </sheetData>
  <mergeCells count="25">
    <mergeCell ref="A70:N70"/>
    <mergeCell ref="A35:N35"/>
    <mergeCell ref="A1:N1"/>
    <mergeCell ref="D7:G7"/>
    <mergeCell ref="B4:G4"/>
    <mergeCell ref="B7:C10"/>
    <mergeCell ref="D10:E10"/>
    <mergeCell ref="M10:N10"/>
    <mergeCell ref="I7:J10"/>
    <mergeCell ref="K10:L10"/>
    <mergeCell ref="A4:A10"/>
    <mergeCell ref="F10:G10"/>
    <mergeCell ref="I4:N4"/>
    <mergeCell ref="K7:N7"/>
    <mergeCell ref="B41:C44"/>
    <mergeCell ref="F44:G44"/>
    <mergeCell ref="D41:G41"/>
    <mergeCell ref="A38:A44"/>
    <mergeCell ref="K41:N41"/>
    <mergeCell ref="D44:E44"/>
    <mergeCell ref="K44:L44"/>
    <mergeCell ref="M44:N44"/>
    <mergeCell ref="I41:J44"/>
    <mergeCell ref="B38:G38"/>
    <mergeCell ref="I38:N38"/>
  </mergeCells>
  <printOptions horizontalCentered="1"/>
  <pageMargins left="0.78740157480314965" right="0.78740157480314965" top="0.78740157480314965" bottom="0.78740157480314965" header="0.39370078740157483" footer="0.39370078740157483"/>
  <pageSetup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8" ht="38.25" customHeight="1">
      <c r="A1" s="664" t="s">
        <v>213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</row>
    <row r="2" spans="1:18" s="11" customFormat="1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8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8" s="11" customFormat="1" ht="12" customHeight="1">
      <c r="A4" s="661" t="s">
        <v>141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8" s="11" customFormat="1" ht="6.5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8" s="11" customFormat="1" ht="6.5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8" s="11" customFormat="1" ht="25.5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8" s="11" customFormat="1" ht="6.5" customHeight="1">
      <c r="A8" s="661"/>
      <c r="B8" s="662"/>
      <c r="C8" s="662"/>
      <c r="D8" s="462"/>
      <c r="E8" s="494"/>
      <c r="F8" s="462"/>
      <c r="G8" s="494"/>
      <c r="H8" s="460"/>
      <c r="I8" s="662"/>
      <c r="J8" s="662"/>
      <c r="K8" s="462"/>
      <c r="L8" s="462"/>
      <c r="M8" s="462"/>
      <c r="N8" s="462"/>
    </row>
    <row r="9" spans="1:18" s="11" customFormat="1" ht="6.5" customHeight="1">
      <c r="A9" s="661"/>
      <c r="B9" s="662"/>
      <c r="C9" s="662"/>
      <c r="D9" s="460"/>
      <c r="E9" s="495"/>
      <c r="F9" s="460"/>
      <c r="G9" s="495"/>
      <c r="H9" s="460"/>
      <c r="I9" s="662"/>
      <c r="J9" s="662"/>
      <c r="K9" s="460"/>
      <c r="L9" s="460"/>
      <c r="M9" s="460"/>
      <c r="N9" s="460"/>
    </row>
    <row r="10" spans="1:18" s="11" customFormat="1" ht="25.5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8" s="11" customFormat="1" ht="6.5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8" s="36" customFormat="1" ht="6.5" customHeight="1">
      <c r="A12" s="211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8" s="11" customFormat="1" ht="12">
      <c r="A13" s="513" t="s">
        <v>56</v>
      </c>
      <c r="B13" s="470">
        <f t="shared" ref="B13:B19" si="0">D13+F13</f>
        <v>295568</v>
      </c>
      <c r="C13" s="489"/>
      <c r="D13" s="470">
        <f>D14+D18+D19</f>
        <v>115502</v>
      </c>
      <c r="E13" s="470"/>
      <c r="F13" s="470">
        <f>F14+F18+F19</f>
        <v>180066</v>
      </c>
      <c r="G13" s="489"/>
      <c r="H13" s="490"/>
      <c r="I13" s="504">
        <f>I14+I18</f>
        <v>99.999999999999986</v>
      </c>
      <c r="J13" s="504"/>
      <c r="K13" s="504">
        <f>K14+K18</f>
        <v>100</v>
      </c>
      <c r="L13" s="504"/>
      <c r="M13" s="504">
        <f>M14+M18</f>
        <v>100</v>
      </c>
      <c r="N13" s="504"/>
      <c r="R13" s="270"/>
    </row>
    <row r="14" spans="1:18" s="36" customFormat="1" ht="12">
      <c r="A14" s="482" t="s">
        <v>30</v>
      </c>
      <c r="B14" s="483">
        <f t="shared" si="0"/>
        <v>249058</v>
      </c>
      <c r="C14" s="486"/>
      <c r="D14" s="483">
        <f>D15+D16+D17</f>
        <v>105151</v>
      </c>
      <c r="E14" s="483"/>
      <c r="F14" s="483">
        <f>F15+F16+F17</f>
        <v>143907</v>
      </c>
      <c r="G14" s="514"/>
      <c r="H14" s="487"/>
      <c r="I14" s="488">
        <f>B14/(B14+B18)*100</f>
        <v>84.344383599684363</v>
      </c>
      <c r="J14" s="488"/>
      <c r="K14" s="488">
        <f>D14/(D14+D18)*100</f>
        <v>91.070577944067693</v>
      </c>
      <c r="L14" s="488"/>
      <c r="M14" s="488">
        <f>F14/(F14+F18)*100</f>
        <v>80.025691501785062</v>
      </c>
      <c r="N14" s="488"/>
    </row>
    <row r="15" spans="1:18" s="36" customFormat="1">
      <c r="A15" s="515" t="s">
        <v>189</v>
      </c>
      <c r="B15" s="483">
        <f t="shared" si="0"/>
        <v>151313</v>
      </c>
      <c r="C15" s="486"/>
      <c r="D15" s="483">
        <v>60814</v>
      </c>
      <c r="E15" s="483"/>
      <c r="F15" s="483">
        <v>90499</v>
      </c>
      <c r="G15" s="486"/>
      <c r="H15" s="487"/>
      <c r="I15" s="488">
        <f>B15/SUM($B$15:B$18)*100</f>
        <v>51.242689315818168</v>
      </c>
      <c r="J15" s="488"/>
      <c r="K15" s="488">
        <f>D15/SUM($D$15:$D$18)*100</f>
        <v>52.670598730307205</v>
      </c>
      <c r="L15" s="488"/>
      <c r="M15" s="488">
        <f>F15/SUM($F$15:$F$18)*100</f>
        <v>50.325870563767197</v>
      </c>
      <c r="N15" s="488"/>
    </row>
    <row r="16" spans="1:18" s="36" customFormat="1">
      <c r="A16" s="515" t="s">
        <v>188</v>
      </c>
      <c r="B16" s="483">
        <f t="shared" si="0"/>
        <v>94246</v>
      </c>
      <c r="C16" s="486"/>
      <c r="D16" s="483">
        <v>42210</v>
      </c>
      <c r="E16" s="483"/>
      <c r="F16" s="483">
        <v>52036</v>
      </c>
      <c r="G16" s="486"/>
      <c r="H16" s="487"/>
      <c r="I16" s="488">
        <f>B16/SUM($B$15:B$18)*100</f>
        <v>31.916745403624269</v>
      </c>
      <c r="J16" s="488"/>
      <c r="K16" s="488">
        <f>D16/SUM($D$15:$D$18)*100</f>
        <v>36.557798737235956</v>
      </c>
      <c r="L16" s="488"/>
      <c r="M16" s="488">
        <f>F16/SUM($F$15:$F$18)*100</f>
        <v>28.936861188037327</v>
      </c>
      <c r="N16" s="488"/>
    </row>
    <row r="17" spans="1:19" s="36" customFormat="1" ht="12">
      <c r="A17" s="515" t="s">
        <v>53</v>
      </c>
      <c r="B17" s="483">
        <f t="shared" si="0"/>
        <v>3499</v>
      </c>
      <c r="C17" s="486"/>
      <c r="D17" s="483">
        <v>2127</v>
      </c>
      <c r="E17" s="483"/>
      <c r="F17" s="483">
        <v>1372</v>
      </c>
      <c r="G17" s="486"/>
      <c r="H17" s="487"/>
      <c r="I17" s="488">
        <f>B17/SUM($B$15:B$18)*100</f>
        <v>1.1849488802419341</v>
      </c>
      <c r="J17" s="488"/>
      <c r="K17" s="488">
        <f>D17/SUM($D$15:$D$18)*100</f>
        <v>1.8421804765245409</v>
      </c>
      <c r="L17" s="488"/>
      <c r="M17" s="488">
        <f>F17/SUM($F$15:$F$18)*100</f>
        <v>0.76295974998053673</v>
      </c>
      <c r="N17" s="488"/>
    </row>
    <row r="18" spans="1:19" s="11" customFormat="1" ht="12">
      <c r="A18" s="482" t="s">
        <v>19</v>
      </c>
      <c r="B18" s="483">
        <f t="shared" si="0"/>
        <v>46229</v>
      </c>
      <c r="C18" s="486"/>
      <c r="D18" s="483">
        <v>10310</v>
      </c>
      <c r="E18" s="483"/>
      <c r="F18" s="483">
        <v>35919</v>
      </c>
      <c r="G18" s="486"/>
      <c r="H18" s="487"/>
      <c r="I18" s="488">
        <f>B18/SUM($B$15:B$18)*100</f>
        <v>15.655616400315624</v>
      </c>
      <c r="J18" s="488"/>
      <c r="K18" s="488">
        <f>D18/SUM($D$15:$D$18)*100</f>
        <v>8.9294220559323065</v>
      </c>
      <c r="L18" s="488"/>
      <c r="M18" s="488">
        <f>F18/SUM($F$15:$F$18)*100</f>
        <v>19.974308498214942</v>
      </c>
      <c r="N18" s="488"/>
    </row>
    <row r="19" spans="1:19" s="11" customFormat="1" ht="12">
      <c r="A19" s="482" t="s">
        <v>11</v>
      </c>
      <c r="B19" s="483">
        <f t="shared" si="0"/>
        <v>281</v>
      </c>
      <c r="C19" s="486" t="s">
        <v>1</v>
      </c>
      <c r="D19" s="483">
        <v>41</v>
      </c>
      <c r="E19" s="483" t="s">
        <v>1</v>
      </c>
      <c r="F19" s="483">
        <v>240</v>
      </c>
      <c r="G19" s="486" t="s">
        <v>1</v>
      </c>
      <c r="H19" s="487"/>
      <c r="I19" s="493" t="s">
        <v>101</v>
      </c>
      <c r="J19" s="488"/>
      <c r="K19" s="488">
        <v>0</v>
      </c>
      <c r="L19" s="488"/>
      <c r="M19" s="493" t="s">
        <v>101</v>
      </c>
      <c r="N19" s="488"/>
    </row>
    <row r="20" spans="1:19" s="11" customFormat="1" ht="6.5" customHeight="1">
      <c r="A20" s="12"/>
      <c r="B20" s="392"/>
      <c r="C20" s="283"/>
      <c r="D20" s="392"/>
      <c r="E20" s="283"/>
      <c r="F20" s="392"/>
      <c r="G20" s="283"/>
      <c r="H20" s="393"/>
      <c r="I20" s="256"/>
      <c r="J20" s="256"/>
      <c r="K20" s="256"/>
      <c r="L20" s="256"/>
      <c r="M20" s="256"/>
      <c r="N20" s="240"/>
    </row>
    <row r="21" spans="1:19" s="11" customFormat="1" ht="12">
      <c r="A21" s="445" t="s">
        <v>129</v>
      </c>
      <c r="B21" s="256">
        <f t="shared" ref="B21:B26" si="1">D21+F21</f>
        <v>73914</v>
      </c>
      <c r="C21" s="269"/>
      <c r="D21" s="256">
        <f>D22+D26</f>
        <v>25336</v>
      </c>
      <c r="E21" s="256"/>
      <c r="F21" s="256">
        <f>F22+F26</f>
        <v>48578</v>
      </c>
      <c r="G21" s="269"/>
      <c r="H21" s="345"/>
      <c r="I21" s="253">
        <f>I22+I26</f>
        <v>100</v>
      </c>
      <c r="J21" s="253"/>
      <c r="K21" s="253">
        <f>K22+K26</f>
        <v>100</v>
      </c>
      <c r="L21" s="253"/>
      <c r="M21" s="253">
        <f>M22+M26</f>
        <v>100</v>
      </c>
      <c r="N21" s="253"/>
    </row>
    <row r="22" spans="1:19" s="11" customFormat="1" ht="12">
      <c r="A22" s="46" t="s">
        <v>30</v>
      </c>
      <c r="B22" s="238">
        <f t="shared" si="1"/>
        <v>66511</v>
      </c>
      <c r="C22" s="260"/>
      <c r="D22" s="238">
        <f>SUM(D23+D24+D25)</f>
        <v>23066</v>
      </c>
      <c r="E22" s="238"/>
      <c r="F22" s="238">
        <f>SUM(F23+F24+F25)</f>
        <v>43445</v>
      </c>
      <c r="G22" s="260"/>
      <c r="H22" s="39"/>
      <c r="I22" s="244">
        <f>B22/$B$21*100</f>
        <v>89.984306085450655</v>
      </c>
      <c r="J22" s="244"/>
      <c r="K22" s="244">
        <f>D22/$D$21*100</f>
        <v>91.04041679823176</v>
      </c>
      <c r="L22" s="244"/>
      <c r="M22" s="244">
        <f>F22/$F$21*100</f>
        <v>89.433488410391533</v>
      </c>
      <c r="N22" s="244"/>
    </row>
    <row r="23" spans="1:19" s="11" customFormat="1">
      <c r="A23" s="47" t="s">
        <v>189</v>
      </c>
      <c r="B23" s="238">
        <f t="shared" si="1"/>
        <v>34242</v>
      </c>
      <c r="C23" s="260"/>
      <c r="D23" s="238">
        <v>14609</v>
      </c>
      <c r="E23" s="238"/>
      <c r="F23" s="238">
        <v>19633</v>
      </c>
      <c r="G23" s="260"/>
      <c r="H23" s="56"/>
      <c r="I23" s="244">
        <f>B23/$B$21*100</f>
        <v>46.32681224125335</v>
      </c>
      <c r="J23" s="244"/>
      <c r="K23" s="244">
        <f>D23/$D$21*100</f>
        <v>57.661035680454688</v>
      </c>
      <c r="L23" s="244"/>
      <c r="M23" s="244">
        <f>F23/$F$21*100</f>
        <v>40.415414385112605</v>
      </c>
      <c r="N23" s="244"/>
    </row>
    <row r="24" spans="1:19" s="11" customFormat="1">
      <c r="A24" s="47" t="s">
        <v>188</v>
      </c>
      <c r="B24" s="238">
        <f t="shared" si="1"/>
        <v>30165</v>
      </c>
      <c r="C24" s="260"/>
      <c r="D24" s="238">
        <v>7138</v>
      </c>
      <c r="E24" s="238"/>
      <c r="F24" s="238">
        <v>23027</v>
      </c>
      <c r="G24" s="260"/>
      <c r="H24" s="56"/>
      <c r="I24" s="244">
        <f>B24/$B$21*100</f>
        <v>40.810942446627166</v>
      </c>
      <c r="J24" s="244"/>
      <c r="K24" s="244">
        <f>D24/$D$21*100</f>
        <v>28.173350173665927</v>
      </c>
      <c r="L24" s="244"/>
      <c r="M24" s="244">
        <f>F24/$F$21*100</f>
        <v>47.402116184280949</v>
      </c>
      <c r="N24" s="244"/>
      <c r="R24" s="270"/>
      <c r="S24" s="270"/>
    </row>
    <row r="25" spans="1:19" s="11" customFormat="1" ht="12">
      <c r="A25" s="47" t="s">
        <v>53</v>
      </c>
      <c r="B25" s="238">
        <f t="shared" si="1"/>
        <v>2104</v>
      </c>
      <c r="C25" s="260"/>
      <c r="D25" s="238">
        <v>1319</v>
      </c>
      <c r="E25" s="238"/>
      <c r="F25" s="238">
        <v>785</v>
      </c>
      <c r="G25" s="257"/>
      <c r="H25" s="56"/>
      <c r="I25" s="244">
        <f>B25/$B$21*100</f>
        <v>2.8465513975701491</v>
      </c>
      <c r="J25" s="244"/>
      <c r="K25" s="244">
        <f>D25/$D$21*100</f>
        <v>5.2060309441111459</v>
      </c>
      <c r="L25" s="244"/>
      <c r="M25" s="244">
        <f>F25/$F$21*100</f>
        <v>1.6159578409979825</v>
      </c>
      <c r="N25" s="244"/>
    </row>
    <row r="26" spans="1:19" s="11" customFormat="1" ht="12">
      <c r="A26" s="46" t="s">
        <v>19</v>
      </c>
      <c r="B26" s="238">
        <f t="shared" si="1"/>
        <v>7403</v>
      </c>
      <c r="C26" s="260"/>
      <c r="D26" s="238">
        <v>2270</v>
      </c>
      <c r="E26" s="238"/>
      <c r="F26" s="238">
        <v>5133</v>
      </c>
      <c r="G26" s="260"/>
      <c r="H26" s="56"/>
      <c r="I26" s="244">
        <f>B26/$B$21*100</f>
        <v>10.015693914549342</v>
      </c>
      <c r="J26" s="244"/>
      <c r="K26" s="244">
        <f>D26/$D$21*100</f>
        <v>8.9595832017682362</v>
      </c>
      <c r="L26" s="244"/>
      <c r="M26" s="244">
        <f>F26/$F$21*100</f>
        <v>10.566511589608464</v>
      </c>
      <c r="N26" s="244"/>
    </row>
    <row r="27" spans="1:19" s="11" customFormat="1" ht="6.5" customHeight="1">
      <c r="A27" s="68"/>
      <c r="B27" s="286"/>
      <c r="C27" s="284"/>
      <c r="D27" s="286"/>
      <c r="E27" s="284"/>
      <c r="F27" s="286"/>
      <c r="G27" s="284"/>
      <c r="H27" s="98"/>
      <c r="I27" s="289"/>
      <c r="J27" s="289"/>
      <c r="K27" s="289"/>
      <c r="L27" s="289"/>
      <c r="M27" s="289"/>
      <c r="N27" s="244"/>
    </row>
    <row r="28" spans="1:19" s="11" customFormat="1" ht="12">
      <c r="A28" s="445" t="s">
        <v>128</v>
      </c>
      <c r="B28" s="256">
        <f t="shared" ref="B28:B33" si="2">D28+F28</f>
        <v>92888</v>
      </c>
      <c r="C28" s="269"/>
      <c r="D28" s="256">
        <f>(D29+D33)</f>
        <v>80190</v>
      </c>
      <c r="E28" s="256"/>
      <c r="F28" s="256">
        <f>(F29+F33)</f>
        <v>12698</v>
      </c>
      <c r="G28" s="269"/>
      <c r="H28" s="345"/>
      <c r="I28" s="253">
        <f>I29+I33</f>
        <v>100</v>
      </c>
      <c r="J28" s="253"/>
      <c r="K28" s="253">
        <f>K29+K33</f>
        <v>100</v>
      </c>
      <c r="L28" s="253"/>
      <c r="M28" s="253">
        <f>M29+M33</f>
        <v>100</v>
      </c>
      <c r="N28" s="253"/>
      <c r="Q28" s="270"/>
    </row>
    <row r="29" spans="1:19" s="11" customFormat="1" ht="12">
      <c r="A29" s="46" t="s">
        <v>30</v>
      </c>
      <c r="B29" s="238">
        <f t="shared" si="2"/>
        <v>92308</v>
      </c>
      <c r="C29" s="260"/>
      <c r="D29" s="238">
        <f>D30+D31+D32</f>
        <v>79945</v>
      </c>
      <c r="E29" s="238"/>
      <c r="F29" s="238">
        <f>F30+F31+F32</f>
        <v>12363</v>
      </c>
      <c r="G29" s="260"/>
      <c r="H29" s="39"/>
      <c r="I29" s="244">
        <f>B29/(B29+B33)*100</f>
        <v>99.37559211092929</v>
      </c>
      <c r="J29" s="244"/>
      <c r="K29" s="244">
        <f>D29/(D29+D33)*100</f>
        <v>99.694475620401548</v>
      </c>
      <c r="L29" s="244"/>
      <c r="M29" s="244">
        <f>F29/(F29+F33)*100</f>
        <v>97.361789258150893</v>
      </c>
      <c r="N29" s="244"/>
      <c r="Q29" s="270"/>
    </row>
    <row r="30" spans="1:19" s="11" customFormat="1">
      <c r="A30" s="47" t="s">
        <v>189</v>
      </c>
      <c r="B30" s="238">
        <f t="shared" si="2"/>
        <v>45042</v>
      </c>
      <c r="C30" s="260"/>
      <c r="D30" s="238">
        <v>44189</v>
      </c>
      <c r="E30" s="238"/>
      <c r="F30" s="238">
        <v>853</v>
      </c>
      <c r="G30" s="260"/>
      <c r="H30" s="56"/>
      <c r="I30" s="244">
        <f>B30/SUM($B$30:B$33)*100</f>
        <v>48.490655412970455</v>
      </c>
      <c r="J30" s="244"/>
      <c r="K30" s="244">
        <f>D30/SUM($D$30:$D$33)*100</f>
        <v>55.105374735004361</v>
      </c>
      <c r="L30" s="244"/>
      <c r="M30" s="244">
        <f>F30/SUM($F$30:$F$33)*100</f>
        <v>6.7175933217829584</v>
      </c>
      <c r="N30" s="244"/>
    </row>
    <row r="31" spans="1:19" s="11" customFormat="1">
      <c r="A31" s="47" t="s">
        <v>188</v>
      </c>
      <c r="B31" s="238">
        <f t="shared" si="2"/>
        <v>46499</v>
      </c>
      <c r="C31" s="260"/>
      <c r="D31" s="238">
        <v>34989</v>
      </c>
      <c r="E31" s="238"/>
      <c r="F31" s="238">
        <v>11510</v>
      </c>
      <c r="G31" s="257"/>
      <c r="H31" s="56"/>
      <c r="I31" s="244">
        <f>B31/SUM($B$30:B$33)*100</f>
        <v>50.059211092929125</v>
      </c>
      <c r="J31" s="244"/>
      <c r="K31" s="244">
        <f>D31/SUM($D$30:$D$33)*100</f>
        <v>43.632622521511408</v>
      </c>
      <c r="L31" s="244"/>
      <c r="M31" s="244">
        <f>F31/SUM($F$30:$F$33)*100</f>
        <v>90.644195936367936</v>
      </c>
      <c r="N31" s="244"/>
    </row>
    <row r="32" spans="1:19" s="11" customFormat="1" ht="12">
      <c r="A32" s="47" t="s">
        <v>53</v>
      </c>
      <c r="B32" s="238">
        <f t="shared" si="2"/>
        <v>767</v>
      </c>
      <c r="C32" s="238" t="s">
        <v>1</v>
      </c>
      <c r="D32" s="238">
        <v>767</v>
      </c>
      <c r="E32" s="238" t="s">
        <v>1</v>
      </c>
      <c r="F32" s="238">
        <v>0</v>
      </c>
      <c r="G32" s="257"/>
      <c r="H32" s="56"/>
      <c r="I32" s="244">
        <f>B32/SUM($B$30:B$33)*100</f>
        <v>0.82572560502971326</v>
      </c>
      <c r="J32" s="244"/>
      <c r="K32" s="244">
        <f>D32/SUM($D$30:$D$33)*100</f>
        <v>0.95647836388577134</v>
      </c>
      <c r="L32" s="244"/>
      <c r="M32" s="244">
        <f>F32/SUM($F$30:$F$33)*100</f>
        <v>0</v>
      </c>
      <c r="N32" s="244"/>
    </row>
    <row r="33" spans="1:17" s="11" customFormat="1" ht="12">
      <c r="A33" s="46" t="s">
        <v>19</v>
      </c>
      <c r="B33" s="238">
        <f t="shared" si="2"/>
        <v>580</v>
      </c>
      <c r="C33" s="238" t="s">
        <v>1</v>
      </c>
      <c r="D33" s="238">
        <v>245</v>
      </c>
      <c r="E33" s="238" t="s">
        <v>1</v>
      </c>
      <c r="F33" s="238">
        <v>335</v>
      </c>
      <c r="G33" s="257" t="s">
        <v>1</v>
      </c>
      <c r="H33" s="56"/>
      <c r="I33" s="244">
        <f>B33/SUM($B$30:B$33)*100</f>
        <v>0.62440788907070877</v>
      </c>
      <c r="J33" s="244"/>
      <c r="K33" s="244">
        <f>D33/SUM($D$30:$D$33)*100</f>
        <v>0.30552437959845363</v>
      </c>
      <c r="L33" s="244"/>
      <c r="M33" s="244">
        <f>F33/SUM($F$30:$F$33)*100</f>
        <v>2.6382107418491101</v>
      </c>
      <c r="N33" s="244"/>
    </row>
    <row r="34" spans="1:17" s="11" customFormat="1" ht="6.5" customHeight="1">
      <c r="A34" s="49"/>
      <c r="B34" s="238"/>
      <c r="C34" s="238"/>
      <c r="D34" s="238"/>
      <c r="E34" s="317"/>
      <c r="F34" s="395"/>
      <c r="G34" s="317"/>
      <c r="H34" s="394"/>
      <c r="I34" s="244"/>
      <c r="J34" s="244"/>
      <c r="K34" s="244"/>
      <c r="L34" s="244"/>
      <c r="M34" s="244"/>
      <c r="N34" s="244"/>
    </row>
    <row r="35" spans="1:17" s="11" customFormat="1">
      <c r="A35" s="446" t="s">
        <v>192</v>
      </c>
      <c r="B35" s="256">
        <f>D35+F35</f>
        <v>128194</v>
      </c>
      <c r="C35" s="256"/>
      <c r="D35" s="256">
        <f>D36+D40+D41</f>
        <v>9741</v>
      </c>
      <c r="E35" s="256"/>
      <c r="F35" s="256">
        <f>F36+F40+F41</f>
        <v>118453</v>
      </c>
      <c r="G35" s="269"/>
      <c r="H35" s="345"/>
      <c r="I35" s="253">
        <f>I36+I40</f>
        <v>100</v>
      </c>
      <c r="J35" s="253"/>
      <c r="K35" s="591">
        <f>K36+K40</f>
        <v>99.999999999999986</v>
      </c>
      <c r="L35" s="591"/>
      <c r="M35" s="591">
        <f>M36+M40</f>
        <v>100</v>
      </c>
      <c r="N35" s="253"/>
    </row>
    <row r="36" spans="1:17" s="11" customFormat="1" ht="12">
      <c r="A36" s="46" t="s">
        <v>30</v>
      </c>
      <c r="B36" s="238">
        <f t="shared" ref="B36:B40" si="3">D36+F36</f>
        <v>89776</v>
      </c>
      <c r="C36" s="238"/>
      <c r="D36" s="238">
        <f>D37+D38+D39</f>
        <v>1959</v>
      </c>
      <c r="E36" s="260"/>
      <c r="F36" s="238">
        <f>F37+F38+F39</f>
        <v>87817</v>
      </c>
      <c r="G36" s="260"/>
      <c r="H36" s="39"/>
      <c r="I36" s="244">
        <f>B36/(B36+B40)*100</f>
        <v>70.185204005847723</v>
      </c>
      <c r="J36" s="244"/>
      <c r="K36" s="244">
        <f>D36/($D$35-$D$41)*100</f>
        <v>20.195876288659793</v>
      </c>
      <c r="L36" s="244"/>
      <c r="M36" s="244">
        <f>F36/(F36+F40)*100</f>
        <v>74.287091944202416</v>
      </c>
      <c r="N36" s="244"/>
    </row>
    <row r="37" spans="1:17" s="11" customFormat="1">
      <c r="A37" s="47" t="s">
        <v>189</v>
      </c>
      <c r="B37" s="238">
        <f t="shared" si="3"/>
        <v>71690</v>
      </c>
      <c r="C37" s="260"/>
      <c r="D37" s="238">
        <v>1876</v>
      </c>
      <c r="E37" s="238"/>
      <c r="F37" s="238">
        <v>69814</v>
      </c>
      <c r="G37" s="260"/>
      <c r="H37" s="56"/>
      <c r="I37" s="244">
        <f>B37/SUM($B$37:B$40)*100</f>
        <v>56.045906201871588</v>
      </c>
      <c r="J37" s="244"/>
      <c r="K37" s="244">
        <f t="shared" ref="K37:K41" si="4">D37/($D$35-$D$41)*100</f>
        <v>19.340206185567009</v>
      </c>
      <c r="L37" s="244"/>
      <c r="M37" s="244">
        <f>F37/SUM($F$37:$F$40)*100</f>
        <v>59.057802441355854</v>
      </c>
      <c r="N37" s="244"/>
    </row>
    <row r="38" spans="1:17" s="36" customFormat="1">
      <c r="A38" s="47" t="s">
        <v>188</v>
      </c>
      <c r="B38" s="238">
        <f t="shared" si="3"/>
        <v>17458</v>
      </c>
      <c r="C38" s="260"/>
      <c r="D38" s="238">
        <v>42</v>
      </c>
      <c r="E38" s="238" t="s">
        <v>1</v>
      </c>
      <c r="F38" s="238">
        <v>17416</v>
      </c>
      <c r="G38" s="257"/>
      <c r="H38" s="56"/>
      <c r="I38" s="244">
        <f>B38/SUM($B$37:B$40)*100</f>
        <v>13.648339105485761</v>
      </c>
      <c r="J38" s="244"/>
      <c r="K38" s="244">
        <f t="shared" si="4"/>
        <v>0.4329896907216495</v>
      </c>
      <c r="L38" s="244"/>
      <c r="M38" s="244">
        <f>F38/SUM($F$37:$F$40)*100</f>
        <v>14.732728210941268</v>
      </c>
      <c r="N38" s="244"/>
    </row>
    <row r="39" spans="1:17" s="11" customFormat="1" ht="12">
      <c r="A39" s="46" t="s">
        <v>53</v>
      </c>
      <c r="B39" s="238">
        <f t="shared" si="3"/>
        <v>628</v>
      </c>
      <c r="C39" s="260" t="s">
        <v>1</v>
      </c>
      <c r="D39" s="238">
        <v>41</v>
      </c>
      <c r="E39" s="238" t="s">
        <v>1</v>
      </c>
      <c r="F39" s="238">
        <v>587</v>
      </c>
      <c r="G39" s="260" t="s">
        <v>1</v>
      </c>
      <c r="H39" s="56"/>
      <c r="I39" s="244">
        <f>B39/SUM($B$37:B$40)*100</f>
        <v>0.49095869849038015</v>
      </c>
      <c r="J39" s="244"/>
      <c r="K39" s="244">
        <f t="shared" si="4"/>
        <v>0.42268041237113407</v>
      </c>
      <c r="L39" s="244"/>
      <c r="M39" s="244">
        <f>F39/SUM($F$37:$F$40)*100</f>
        <v>0.49656129190528958</v>
      </c>
      <c r="N39" s="244"/>
    </row>
    <row r="40" spans="1:17" s="11" customFormat="1" ht="12">
      <c r="A40" s="46" t="s">
        <v>19</v>
      </c>
      <c r="B40" s="238">
        <f t="shared" si="3"/>
        <v>38137</v>
      </c>
      <c r="C40" s="260"/>
      <c r="D40" s="238">
        <v>7741</v>
      </c>
      <c r="E40" s="238"/>
      <c r="F40" s="238">
        <v>30396</v>
      </c>
      <c r="G40" s="260"/>
      <c r="H40" s="56"/>
      <c r="I40" s="244">
        <f>B40/SUM($B$37:B$40)*100</f>
        <v>29.814795994152277</v>
      </c>
      <c r="J40" s="244"/>
      <c r="K40" s="244">
        <f>D40/($D$35-$D$41)*100</f>
        <v>79.804123711340196</v>
      </c>
      <c r="L40" s="244"/>
      <c r="M40" s="244">
        <f>F40/SUM($F$37:$F$40)*100</f>
        <v>25.712908055797584</v>
      </c>
      <c r="N40" s="244"/>
    </row>
    <row r="41" spans="1:17" s="11" customFormat="1" ht="12">
      <c r="A41" s="46" t="s">
        <v>11</v>
      </c>
      <c r="B41" s="238">
        <f>D41+F41</f>
        <v>281</v>
      </c>
      <c r="C41" s="260" t="s">
        <v>1</v>
      </c>
      <c r="D41" s="238">
        <v>41</v>
      </c>
      <c r="E41" s="238" t="s">
        <v>1</v>
      </c>
      <c r="F41" s="238">
        <v>240</v>
      </c>
      <c r="G41" s="260" t="s">
        <v>1</v>
      </c>
      <c r="H41" s="56"/>
      <c r="I41" s="282" t="s">
        <v>101</v>
      </c>
      <c r="J41" s="244"/>
      <c r="K41" s="244">
        <f t="shared" si="4"/>
        <v>0.42268041237113407</v>
      </c>
      <c r="L41" s="244"/>
      <c r="M41" s="282" t="s">
        <v>101</v>
      </c>
      <c r="N41" s="244"/>
    </row>
    <row r="42" spans="1:17" s="11" customFormat="1" ht="6.75" customHeight="1">
      <c r="A42" s="46"/>
      <c r="B42" s="238"/>
      <c r="C42" s="260"/>
      <c r="D42" s="303"/>
      <c r="E42" s="303"/>
      <c r="F42" s="238"/>
      <c r="G42" s="260"/>
      <c r="H42" s="56"/>
      <c r="I42" s="244"/>
      <c r="J42" s="289"/>
      <c r="K42" s="244"/>
      <c r="L42" s="289"/>
      <c r="M42" s="244"/>
      <c r="N42" s="244"/>
    </row>
    <row r="43" spans="1:17" s="11" customFormat="1" ht="12">
      <c r="A43" s="446" t="s">
        <v>11</v>
      </c>
      <c r="B43" s="256">
        <f>D43+F43</f>
        <v>572</v>
      </c>
      <c r="C43" s="592" t="s">
        <v>1</v>
      </c>
      <c r="D43" s="256">
        <f>D44+D47</f>
        <v>235</v>
      </c>
      <c r="E43" s="52" t="s">
        <v>1</v>
      </c>
      <c r="F43" s="256">
        <f>F44+F47</f>
        <v>337</v>
      </c>
      <c r="G43" s="593" t="s">
        <v>1</v>
      </c>
      <c r="H43" s="594"/>
      <c r="I43" s="595">
        <f>K43+M43</f>
        <v>200</v>
      </c>
      <c r="J43" s="596"/>
      <c r="K43" s="595">
        <f>SUM(K44,K47)</f>
        <v>100</v>
      </c>
      <c r="L43" s="596"/>
      <c r="M43" s="595">
        <f>SUM(M44,M47)</f>
        <v>100</v>
      </c>
      <c r="N43" s="244"/>
    </row>
    <row r="44" spans="1:17" s="11" customFormat="1" ht="12">
      <c r="A44" s="46" t="s">
        <v>30</v>
      </c>
      <c r="B44" s="238">
        <f>D44+F44</f>
        <v>463</v>
      </c>
      <c r="C44" s="260" t="s">
        <v>1</v>
      </c>
      <c r="D44" s="238">
        <f>D45+D46</f>
        <v>181</v>
      </c>
      <c r="E44" s="260" t="s">
        <v>1</v>
      </c>
      <c r="F44" s="238">
        <f>F45+F46</f>
        <v>282</v>
      </c>
      <c r="G44" s="260" t="s">
        <v>1</v>
      </c>
      <c r="H44" s="594"/>
      <c r="I44" s="244">
        <f>B44/B43*100</f>
        <v>80.944055944055947</v>
      </c>
      <c r="J44" s="596"/>
      <c r="K44" s="244">
        <f>D44/($D$43)*100</f>
        <v>77.021276595744681</v>
      </c>
      <c r="L44" s="596"/>
      <c r="M44" s="244">
        <f>F44/($F$43)*100</f>
        <v>83.679525222551931</v>
      </c>
      <c r="N44" s="244"/>
    </row>
    <row r="45" spans="1:17" s="11" customFormat="1">
      <c r="A45" s="47" t="s">
        <v>189</v>
      </c>
      <c r="B45" s="238">
        <f>D45+F45</f>
        <v>339</v>
      </c>
      <c r="C45" s="260" t="s">
        <v>1</v>
      </c>
      <c r="D45" s="238">
        <v>140</v>
      </c>
      <c r="E45" s="238" t="s">
        <v>1</v>
      </c>
      <c r="F45" s="238">
        <v>199</v>
      </c>
      <c r="G45" s="260" t="s">
        <v>1</v>
      </c>
      <c r="H45" s="594"/>
      <c r="I45" s="244">
        <f>B45/B43*100</f>
        <v>59.265734265734274</v>
      </c>
      <c r="J45" s="596"/>
      <c r="K45" s="244">
        <f t="shared" ref="K45:K47" si="5">D45/($D$43)*100</f>
        <v>59.574468085106382</v>
      </c>
      <c r="L45" s="596"/>
      <c r="M45" s="244">
        <f t="shared" ref="M45:M47" si="6">F45/($F$43)*100</f>
        <v>59.050445103857562</v>
      </c>
      <c r="N45" s="244"/>
    </row>
    <row r="46" spans="1:17" s="11" customFormat="1">
      <c r="A46" s="47" t="s">
        <v>188</v>
      </c>
      <c r="B46" s="238">
        <f>D46+F46</f>
        <v>124</v>
      </c>
      <c r="C46" s="260" t="s">
        <v>1</v>
      </c>
      <c r="D46" s="238">
        <v>41</v>
      </c>
      <c r="E46" s="260" t="s">
        <v>1</v>
      </c>
      <c r="F46" s="238">
        <v>83</v>
      </c>
      <c r="G46" s="260" t="s">
        <v>1</v>
      </c>
      <c r="H46" s="594"/>
      <c r="I46" s="244">
        <f>B46/B43*100</f>
        <v>21.678321678321677</v>
      </c>
      <c r="J46" s="596"/>
      <c r="K46" s="244">
        <f>D46/($D$43)*100</f>
        <v>17.446808510638299</v>
      </c>
      <c r="L46" s="596"/>
      <c r="M46" s="244">
        <f t="shared" si="6"/>
        <v>24.629080118694365</v>
      </c>
      <c r="N46" s="244"/>
    </row>
    <row r="47" spans="1:17" s="11" customFormat="1" ht="12">
      <c r="A47" s="46" t="s">
        <v>19</v>
      </c>
      <c r="B47" s="238">
        <f>D47+F47</f>
        <v>109</v>
      </c>
      <c r="C47" s="260" t="s">
        <v>1</v>
      </c>
      <c r="D47" s="238">
        <v>54</v>
      </c>
      <c r="E47" s="238" t="s">
        <v>1</v>
      </c>
      <c r="F47" s="238">
        <v>55</v>
      </c>
      <c r="G47" s="260" t="s">
        <v>1</v>
      </c>
      <c r="H47" s="594"/>
      <c r="I47" s="244">
        <f>B47/B43*100</f>
        <v>19.055944055944053</v>
      </c>
      <c r="J47" s="596"/>
      <c r="K47" s="244">
        <f t="shared" si="5"/>
        <v>22.978723404255319</v>
      </c>
      <c r="L47" s="596"/>
      <c r="M47" s="244">
        <f t="shared" si="6"/>
        <v>16.320474777448073</v>
      </c>
      <c r="N47" s="244"/>
      <c r="Q47" s="244"/>
    </row>
    <row r="48" spans="1:17" s="11" customFormat="1" ht="6.5" customHeight="1" thickBot="1">
      <c r="A48" s="15"/>
      <c r="B48" s="15"/>
      <c r="C48" s="338" t="s">
        <v>1</v>
      </c>
      <c r="D48" s="210"/>
      <c r="E48" s="346"/>
      <c r="F48" s="67"/>
      <c r="G48" s="338" t="s">
        <v>1</v>
      </c>
      <c r="H48" s="9"/>
      <c r="I48" s="173"/>
      <c r="J48" s="15"/>
      <c r="K48" s="209"/>
      <c r="L48" s="15"/>
      <c r="M48" s="173"/>
      <c r="N48" s="9"/>
    </row>
    <row r="49" spans="1:14" s="4" customFormat="1" ht="6.5" customHeight="1">
      <c r="C49" s="330"/>
      <c r="E49" s="330"/>
      <c r="G49" s="330"/>
    </row>
    <row r="50" spans="1:14" s="4" customFormat="1">
      <c r="A50" s="18" t="s">
        <v>190</v>
      </c>
      <c r="B50" s="18"/>
      <c r="C50" s="331"/>
      <c r="D50" s="7"/>
      <c r="E50" s="337"/>
      <c r="F50" s="7"/>
      <c r="G50" s="330"/>
    </row>
    <row r="51" spans="1:14" s="4" customFormat="1">
      <c r="A51" s="18" t="s">
        <v>191</v>
      </c>
      <c r="B51" s="18"/>
      <c r="C51" s="331"/>
      <c r="D51" s="7"/>
      <c r="E51" s="337"/>
      <c r="F51" s="7"/>
      <c r="G51" s="330"/>
    </row>
    <row r="52" spans="1:14" s="4" customFormat="1">
      <c r="A52" s="24" t="s">
        <v>193</v>
      </c>
      <c r="B52" s="18"/>
      <c r="C52" s="331"/>
      <c r="D52" s="7"/>
      <c r="E52" s="337"/>
      <c r="F52" s="7"/>
      <c r="G52" s="330"/>
    </row>
    <row r="53" spans="1:14" s="4" customFormat="1" ht="11">
      <c r="A53" s="159" t="s">
        <v>31</v>
      </c>
      <c r="C53" s="330"/>
      <c r="E53" s="330"/>
      <c r="G53" s="330"/>
    </row>
    <row r="54" spans="1:14" s="4" customFormat="1" ht="11">
      <c r="A54" s="158" t="s">
        <v>113</v>
      </c>
      <c r="C54" s="330"/>
      <c r="E54" s="330"/>
      <c r="G54" s="330"/>
    </row>
    <row r="55" spans="1:14" s="4" customFormat="1" ht="11">
      <c r="A55" s="4" t="s">
        <v>207</v>
      </c>
      <c r="B55" s="18"/>
      <c r="C55" s="331"/>
      <c r="D55" s="7"/>
      <c r="E55" s="337"/>
      <c r="F55" s="7"/>
      <c r="G55" s="330"/>
    </row>
    <row r="56" spans="1:14" s="4" customFormat="1" ht="11">
      <c r="B56" s="6"/>
      <c r="C56" s="330"/>
      <c r="E56" s="330"/>
      <c r="G56" s="330"/>
      <c r="N56" s="7"/>
    </row>
    <row r="57" spans="1:14" ht="12" customHeight="1"/>
    <row r="58" spans="1:14">
      <c r="A58" s="24"/>
      <c r="B58" s="396"/>
      <c r="C58" s="348"/>
      <c r="D58" s="397"/>
      <c r="E58" s="348"/>
      <c r="F58" s="397"/>
    </row>
    <row r="59" spans="1:14">
      <c r="A59" s="398"/>
      <c r="B59" s="396"/>
      <c r="C59" s="348"/>
      <c r="D59" s="397"/>
      <c r="E59" s="348"/>
      <c r="F59" s="397"/>
    </row>
    <row r="60" spans="1:14">
      <c r="A60" s="398"/>
      <c r="B60" s="396"/>
      <c r="C60" s="348"/>
      <c r="D60" s="397"/>
      <c r="E60" s="348"/>
      <c r="F60" s="397"/>
    </row>
    <row r="64" spans="1:1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59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bestFit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64" t="s">
        <v>214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</row>
    <row r="2" spans="1:14" s="11" customFormat="1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1" t="s">
        <v>142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4" s="11" customFormat="1" ht="6.5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5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4" s="11" customFormat="1" ht="6.5" customHeight="1">
      <c r="A8" s="661"/>
      <c r="B8" s="662"/>
      <c r="C8" s="662"/>
      <c r="D8" s="462"/>
      <c r="E8" s="494"/>
      <c r="F8" s="462"/>
      <c r="G8" s="494"/>
      <c r="H8" s="460"/>
      <c r="I8" s="662"/>
      <c r="J8" s="662"/>
      <c r="K8" s="462"/>
      <c r="L8" s="462"/>
      <c r="M8" s="462"/>
      <c r="N8" s="462"/>
    </row>
    <row r="9" spans="1:14" s="11" customFormat="1" ht="6.5" customHeight="1">
      <c r="A9" s="661"/>
      <c r="B9" s="662"/>
      <c r="C9" s="662"/>
      <c r="D9" s="460"/>
      <c r="E9" s="495"/>
      <c r="F9" s="460"/>
      <c r="G9" s="495"/>
      <c r="H9" s="460"/>
      <c r="I9" s="662"/>
      <c r="J9" s="662"/>
      <c r="K9" s="460"/>
      <c r="L9" s="460"/>
      <c r="M9" s="460"/>
      <c r="N9" s="460"/>
    </row>
    <row r="10" spans="1:14" s="11" customFormat="1" ht="25.5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4" s="11" customFormat="1" ht="6.5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36" customFormat="1" ht="6.5" customHeight="1">
      <c r="A12" s="211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4" s="11" customFormat="1" ht="12">
      <c r="A13" s="513" t="s">
        <v>56</v>
      </c>
      <c r="B13" s="470">
        <f t="shared" ref="B13:B19" si="0">D13+F13</f>
        <v>295568</v>
      </c>
      <c r="C13" s="489"/>
      <c r="D13" s="470">
        <f>D14+D18+D19</f>
        <v>115502</v>
      </c>
      <c r="E13" s="473"/>
      <c r="F13" s="470">
        <f>F14+F18+F19</f>
        <v>180066</v>
      </c>
      <c r="G13" s="489"/>
      <c r="H13" s="490"/>
      <c r="I13" s="504">
        <f>SUM(I18,I14)</f>
        <v>100</v>
      </c>
      <c r="J13" s="504"/>
      <c r="K13" s="504">
        <f>SUM(K18,K14)</f>
        <v>100</v>
      </c>
      <c r="L13" s="504"/>
      <c r="M13" s="504">
        <f>SUM(M18,M14)</f>
        <v>100</v>
      </c>
      <c r="N13" s="476"/>
    </row>
    <row r="14" spans="1:14" s="11" customFormat="1" ht="12">
      <c r="A14" s="482" t="s">
        <v>30</v>
      </c>
      <c r="B14" s="485">
        <f t="shared" si="0"/>
        <v>249058</v>
      </c>
      <c r="C14" s="486"/>
      <c r="D14" s="514">
        <f>SUM($D$15:$D$17)</f>
        <v>105151</v>
      </c>
      <c r="E14" s="486"/>
      <c r="F14" s="514">
        <f>SUM($F$15:$F$17)</f>
        <v>143907</v>
      </c>
      <c r="G14" s="486"/>
      <c r="H14" s="487"/>
      <c r="I14" s="488">
        <f>B14*100/SUM(B14,B18)</f>
        <v>84.344383599684377</v>
      </c>
      <c r="J14" s="488"/>
      <c r="K14" s="488">
        <f>D14*100/SUM(D14,D18)</f>
        <v>91.070577944067693</v>
      </c>
      <c r="L14" s="488"/>
      <c r="M14" s="488">
        <f>F14*100/SUM(F14,F18)</f>
        <v>80.025691501785062</v>
      </c>
      <c r="N14" s="488"/>
    </row>
    <row r="15" spans="1:14" s="11" customFormat="1">
      <c r="A15" s="515" t="s">
        <v>189</v>
      </c>
      <c r="B15" s="485">
        <f t="shared" si="0"/>
        <v>151312</v>
      </c>
      <c r="C15" s="486"/>
      <c r="D15" s="485">
        <v>60814</v>
      </c>
      <c r="E15" s="485"/>
      <c r="F15" s="485">
        <v>90498</v>
      </c>
      <c r="G15" s="485"/>
      <c r="H15" s="487"/>
      <c r="I15" s="488">
        <f>B15*100/SUM(B14,B18)</f>
        <v>51.242350662237079</v>
      </c>
      <c r="J15" s="488"/>
      <c r="K15" s="488">
        <f>D15*100/SUM(D14,D18)</f>
        <v>52.670598730307205</v>
      </c>
      <c r="L15" s="488"/>
      <c r="M15" s="488">
        <f>F15*100/SUM(F14,F18)</f>
        <v>50.325314470654966</v>
      </c>
      <c r="N15" s="488"/>
    </row>
    <row r="16" spans="1:14" s="11" customFormat="1">
      <c r="A16" s="515" t="s">
        <v>188</v>
      </c>
      <c r="B16" s="485">
        <f t="shared" si="0"/>
        <v>94246</v>
      </c>
      <c r="C16" s="486"/>
      <c r="D16" s="485">
        <v>42210</v>
      </c>
      <c r="E16" s="485"/>
      <c r="F16" s="485">
        <v>52036</v>
      </c>
      <c r="G16" s="485"/>
      <c r="H16" s="487"/>
      <c r="I16" s="488">
        <f>B16*100/SUM(B14,B18)</f>
        <v>31.916745403624272</v>
      </c>
      <c r="J16" s="488"/>
      <c r="K16" s="488">
        <f>D16*100/SUM(D14,D18)</f>
        <v>36.557798737235949</v>
      </c>
      <c r="L16" s="488"/>
      <c r="M16" s="488">
        <f>F16*100/SUM(F14,F18)</f>
        <v>28.936861188037327</v>
      </c>
      <c r="N16" s="488"/>
    </row>
    <row r="17" spans="1:14" s="11" customFormat="1" ht="12">
      <c r="A17" s="515" t="s">
        <v>53</v>
      </c>
      <c r="B17" s="485">
        <f t="shared" si="0"/>
        <v>3500</v>
      </c>
      <c r="C17" s="486"/>
      <c r="D17" s="485">
        <v>2127</v>
      </c>
      <c r="E17" s="485"/>
      <c r="F17" s="485">
        <v>1373</v>
      </c>
      <c r="G17" s="485"/>
      <c r="H17" s="487"/>
      <c r="I17" s="488">
        <f>B17*100/SUM(B14,B18)</f>
        <v>1.1852875338230264</v>
      </c>
      <c r="J17" s="488"/>
      <c r="K17" s="488">
        <f>D17*100/SUM(D14,D18)</f>
        <v>1.8421804765245406</v>
      </c>
      <c r="L17" s="488"/>
      <c r="M17" s="488">
        <f>F17*100/SUM(F14,F18)</f>
        <v>0.76351584309276743</v>
      </c>
      <c r="N17" s="488"/>
    </row>
    <row r="18" spans="1:14" s="11" customFormat="1" ht="12">
      <c r="A18" s="482" t="s">
        <v>19</v>
      </c>
      <c r="B18" s="485">
        <f t="shared" si="0"/>
        <v>46229</v>
      </c>
      <c r="C18" s="486"/>
      <c r="D18" s="485">
        <v>10310</v>
      </c>
      <c r="E18" s="485"/>
      <c r="F18" s="485">
        <v>35919</v>
      </c>
      <c r="G18" s="485"/>
      <c r="H18" s="487"/>
      <c r="I18" s="488">
        <f>B18*100/SUM(B14,B18)</f>
        <v>15.655616400315624</v>
      </c>
      <c r="J18" s="488"/>
      <c r="K18" s="488">
        <f>D18*100/SUM(D14,D18)</f>
        <v>8.9294220559323065</v>
      </c>
      <c r="L18" s="488"/>
      <c r="M18" s="488">
        <f>F18*100/SUM(F14,F18)</f>
        <v>19.974308498214942</v>
      </c>
      <c r="N18" s="488"/>
    </row>
    <row r="19" spans="1:14" s="11" customFormat="1" ht="12">
      <c r="A19" s="482" t="s">
        <v>11</v>
      </c>
      <c r="B19" s="485">
        <f t="shared" si="0"/>
        <v>281</v>
      </c>
      <c r="C19" s="486" t="s">
        <v>1</v>
      </c>
      <c r="D19" s="485">
        <v>41</v>
      </c>
      <c r="E19" s="485" t="s">
        <v>1</v>
      </c>
      <c r="F19" s="485">
        <v>240</v>
      </c>
      <c r="G19" s="485" t="s">
        <v>1</v>
      </c>
      <c r="H19" s="487"/>
      <c r="I19" s="493" t="s">
        <v>101</v>
      </c>
      <c r="J19" s="488"/>
      <c r="K19" s="488">
        <v>0</v>
      </c>
      <c r="L19" s="488"/>
      <c r="M19" s="493" t="s">
        <v>101</v>
      </c>
      <c r="N19" s="488"/>
    </row>
    <row r="20" spans="1:14" s="11" customFormat="1" ht="6.5" customHeight="1">
      <c r="A20" s="12"/>
      <c r="B20" s="392"/>
      <c r="C20" s="283"/>
      <c r="D20" s="392"/>
      <c r="E20" s="283"/>
      <c r="F20" s="392"/>
      <c r="G20" s="283"/>
      <c r="H20" s="393"/>
      <c r="I20" s="288"/>
      <c r="J20" s="288"/>
      <c r="K20" s="288"/>
      <c r="L20" s="288"/>
      <c r="M20" s="288"/>
      <c r="N20" s="240"/>
    </row>
    <row r="21" spans="1:14" s="11" customFormat="1" ht="12">
      <c r="A21" s="445" t="s">
        <v>93</v>
      </c>
      <c r="B21" s="256">
        <f t="shared" ref="B21:B26" si="1">D21+F21</f>
        <v>66718</v>
      </c>
      <c r="C21" s="269"/>
      <c r="D21" s="256">
        <f>D22+D26</f>
        <v>45190</v>
      </c>
      <c r="E21" s="269"/>
      <c r="F21" s="256">
        <f>F22+F26</f>
        <v>21528</v>
      </c>
      <c r="G21" s="269"/>
      <c r="H21" s="345"/>
      <c r="I21" s="253">
        <f>SUM(I26,I22)</f>
        <v>100</v>
      </c>
      <c r="J21" s="253"/>
      <c r="K21" s="253">
        <f>SUM(K26,K22)</f>
        <v>100</v>
      </c>
      <c r="L21" s="253"/>
      <c r="M21" s="253">
        <f>SUM(M26,M22)</f>
        <v>100</v>
      </c>
      <c r="N21" s="253"/>
    </row>
    <row r="22" spans="1:14" s="11" customFormat="1" ht="12">
      <c r="A22" s="46" t="s">
        <v>30</v>
      </c>
      <c r="B22" s="238">
        <f t="shared" si="1"/>
        <v>64012</v>
      </c>
      <c r="C22" s="260"/>
      <c r="D22" s="238">
        <f>SUM($D$23:$D$25)</f>
        <v>44005</v>
      </c>
      <c r="E22" s="260"/>
      <c r="F22" s="238">
        <f>SUM($F$23:$F$25)</f>
        <v>20007</v>
      </c>
      <c r="G22" s="260"/>
      <c r="H22" s="39"/>
      <c r="I22" s="244">
        <f>B22*100/SUM(B22,B26)</f>
        <v>95.944123025270542</v>
      </c>
      <c r="J22" s="244"/>
      <c r="K22" s="244">
        <f>D22*100/SUM(D22,D26)</f>
        <v>97.377738437707464</v>
      </c>
      <c r="L22" s="244"/>
      <c r="M22" s="244">
        <f>F22*100/SUM(F22,F26)</f>
        <v>92.934782608695656</v>
      </c>
      <c r="N22" s="244"/>
    </row>
    <row r="23" spans="1:14" s="11" customFormat="1">
      <c r="A23" s="47" t="s">
        <v>189</v>
      </c>
      <c r="B23" s="238">
        <f t="shared" si="1"/>
        <v>31926</v>
      </c>
      <c r="C23" s="260"/>
      <c r="D23" s="238">
        <v>25764</v>
      </c>
      <c r="E23" s="238"/>
      <c r="F23" s="238">
        <v>6162</v>
      </c>
      <c r="G23" s="260"/>
      <c r="H23" s="56"/>
      <c r="I23" s="244">
        <f>B23*100/SUM(B22,B26)</f>
        <v>47.852153841542012</v>
      </c>
      <c r="J23" s="244"/>
      <c r="K23" s="244">
        <f>D23*100/SUM(D22,D26)</f>
        <v>57.01261341004647</v>
      </c>
      <c r="L23" s="244"/>
      <c r="M23" s="244">
        <f>F23*100/SUM(F22,F26)</f>
        <v>28.623188405797102</v>
      </c>
      <c r="N23" s="244"/>
    </row>
    <row r="24" spans="1:14" s="11" customFormat="1">
      <c r="A24" s="47" t="s">
        <v>188</v>
      </c>
      <c r="B24" s="238">
        <f t="shared" si="1"/>
        <v>31394</v>
      </c>
      <c r="C24" s="260"/>
      <c r="D24" s="238">
        <v>17793</v>
      </c>
      <c r="E24" s="238"/>
      <c r="F24" s="238">
        <v>13601</v>
      </c>
      <c r="G24" s="260"/>
      <c r="H24" s="56"/>
      <c r="I24" s="244">
        <f>B24*100/SUM(B22,B26)</f>
        <v>47.054767828771844</v>
      </c>
      <c r="J24" s="244"/>
      <c r="K24" s="244">
        <f>D24*100/SUM(D22,D26)</f>
        <v>39.373755255587518</v>
      </c>
      <c r="L24" s="244"/>
      <c r="M24" s="244">
        <f>F24*100/SUM(F22,F26)</f>
        <v>63.178186547751764</v>
      </c>
      <c r="N24" s="244"/>
    </row>
    <row r="25" spans="1:14" s="11" customFormat="1" ht="12">
      <c r="A25" s="47" t="s">
        <v>53</v>
      </c>
      <c r="B25" s="238">
        <f t="shared" si="1"/>
        <v>692</v>
      </c>
      <c r="C25" s="612"/>
      <c r="D25" s="238">
        <v>448</v>
      </c>
      <c r="E25" s="238" t="s">
        <v>1</v>
      </c>
      <c r="F25" s="238">
        <v>244</v>
      </c>
      <c r="G25" s="612" t="s">
        <v>1</v>
      </c>
      <c r="H25" s="56"/>
      <c r="I25" s="244">
        <f>B25*100/SUM(B22,B26)</f>
        <v>1.0372013549566834</v>
      </c>
      <c r="J25" s="244"/>
      <c r="K25" s="244">
        <f>D25*100/SUM(D22,D26)</f>
        <v>0.99136977207346755</v>
      </c>
      <c r="L25" s="244"/>
      <c r="M25" s="244">
        <f>F25*100/SUM(F22,F26)</f>
        <v>1.1334076551467855</v>
      </c>
      <c r="N25" s="244"/>
    </row>
    <row r="26" spans="1:14" s="11" customFormat="1" ht="12">
      <c r="A26" s="46" t="s">
        <v>19</v>
      </c>
      <c r="B26" s="238">
        <f t="shared" si="1"/>
        <v>2706</v>
      </c>
      <c r="C26" s="612"/>
      <c r="D26" s="238">
        <v>1185</v>
      </c>
      <c r="E26" s="238"/>
      <c r="F26" s="238">
        <v>1521</v>
      </c>
      <c r="G26" s="612"/>
      <c r="H26" s="56"/>
      <c r="I26" s="244">
        <f>B26*100/SUM(B22,B26)</f>
        <v>4.0558769747294585</v>
      </c>
      <c r="J26" s="289"/>
      <c r="K26" s="244">
        <f>D26*100/SUM(D22,D26)</f>
        <v>2.6222615622925427</v>
      </c>
      <c r="L26" s="289"/>
      <c r="M26" s="244">
        <f>F26*100/SUM(F22,F26)</f>
        <v>7.0652173913043477</v>
      </c>
      <c r="N26" s="244"/>
    </row>
    <row r="27" spans="1:14" s="11" customFormat="1" ht="6.5" customHeight="1">
      <c r="A27" s="68"/>
      <c r="B27" s="286"/>
      <c r="C27" s="611"/>
      <c r="D27" s="286"/>
      <c r="E27" s="611"/>
      <c r="F27" s="286"/>
      <c r="G27" s="611"/>
      <c r="H27" s="98"/>
      <c r="I27" s="289"/>
      <c r="J27" s="289"/>
      <c r="K27" s="289"/>
      <c r="L27" s="289"/>
      <c r="M27" s="289"/>
      <c r="N27" s="244"/>
    </row>
    <row r="28" spans="1:14" s="11" customFormat="1" ht="12">
      <c r="A28" s="445" t="s">
        <v>68</v>
      </c>
      <c r="B28" s="256">
        <f t="shared" ref="B28:B33" si="2">D28+F28</f>
        <v>116055</v>
      </c>
      <c r="C28" s="614"/>
      <c r="D28" s="256">
        <f>D29+D33+D34</f>
        <v>8716</v>
      </c>
      <c r="E28" s="610"/>
      <c r="F28" s="256">
        <f>F29+F33+F34</f>
        <v>107339</v>
      </c>
      <c r="G28" s="614"/>
      <c r="H28" s="345"/>
      <c r="I28" s="253">
        <f>I29+I33</f>
        <v>100</v>
      </c>
      <c r="J28" s="253"/>
      <c r="K28" s="253">
        <f>K29+K33</f>
        <v>100</v>
      </c>
      <c r="L28" s="253"/>
      <c r="M28" s="253">
        <f>M29+M33</f>
        <v>100</v>
      </c>
      <c r="N28" s="253"/>
    </row>
    <row r="29" spans="1:14" s="11" customFormat="1" ht="12">
      <c r="A29" s="46" t="s">
        <v>30</v>
      </c>
      <c r="B29" s="238">
        <f t="shared" si="2"/>
        <v>82305</v>
      </c>
      <c r="C29" s="612"/>
      <c r="D29" s="238">
        <f>SUM($D$30:$D$32)</f>
        <v>1698</v>
      </c>
      <c r="E29" s="612"/>
      <c r="F29" s="238">
        <f>SUM($F$30:$F$32)</f>
        <v>80607</v>
      </c>
      <c r="G29" s="612"/>
      <c r="H29" s="56"/>
      <c r="I29" s="244">
        <f>B29*100/SUM(B29,B33)</f>
        <v>71.091091264014366</v>
      </c>
      <c r="J29" s="244"/>
      <c r="K29" s="244">
        <f>D29*100/SUM(D29,D33)</f>
        <v>19.573487031700289</v>
      </c>
      <c r="L29" s="244"/>
      <c r="M29" s="244">
        <f>F29*100/SUM(F29,F33)</f>
        <v>75.264008067302214</v>
      </c>
      <c r="N29" s="250"/>
    </row>
    <row r="30" spans="1:14" s="11" customFormat="1">
      <c r="A30" s="47" t="s">
        <v>189</v>
      </c>
      <c r="B30" s="238">
        <f t="shared" si="2"/>
        <v>64839</v>
      </c>
      <c r="C30" s="612"/>
      <c r="D30" s="238">
        <v>1615</v>
      </c>
      <c r="E30" s="238"/>
      <c r="F30" s="238">
        <v>63224</v>
      </c>
      <c r="G30" s="612"/>
      <c r="H30" s="56"/>
      <c r="I30" s="244">
        <f>B30*100/SUM(B29,B33)</f>
        <v>56.004802459965106</v>
      </c>
      <c r="J30" s="244"/>
      <c r="K30" s="244">
        <f>D30*100/SUM(D29,D33)</f>
        <v>18.616714697406341</v>
      </c>
      <c r="L30" s="244"/>
      <c r="M30" s="244">
        <f>F30*100/SUM(F29,F33)</f>
        <v>59.033230935863081</v>
      </c>
      <c r="N30" s="250"/>
    </row>
    <row r="31" spans="1:14" s="11" customFormat="1">
      <c r="A31" s="47" t="s">
        <v>188</v>
      </c>
      <c r="B31" s="238">
        <f t="shared" si="2"/>
        <v>16907</v>
      </c>
      <c r="C31" s="612"/>
      <c r="D31" s="238">
        <v>42</v>
      </c>
      <c r="E31" s="238" t="s">
        <v>1</v>
      </c>
      <c r="F31" s="238">
        <v>16865</v>
      </c>
      <c r="G31" s="612"/>
      <c r="H31" s="56"/>
      <c r="I31" s="244">
        <f>B31*100/SUM(B29,B33)</f>
        <v>14.603451552161971</v>
      </c>
      <c r="J31" s="244"/>
      <c r="K31" s="244">
        <f>D31*100/SUM(D29,D33)</f>
        <v>0.48414985590778098</v>
      </c>
      <c r="L31" s="244"/>
      <c r="M31" s="244">
        <f>F31*100/SUM(F29,F33)</f>
        <v>15.747112484710408</v>
      </c>
      <c r="N31" s="250"/>
    </row>
    <row r="32" spans="1:14" s="11" customFormat="1" ht="12">
      <c r="A32" s="47" t="s">
        <v>53</v>
      </c>
      <c r="B32" s="238">
        <f t="shared" si="2"/>
        <v>559</v>
      </c>
      <c r="C32" s="612" t="s">
        <v>1</v>
      </c>
      <c r="D32" s="238">
        <v>41</v>
      </c>
      <c r="E32" s="238" t="s">
        <v>1</v>
      </c>
      <c r="F32" s="238">
        <v>518</v>
      </c>
      <c r="G32" s="612" t="s">
        <v>1</v>
      </c>
      <c r="H32" s="56"/>
      <c r="I32" s="244">
        <f>B32*100/(B29+B33)</f>
        <v>0.48283725188729765</v>
      </c>
      <c r="J32" s="244"/>
      <c r="K32" s="244">
        <f>D32*100/(D29+D33)</f>
        <v>0.47262247838616717</v>
      </c>
      <c r="L32" s="244"/>
      <c r="M32" s="244">
        <f>F32*100/(F29+F33)</f>
        <v>0.48366464672872761</v>
      </c>
      <c r="N32" s="250"/>
    </row>
    <row r="33" spans="1:14" s="11" customFormat="1" ht="12">
      <c r="A33" s="46" t="s">
        <v>19</v>
      </c>
      <c r="B33" s="238">
        <f t="shared" si="2"/>
        <v>33469</v>
      </c>
      <c r="C33" s="612"/>
      <c r="D33" s="238">
        <v>6977</v>
      </c>
      <c r="E33" s="238"/>
      <c r="F33" s="238">
        <v>26492</v>
      </c>
      <c r="G33" s="612"/>
      <c r="H33" s="56"/>
      <c r="I33" s="244">
        <f>B33*100/SUM(B29,B33)</f>
        <v>28.908908735985626</v>
      </c>
      <c r="J33" s="244"/>
      <c r="K33" s="244">
        <f>D33*100/SUM(D29,D33)</f>
        <v>80.426512968299718</v>
      </c>
      <c r="L33" s="244"/>
      <c r="M33" s="244">
        <f>F33*100/SUM(F29,F33)</f>
        <v>24.735991932697786</v>
      </c>
      <c r="N33" s="244"/>
    </row>
    <row r="34" spans="1:14" s="11" customFormat="1" ht="12">
      <c r="A34" s="46" t="s">
        <v>11</v>
      </c>
      <c r="B34" s="238">
        <f>D34+F34</f>
        <v>281</v>
      </c>
      <c r="C34" s="612" t="s">
        <v>1</v>
      </c>
      <c r="D34" s="238">
        <v>41</v>
      </c>
      <c r="E34" s="238" t="s">
        <v>1</v>
      </c>
      <c r="F34" s="238">
        <v>240</v>
      </c>
      <c r="G34" s="612" t="s">
        <v>1</v>
      </c>
      <c r="H34" s="56"/>
      <c r="I34" s="244"/>
      <c r="J34" s="244"/>
      <c r="K34" s="244"/>
      <c r="L34" s="244"/>
      <c r="M34" s="244"/>
      <c r="N34" s="244"/>
    </row>
    <row r="35" spans="1:14" s="11" customFormat="1" ht="6.5" customHeight="1">
      <c r="A35" s="49"/>
      <c r="B35" s="238"/>
      <c r="C35" s="612"/>
      <c r="D35" s="417"/>
      <c r="E35" s="613"/>
      <c r="F35" s="238"/>
      <c r="G35" s="612"/>
      <c r="H35" s="56"/>
      <c r="I35" s="244"/>
      <c r="J35" s="250"/>
      <c r="K35" s="245"/>
      <c r="L35" s="244"/>
      <c r="M35" s="244"/>
      <c r="N35" s="244"/>
    </row>
    <row r="36" spans="1:14" s="11" customFormat="1" ht="12">
      <c r="A36" s="445" t="s">
        <v>67</v>
      </c>
      <c r="B36" s="256">
        <f>D36+F36</f>
        <v>23503</v>
      </c>
      <c r="C36" s="614"/>
      <c r="D36" s="256">
        <f>D37+D41+D42</f>
        <v>6924</v>
      </c>
      <c r="E36" s="614"/>
      <c r="F36" s="256">
        <f>F37+F41+F42</f>
        <v>16579</v>
      </c>
      <c r="G36" s="614"/>
      <c r="H36" s="345"/>
      <c r="I36" s="253">
        <f>SUM(I41,I37)</f>
        <v>100</v>
      </c>
      <c r="J36" s="253"/>
      <c r="K36" s="253">
        <f>SUM(K41,K37)</f>
        <v>100</v>
      </c>
      <c r="L36" s="253"/>
      <c r="M36" s="253">
        <f>SUM(M41,M37)</f>
        <v>100</v>
      </c>
      <c r="N36" s="253"/>
    </row>
    <row r="37" spans="1:14" s="11" customFormat="1" ht="12">
      <c r="A37" s="46" t="s">
        <v>30</v>
      </c>
      <c r="B37" s="238">
        <f t="shared" ref="B37:B42" si="3">D37+F37</f>
        <v>20673</v>
      </c>
      <c r="C37" s="612"/>
      <c r="D37" s="238">
        <f>SUM($D$38:$D$40)</f>
        <v>6241</v>
      </c>
      <c r="E37" s="612"/>
      <c r="F37" s="238">
        <f>SUM($F$38:$F$40)</f>
        <v>14432</v>
      </c>
      <c r="G37" s="612"/>
      <c r="H37" s="39"/>
      <c r="I37" s="244">
        <f>B37*100/SUM(B37,B41)</f>
        <v>87.958983959494532</v>
      </c>
      <c r="J37" s="244"/>
      <c r="K37" s="244">
        <f>D37*100/SUM(D37,D41)</f>
        <v>90.135759676487581</v>
      </c>
      <c r="L37" s="244"/>
      <c r="M37" s="244">
        <f>F37*100/SUM(F37,F41)</f>
        <v>87.049882381325773</v>
      </c>
      <c r="N37" s="244"/>
    </row>
    <row r="38" spans="1:14" s="11" customFormat="1">
      <c r="A38" s="47" t="s">
        <v>189</v>
      </c>
      <c r="B38" s="238">
        <f t="shared" si="3"/>
        <v>13401</v>
      </c>
      <c r="C38" s="612"/>
      <c r="D38" s="238">
        <v>4387</v>
      </c>
      <c r="E38" s="238"/>
      <c r="F38" s="238">
        <v>9014</v>
      </c>
      <c r="G38" s="612"/>
      <c r="H38" s="56"/>
      <c r="I38" s="244">
        <f>B38*100/SUM(B37,B41)</f>
        <v>57.01825298898013</v>
      </c>
      <c r="J38" s="244"/>
      <c r="K38" s="244">
        <f>D38*100/SUM(D37,D41)</f>
        <v>63.359329867128828</v>
      </c>
      <c r="L38" s="244"/>
      <c r="M38" s="244">
        <f>F38*100/SUM(F37,F41)</f>
        <v>54.36998612702817</v>
      </c>
      <c r="N38" s="244"/>
    </row>
    <row r="39" spans="1:14" s="11" customFormat="1">
      <c r="A39" s="47" t="s">
        <v>188</v>
      </c>
      <c r="B39" s="238">
        <f t="shared" si="3"/>
        <v>6574</v>
      </c>
      <c r="C39" s="612"/>
      <c r="D39" s="238">
        <v>1389</v>
      </c>
      <c r="E39" s="238"/>
      <c r="F39" s="238">
        <v>5185</v>
      </c>
      <c r="G39" s="612"/>
      <c r="H39" s="56"/>
      <c r="I39" s="244">
        <f>B39*100/SUM(B37,B41)</f>
        <v>27.970897332255458</v>
      </c>
      <c r="J39" s="244"/>
      <c r="K39" s="244">
        <f>D39*100/SUM(D37,D41)</f>
        <v>20.060658578856152</v>
      </c>
      <c r="L39" s="244"/>
      <c r="M39" s="244">
        <f>F39*100/SUM(F37,F41)</f>
        <v>31.274503890463841</v>
      </c>
      <c r="N39" s="244"/>
    </row>
    <row r="40" spans="1:14" s="11" customFormat="1" ht="12">
      <c r="A40" s="47" t="s">
        <v>53</v>
      </c>
      <c r="B40" s="238">
        <f t="shared" si="3"/>
        <v>698</v>
      </c>
      <c r="C40" s="612" t="s">
        <v>1</v>
      </c>
      <c r="D40" s="238">
        <v>465</v>
      </c>
      <c r="E40" s="612" t="s">
        <v>1</v>
      </c>
      <c r="F40" s="238">
        <v>233</v>
      </c>
      <c r="G40" s="612" t="s">
        <v>1</v>
      </c>
      <c r="H40" s="394"/>
      <c r="I40" s="244">
        <f>B40*100/SUM(B37,B41)</f>
        <v>2.9698336382589456</v>
      </c>
      <c r="J40" s="244"/>
      <c r="K40" s="244">
        <f>D40*100/SUM(D37,D41)</f>
        <v>6.7157712305025994</v>
      </c>
      <c r="L40" s="244"/>
      <c r="M40" s="244">
        <f>F40*100/SUM(F37,F41)</f>
        <v>1.4053923638337655</v>
      </c>
      <c r="N40" s="244"/>
    </row>
    <row r="41" spans="1:14" s="11" customFormat="1" ht="12">
      <c r="A41" s="46" t="s">
        <v>19</v>
      </c>
      <c r="B41" s="238">
        <f t="shared" si="3"/>
        <v>2830</v>
      </c>
      <c r="C41" s="612"/>
      <c r="D41" s="238">
        <v>683</v>
      </c>
      <c r="E41" s="238" t="s">
        <v>1</v>
      </c>
      <c r="F41" s="238">
        <v>2147</v>
      </c>
      <c r="G41" s="612"/>
      <c r="H41" s="56"/>
      <c r="I41" s="244">
        <f>B41*100/SUM(B37,B41)</f>
        <v>12.041016040505468</v>
      </c>
      <c r="J41" s="289"/>
      <c r="K41" s="244">
        <f>D41*100/SUM(D37,D41)</f>
        <v>9.864240323512421</v>
      </c>
      <c r="L41" s="289"/>
      <c r="M41" s="244">
        <f>F41*100/SUM(F37,F41)</f>
        <v>12.950117618674227</v>
      </c>
      <c r="N41" s="244"/>
    </row>
    <row r="42" spans="1:14" s="11" customFormat="1" ht="12">
      <c r="A42" s="46" t="s">
        <v>11</v>
      </c>
      <c r="B42" s="238">
        <f t="shared" si="3"/>
        <v>0</v>
      </c>
      <c r="C42" s="612"/>
      <c r="D42" s="238">
        <v>0</v>
      </c>
      <c r="E42" s="238"/>
      <c r="F42" s="238">
        <v>0</v>
      </c>
      <c r="G42" s="612"/>
      <c r="H42" s="56"/>
      <c r="I42" s="282" t="s">
        <v>101</v>
      </c>
      <c r="J42" s="289"/>
      <c r="K42" s="244">
        <v>0</v>
      </c>
      <c r="L42" s="289"/>
      <c r="M42" s="282" t="s">
        <v>101</v>
      </c>
      <c r="N42" s="244"/>
    </row>
    <row r="43" spans="1:14" s="11" customFormat="1" ht="6.5" customHeight="1">
      <c r="A43" s="69"/>
      <c r="B43" s="286"/>
      <c r="C43" s="611"/>
      <c r="D43" s="286"/>
      <c r="E43" s="611"/>
      <c r="F43" s="286"/>
      <c r="G43" s="611"/>
      <c r="H43" s="98"/>
      <c r="I43" s="289"/>
      <c r="J43" s="289"/>
      <c r="K43" s="289"/>
      <c r="L43" s="289"/>
      <c r="M43" s="289"/>
      <c r="N43" s="244"/>
    </row>
    <row r="44" spans="1:14" s="11" customFormat="1" ht="12">
      <c r="A44" s="447" t="s">
        <v>143</v>
      </c>
      <c r="B44" s="256">
        <f t="shared" ref="B44:B49" si="4">D44+F44</f>
        <v>13646</v>
      </c>
      <c r="C44" s="614"/>
      <c r="D44" s="256">
        <f>D45+D49</f>
        <v>720</v>
      </c>
      <c r="E44" s="612" t="s">
        <v>1</v>
      </c>
      <c r="F44" s="256">
        <f>F45+F49</f>
        <v>12926</v>
      </c>
      <c r="G44" s="614"/>
      <c r="H44" s="345"/>
      <c r="I44" s="253">
        <f>SUM(I49,I45)</f>
        <v>100</v>
      </c>
      <c r="J44" s="253"/>
      <c r="K44" s="253">
        <f>SUM(K49,K45)</f>
        <v>100</v>
      </c>
      <c r="L44" s="253"/>
      <c r="M44" s="253">
        <f>SUM(M49,M45)</f>
        <v>100</v>
      </c>
      <c r="N44" s="253"/>
    </row>
    <row r="45" spans="1:14" s="11" customFormat="1" ht="12">
      <c r="A45" s="46" t="s">
        <v>30</v>
      </c>
      <c r="B45" s="238">
        <f t="shared" si="4"/>
        <v>11482</v>
      </c>
      <c r="C45" s="612"/>
      <c r="D45" s="238">
        <f>SUM($D$46:$D$48)</f>
        <v>536</v>
      </c>
      <c r="E45" s="612" t="s">
        <v>1</v>
      </c>
      <c r="F45" s="238">
        <f>SUM($F$46:$F$48)</f>
        <v>10946</v>
      </c>
      <c r="G45" s="612"/>
      <c r="H45" s="56"/>
      <c r="I45" s="244">
        <f>B45*100/SUM(B45,B49)</f>
        <v>84.141873076359374</v>
      </c>
      <c r="J45" s="244"/>
      <c r="K45" s="244">
        <f>D45*100/SUM(D45,D49)</f>
        <v>74.444444444444443</v>
      </c>
      <c r="L45" s="244"/>
      <c r="M45" s="244">
        <f>F45*100/SUM(F45,F49)</f>
        <v>84.682036206096242</v>
      </c>
      <c r="N45" s="250"/>
    </row>
    <row r="46" spans="1:14" s="11" customFormat="1">
      <c r="A46" s="47" t="s">
        <v>189</v>
      </c>
      <c r="B46" s="238">
        <f t="shared" si="4"/>
        <v>5900</v>
      </c>
      <c r="C46" s="612"/>
      <c r="D46" s="238">
        <v>108</v>
      </c>
      <c r="E46" s="238" t="s">
        <v>1</v>
      </c>
      <c r="F46" s="238">
        <v>5792</v>
      </c>
      <c r="G46" s="612"/>
      <c r="H46" s="56"/>
      <c r="I46" s="244">
        <f>B46*100/SUM(B45,B49)</f>
        <v>43.236113146709656</v>
      </c>
      <c r="J46" s="250"/>
      <c r="K46" s="244">
        <f>D46*100/SUM(D45,D49)</f>
        <v>15</v>
      </c>
      <c r="L46" s="250"/>
      <c r="M46" s="244">
        <f>F46*100/SUM(F45,F49)</f>
        <v>44.808912269843724</v>
      </c>
      <c r="N46" s="250"/>
    </row>
    <row r="47" spans="1:14" s="11" customFormat="1">
      <c r="A47" s="47" t="s">
        <v>188</v>
      </c>
      <c r="B47" s="238">
        <f t="shared" si="4"/>
        <v>5096</v>
      </c>
      <c r="C47" s="612"/>
      <c r="D47" s="238">
        <v>250</v>
      </c>
      <c r="E47" s="238" t="s">
        <v>1</v>
      </c>
      <c r="F47" s="238">
        <v>4846</v>
      </c>
      <c r="G47" s="612"/>
      <c r="H47" s="56"/>
      <c r="I47" s="244">
        <f>B47*100/SUM(B45,B49)</f>
        <v>37.344276711124138</v>
      </c>
      <c r="J47" s="250"/>
      <c r="K47" s="244">
        <f>D47*100/SUM(D45,D49)</f>
        <v>34.722222222222221</v>
      </c>
      <c r="L47" s="244"/>
      <c r="M47" s="244">
        <f>F47*100/SUM(F45,F49)</f>
        <v>37.490329568311928</v>
      </c>
      <c r="N47" s="244"/>
    </row>
    <row r="48" spans="1:14" s="11" customFormat="1" ht="12">
      <c r="A48" s="47" t="s">
        <v>53</v>
      </c>
      <c r="B48" s="238">
        <f t="shared" si="4"/>
        <v>486</v>
      </c>
      <c r="C48" s="612" t="s">
        <v>1</v>
      </c>
      <c r="D48" s="238">
        <v>178</v>
      </c>
      <c r="E48" s="238" t="s">
        <v>1</v>
      </c>
      <c r="F48" s="238">
        <v>308</v>
      </c>
      <c r="G48" s="612" t="s">
        <v>1</v>
      </c>
      <c r="H48" s="394"/>
      <c r="I48" s="244">
        <f>B48*100/SUM(B45,B49)</f>
        <v>3.5614832185255754</v>
      </c>
      <c r="J48" s="244"/>
      <c r="K48" s="244">
        <f>D48*100/SUM(D45,D49)</f>
        <v>24.722222222222221</v>
      </c>
      <c r="L48" s="244"/>
      <c r="M48" s="244">
        <f>F48*100/SUM(F45,F49)</f>
        <v>2.3827943679405847</v>
      </c>
      <c r="N48" s="244"/>
    </row>
    <row r="49" spans="1:14" s="11" customFormat="1" ht="12">
      <c r="A49" s="46" t="s">
        <v>19</v>
      </c>
      <c r="B49" s="238">
        <f t="shared" si="4"/>
        <v>2164</v>
      </c>
      <c r="C49" s="612"/>
      <c r="D49" s="238">
        <v>184</v>
      </c>
      <c r="E49" s="238" t="s">
        <v>1</v>
      </c>
      <c r="F49" s="238">
        <v>1980</v>
      </c>
      <c r="G49" s="612"/>
      <c r="H49" s="56"/>
      <c r="I49" s="244">
        <f>B49*100/SUM(B45,B49)</f>
        <v>15.858126923640627</v>
      </c>
      <c r="J49" s="289"/>
      <c r="K49" s="244">
        <f>D49*100/SUM(D45,D49)</f>
        <v>25.555555555555557</v>
      </c>
      <c r="L49" s="250"/>
      <c r="M49" s="244">
        <f>F49*100/SUM(F45,F49)</f>
        <v>15.317963793903759</v>
      </c>
      <c r="N49" s="244"/>
    </row>
    <row r="50" spans="1:14" s="11" customFormat="1" ht="6" customHeight="1">
      <c r="A50" s="46"/>
      <c r="B50" s="238"/>
      <c r="C50" s="612"/>
      <c r="D50" s="416"/>
      <c r="E50" s="612"/>
      <c r="F50" s="416"/>
      <c r="G50" s="260"/>
      <c r="H50" s="56"/>
      <c r="I50" s="244"/>
      <c r="J50" s="289"/>
      <c r="K50" s="244"/>
      <c r="L50" s="250"/>
      <c r="M50" s="244"/>
      <c r="N50" s="244"/>
    </row>
    <row r="51" spans="1:14" s="11" customFormat="1" ht="12">
      <c r="A51" s="447" t="s">
        <v>11</v>
      </c>
      <c r="B51" s="256">
        <f>B52+B56</f>
        <v>75646</v>
      </c>
      <c r="C51" s="612"/>
      <c r="D51" s="256">
        <f>D52+D56</f>
        <v>53952</v>
      </c>
      <c r="E51" s="612"/>
      <c r="F51" s="256">
        <f>F52+F56</f>
        <v>21694</v>
      </c>
      <c r="G51" s="260"/>
      <c r="H51" s="345"/>
      <c r="I51" s="253">
        <f>I52+I56</f>
        <v>100</v>
      </c>
      <c r="J51" s="253"/>
      <c r="K51" s="253">
        <f>K52+K56</f>
        <v>99.999999999999986</v>
      </c>
      <c r="L51" s="253"/>
      <c r="M51" s="253">
        <f>M52+M56</f>
        <v>100</v>
      </c>
      <c r="N51" s="253"/>
    </row>
    <row r="52" spans="1:14" s="11" customFormat="1" ht="12">
      <c r="A52" s="46" t="s">
        <v>30</v>
      </c>
      <c r="B52" s="238">
        <f>D52+F52</f>
        <v>70586</v>
      </c>
      <c r="C52" s="238"/>
      <c r="D52" s="238">
        <f>SUM($D$53:$D$55)</f>
        <v>52671</v>
      </c>
      <c r="E52" s="238"/>
      <c r="F52" s="238">
        <f>SUM($F$53:$F$55)</f>
        <v>17915</v>
      </c>
      <c r="G52" s="260"/>
      <c r="H52" s="56"/>
      <c r="I52" s="244">
        <f>B52/$B$51*100</f>
        <v>93.31094836475161</v>
      </c>
      <c r="J52" s="244"/>
      <c r="K52" s="244">
        <f>D52/$D$51*100</f>
        <v>97.625667259786468</v>
      </c>
      <c r="L52" s="244"/>
      <c r="M52" s="244">
        <f>F52*100/F51</f>
        <v>82.580436987185394</v>
      </c>
      <c r="N52" s="250"/>
    </row>
    <row r="53" spans="1:14" s="11" customFormat="1">
      <c r="A53" s="47" t="s">
        <v>189</v>
      </c>
      <c r="B53" s="238">
        <f>D53+F53</f>
        <v>35246</v>
      </c>
      <c r="C53" s="238"/>
      <c r="D53" s="238">
        <v>28940</v>
      </c>
      <c r="E53" s="238"/>
      <c r="F53" s="238">
        <v>6306</v>
      </c>
      <c r="G53" s="260"/>
      <c r="H53" s="56"/>
      <c r="I53" s="244">
        <f>B53/$B$51*100</f>
        <v>46.593342675091876</v>
      </c>
      <c r="J53" s="244"/>
      <c r="K53" s="244">
        <f t="shared" ref="K53:K56" si="5">D53/$D$51*100</f>
        <v>53.64027283511269</v>
      </c>
      <c r="L53" s="244"/>
      <c r="M53" s="244">
        <f>F53*100/F51</f>
        <v>29.067945053931961</v>
      </c>
      <c r="N53" s="250"/>
    </row>
    <row r="54" spans="1:14" s="11" customFormat="1">
      <c r="A54" s="47" t="s">
        <v>188</v>
      </c>
      <c r="B54" s="238">
        <f>D54+F54</f>
        <v>34275</v>
      </c>
      <c r="C54" s="238"/>
      <c r="D54" s="238">
        <v>22736</v>
      </c>
      <c r="E54" s="238"/>
      <c r="F54" s="238">
        <v>11539</v>
      </c>
      <c r="G54" s="260"/>
      <c r="H54" s="56"/>
      <c r="I54" s="244">
        <f>B54/$B$51*100</f>
        <v>45.3097321735452</v>
      </c>
      <c r="J54" s="244"/>
      <c r="K54" s="244">
        <f t="shared" si="5"/>
        <v>42.141162514827997</v>
      </c>
      <c r="L54" s="244"/>
      <c r="M54" s="244">
        <f>F54/$F$51*100</f>
        <v>53.189822070618611</v>
      </c>
      <c r="N54" s="244"/>
    </row>
    <row r="55" spans="1:14" s="11" customFormat="1" ht="12">
      <c r="A55" s="47" t="s">
        <v>53</v>
      </c>
      <c r="B55" s="238">
        <f>D55+F55</f>
        <v>1065</v>
      </c>
      <c r="C55" s="238"/>
      <c r="D55" s="238">
        <v>995</v>
      </c>
      <c r="E55" s="238" t="s">
        <v>1</v>
      </c>
      <c r="F55" s="238">
        <v>70</v>
      </c>
      <c r="G55" s="260" t="s">
        <v>1</v>
      </c>
      <c r="H55" s="56"/>
      <c r="I55" s="244"/>
      <c r="J55" s="244"/>
      <c r="K55" s="244">
        <f t="shared" si="5"/>
        <v>1.8442319098457889</v>
      </c>
      <c r="L55" s="244"/>
      <c r="M55" s="244">
        <f>F55/$F$51*100</f>
        <v>0.32266986263482994</v>
      </c>
      <c r="N55" s="244"/>
    </row>
    <row r="56" spans="1:14" s="11" customFormat="1" ht="12">
      <c r="A56" s="46" t="s">
        <v>19</v>
      </c>
      <c r="B56" s="238">
        <f>D56+F56</f>
        <v>5060</v>
      </c>
      <c r="C56" s="238"/>
      <c r="D56" s="238">
        <v>1281</v>
      </c>
      <c r="E56" s="238"/>
      <c r="F56" s="238">
        <v>3779</v>
      </c>
      <c r="G56" s="260"/>
      <c r="H56" s="56"/>
      <c r="I56" s="244">
        <f>B56/$B$51*100</f>
        <v>6.6890516352483944</v>
      </c>
      <c r="J56" s="244"/>
      <c r="K56" s="244">
        <f t="shared" si="5"/>
        <v>2.3743327402135233</v>
      </c>
      <c r="L56" s="244"/>
      <c r="M56" s="244">
        <f>F56/$F51*100</f>
        <v>17.419563012814603</v>
      </c>
      <c r="N56" s="244"/>
    </row>
    <row r="57" spans="1:14" s="11" customFormat="1" ht="6" customHeight="1" thickBot="1">
      <c r="A57" s="214"/>
      <c r="B57" s="71"/>
      <c r="C57" s="347"/>
      <c r="D57" s="71"/>
      <c r="E57" s="347"/>
      <c r="F57" s="71"/>
      <c r="G57" s="347"/>
      <c r="H57" s="72"/>
      <c r="I57" s="212"/>
      <c r="J57" s="213"/>
      <c r="K57" s="212"/>
      <c r="L57" s="213"/>
      <c r="M57" s="212"/>
      <c r="N57" s="72"/>
    </row>
    <row r="58" spans="1:14" s="4" customFormat="1" ht="6.5" customHeight="1">
      <c r="C58" s="330"/>
      <c r="E58" s="330"/>
      <c r="G58" s="330"/>
    </row>
    <row r="59" spans="1:14" s="4" customFormat="1">
      <c r="A59" s="18" t="s">
        <v>190</v>
      </c>
      <c r="B59" s="18"/>
      <c r="C59" s="337"/>
      <c r="D59" s="7"/>
      <c r="E59" s="337"/>
      <c r="F59" s="7"/>
      <c r="G59" s="330"/>
    </row>
    <row r="60" spans="1:14" s="4" customFormat="1">
      <c r="A60" s="18" t="s">
        <v>191</v>
      </c>
      <c r="B60" s="18"/>
      <c r="C60" s="337"/>
      <c r="D60" s="7"/>
      <c r="E60" s="337"/>
      <c r="F60" s="7"/>
      <c r="G60" s="330"/>
    </row>
    <row r="61" spans="1:14" s="4" customFormat="1" ht="11">
      <c r="A61" s="159" t="s">
        <v>31</v>
      </c>
      <c r="B61" s="18"/>
      <c r="C61" s="337"/>
      <c r="D61" s="7"/>
      <c r="E61" s="337"/>
      <c r="F61" s="7"/>
      <c r="G61" s="330"/>
    </row>
    <row r="62" spans="1:14" s="4" customFormat="1" ht="11">
      <c r="A62" s="158" t="s">
        <v>113</v>
      </c>
      <c r="B62" s="18"/>
      <c r="C62" s="337"/>
      <c r="D62" s="53"/>
      <c r="E62" s="337"/>
      <c r="F62" s="7"/>
      <c r="G62" s="330"/>
    </row>
    <row r="63" spans="1:14" s="4" customFormat="1" ht="11">
      <c r="A63" s="4" t="s">
        <v>207</v>
      </c>
      <c r="B63" s="18"/>
      <c r="C63" s="331"/>
      <c r="D63" s="7"/>
      <c r="E63" s="337"/>
      <c r="F63" s="7"/>
      <c r="G63" s="330"/>
    </row>
    <row r="64" spans="1:14" s="4" customFormat="1" ht="11">
      <c r="B64" s="6"/>
      <c r="C64" s="330"/>
      <c r="E64" s="330"/>
      <c r="G64" s="330"/>
      <c r="N64" s="7"/>
    </row>
    <row r="65" spans="1:14" ht="12" customHeight="1">
      <c r="A65" s="326"/>
      <c r="B65" s="154"/>
      <c r="C65" s="348"/>
      <c r="D65" s="154"/>
      <c r="N65" s="154"/>
    </row>
    <row r="66" spans="1:14" ht="12" customHeight="1">
      <c r="N66" s="154"/>
    </row>
    <row r="67" spans="1:14" ht="12" customHeight="1">
      <c r="N67" s="154"/>
    </row>
    <row r="68" spans="1:14" ht="12" customHeight="1">
      <c r="N68" s="154"/>
    </row>
    <row r="69" spans="1:14" ht="12" customHeight="1">
      <c r="N69" s="154"/>
    </row>
    <row r="70" spans="1:14" ht="12" customHeight="1">
      <c r="N70" s="154"/>
    </row>
    <row r="71" spans="1:14" ht="12" customHeight="1">
      <c r="N71" s="154"/>
    </row>
    <row r="72" spans="1:14" ht="12" customHeight="1">
      <c r="N72" s="154"/>
    </row>
    <row r="73" spans="1:14" ht="12" customHeight="1">
      <c r="N73" s="154"/>
    </row>
    <row r="74" spans="1:14" ht="12" customHeight="1">
      <c r="N74" s="154"/>
    </row>
    <row r="75" spans="1:14" ht="12" customHeight="1">
      <c r="N75" s="154"/>
    </row>
    <row r="76" spans="1:14" ht="12" customHeight="1">
      <c r="N76" s="154"/>
    </row>
    <row r="77" spans="1:14" ht="12" customHeight="1">
      <c r="N77" s="154"/>
    </row>
    <row r="78" spans="1:14" ht="12" customHeight="1">
      <c r="N78" s="154"/>
    </row>
    <row r="79" spans="1:14" ht="12" customHeight="1">
      <c r="N79" s="154"/>
    </row>
    <row r="80" spans="1:14" ht="12" customHeight="1">
      <c r="N80" s="154"/>
    </row>
    <row r="81" spans="14:14" ht="12" customHeight="1">
      <c r="N81" s="154"/>
    </row>
    <row r="82" spans="14:14" ht="12" customHeight="1">
      <c r="N82" s="154"/>
    </row>
    <row r="83" spans="14:14" ht="12" customHeight="1">
      <c r="N83" s="154"/>
    </row>
    <row r="84" spans="14:14" ht="12" customHeight="1">
      <c r="N84" s="154"/>
    </row>
    <row r="85" spans="14:14" ht="12" customHeight="1">
      <c r="N85" s="154"/>
    </row>
    <row r="86" spans="14:14" ht="12" customHeight="1">
      <c r="N86" s="154"/>
    </row>
    <row r="87" spans="14:14" ht="12" customHeight="1">
      <c r="N87" s="154"/>
    </row>
    <row r="88" spans="14:14" ht="12" customHeight="1">
      <c r="N88" s="154"/>
    </row>
    <row r="89" spans="14:14" ht="12" customHeight="1">
      <c r="N89" s="154"/>
    </row>
    <row r="90" spans="14:14" ht="12" customHeight="1">
      <c r="N90" s="154"/>
    </row>
    <row r="91" spans="14:14" ht="12" customHeight="1">
      <c r="N91" s="154"/>
    </row>
    <row r="92" spans="14:14" ht="12" customHeight="1">
      <c r="N92" s="154"/>
    </row>
    <row r="93" spans="14:14" ht="12" customHeight="1">
      <c r="N93" s="154"/>
    </row>
    <row r="94" spans="14:14" ht="12" customHeight="1">
      <c r="N94" s="154"/>
    </row>
    <row r="95" spans="14:14" ht="12" customHeight="1">
      <c r="N95" s="154"/>
    </row>
    <row r="96" spans="14:14" ht="12" customHeight="1">
      <c r="N96" s="154"/>
    </row>
    <row r="97" spans="14:14" ht="12" customHeight="1">
      <c r="N97" s="154"/>
    </row>
    <row r="98" spans="14:14" ht="12" customHeight="1">
      <c r="N98" s="154"/>
    </row>
    <row r="99" spans="14:14" ht="12" customHeight="1">
      <c r="N99" s="154"/>
    </row>
    <row r="100" spans="14:14" ht="12" customHeight="1">
      <c r="N100" s="154"/>
    </row>
    <row r="101" spans="14:14" ht="12" customHeight="1">
      <c r="N101" s="154"/>
    </row>
    <row r="102" spans="14:14" ht="12" customHeight="1">
      <c r="N102" s="154"/>
    </row>
    <row r="103" spans="14:14" ht="12" customHeight="1">
      <c r="N103" s="154"/>
    </row>
    <row r="104" spans="14:14" ht="12" customHeight="1">
      <c r="N104" s="154"/>
    </row>
    <row r="105" spans="14:14" ht="12" customHeight="1">
      <c r="N105" s="154"/>
    </row>
    <row r="106" spans="14:14" ht="12" customHeight="1">
      <c r="N106" s="154"/>
    </row>
    <row r="107" spans="14:14" ht="12" customHeight="1">
      <c r="N107" s="154"/>
    </row>
    <row r="108" spans="14:14" ht="12" customHeight="1">
      <c r="N108" s="154"/>
    </row>
    <row r="109" spans="14:14" ht="12" customHeight="1">
      <c r="N109" s="154"/>
    </row>
    <row r="110" spans="14:14" ht="12" customHeight="1">
      <c r="N110" s="154"/>
    </row>
    <row r="111" spans="14:14" ht="12" customHeight="1">
      <c r="N111" s="154"/>
    </row>
    <row r="112" spans="14:14" ht="12" customHeight="1">
      <c r="N112" s="154"/>
    </row>
    <row r="113" spans="14:14" ht="12" customHeight="1">
      <c r="N113" s="154"/>
    </row>
    <row r="114" spans="14:14" ht="12" customHeight="1">
      <c r="N114" s="154"/>
    </row>
    <row r="115" spans="14:14" ht="12" customHeight="1">
      <c r="N115" s="154"/>
    </row>
    <row r="116" spans="14:14" ht="12" customHeight="1">
      <c r="N116" s="154"/>
    </row>
    <row r="117" spans="14:14" ht="12" customHeight="1">
      <c r="N117" s="154"/>
    </row>
    <row r="118" spans="14:14" ht="12" customHeight="1">
      <c r="N118" s="154"/>
    </row>
    <row r="119" spans="14:14" ht="12" customHeight="1">
      <c r="N119" s="154"/>
    </row>
    <row r="120" spans="14:14" ht="12" customHeight="1">
      <c r="N120" s="154"/>
    </row>
    <row r="121" spans="14:14" ht="12" customHeight="1">
      <c r="N121" s="154"/>
    </row>
    <row r="122" spans="14:14" ht="12" customHeight="1">
      <c r="N122" s="154"/>
    </row>
    <row r="123" spans="14:14" ht="12" customHeight="1">
      <c r="N123" s="154"/>
    </row>
    <row r="124" spans="14:14" ht="12" customHeight="1">
      <c r="N124" s="154"/>
    </row>
    <row r="125" spans="14:14" ht="12" customHeight="1">
      <c r="N125" s="154"/>
    </row>
    <row r="126" spans="14:14" ht="12" customHeight="1">
      <c r="N126" s="154"/>
    </row>
    <row r="127" spans="14:14" ht="12" customHeight="1">
      <c r="N127" s="154"/>
    </row>
    <row r="128" spans="14:14" ht="12" customHeight="1">
      <c r="N128" s="154"/>
    </row>
    <row r="129" spans="14:14" ht="12" customHeight="1">
      <c r="N129" s="154"/>
    </row>
    <row r="130" spans="14:14" ht="12" customHeight="1">
      <c r="N130" s="154"/>
    </row>
    <row r="131" spans="14:14" ht="12" customHeight="1">
      <c r="N131" s="154"/>
    </row>
    <row r="132" spans="14:14" ht="12" customHeight="1">
      <c r="N132" s="154"/>
    </row>
    <row r="133" spans="14:14" ht="12" customHeight="1">
      <c r="N133" s="154"/>
    </row>
    <row r="134" spans="14:14" ht="12" customHeight="1">
      <c r="N134" s="154"/>
    </row>
    <row r="135" spans="14:14" ht="12" customHeight="1">
      <c r="N135" s="154"/>
    </row>
    <row r="136" spans="14:14" ht="12" customHeight="1">
      <c r="N136" s="154"/>
    </row>
    <row r="137" spans="14:14" ht="12" customHeight="1">
      <c r="N137" s="154"/>
    </row>
    <row r="138" spans="14:14" ht="12" customHeight="1">
      <c r="N138" s="154"/>
    </row>
    <row r="139" spans="14:14" ht="12" customHeight="1">
      <c r="N139" s="154"/>
    </row>
    <row r="140" spans="14:14" ht="12" customHeight="1">
      <c r="N140" s="154"/>
    </row>
    <row r="141" spans="14:14" ht="12" customHeight="1">
      <c r="N141" s="154"/>
    </row>
    <row r="142" spans="14:14" ht="12" customHeight="1">
      <c r="N142" s="154"/>
    </row>
    <row r="143" spans="14:14" ht="12" customHeight="1">
      <c r="N143" s="154"/>
    </row>
    <row r="144" spans="14:1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44" sqref="B44"/>
    </sheetView>
  </sheetViews>
  <sheetFormatPr baseColWidth="10" defaultColWidth="11.5" defaultRowHeight="13"/>
  <cols>
    <col min="1" max="1" width="25.6640625" customWidth="1"/>
    <col min="2" max="2" width="8.6640625" customWidth="1"/>
    <col min="3" max="3" width="2.6640625" style="352" customWidth="1"/>
    <col min="4" max="4" width="8.6640625" customWidth="1"/>
    <col min="5" max="5" width="2.6640625" style="352" customWidth="1"/>
    <col min="6" max="6" width="8.6640625" customWidth="1"/>
    <col min="7" max="7" width="2.6640625" style="352" customWidth="1"/>
    <col min="8" max="8" width="1.6640625" customWidth="1"/>
    <col min="9" max="9" width="8.6640625" customWidth="1"/>
    <col min="10" max="10" width="2.6640625" customWidth="1"/>
    <col min="11" max="11" width="8.6640625" customWidth="1"/>
    <col min="12" max="12" width="2.6640625" customWidth="1"/>
    <col min="13" max="13" width="8.6640625" customWidth="1"/>
    <col min="14" max="14" width="2.6640625" customWidth="1"/>
  </cols>
  <sheetData>
    <row r="1" spans="1:14" s="1" customFormat="1" ht="38.25" customHeight="1">
      <c r="A1" s="664" t="s">
        <v>216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</row>
    <row r="2" spans="1:14" s="11" customFormat="1" ht="6.5" customHeight="1" thickBot="1">
      <c r="A2" s="221"/>
      <c r="B2" s="221"/>
      <c r="C2" s="349"/>
      <c r="D2" s="221"/>
      <c r="E2" s="349"/>
      <c r="F2" s="221"/>
      <c r="G2" s="349"/>
      <c r="H2" s="221"/>
      <c r="I2" s="221"/>
      <c r="J2" s="221"/>
      <c r="K2" s="221"/>
      <c r="L2" s="221"/>
      <c r="M2" s="221"/>
      <c r="N2" s="221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5" t="s">
        <v>107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4" s="11" customFormat="1" ht="6.5" customHeight="1">
      <c r="A5" s="665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5" customHeight="1">
      <c r="A6" s="665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5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4" s="11" customFormat="1" ht="6.5" customHeight="1">
      <c r="A8" s="665"/>
      <c r="B8" s="662"/>
      <c r="C8" s="662"/>
      <c r="D8" s="462"/>
      <c r="E8" s="463"/>
      <c r="F8" s="462"/>
      <c r="G8" s="463"/>
      <c r="H8" s="460"/>
      <c r="I8" s="662"/>
      <c r="J8" s="662"/>
      <c r="K8" s="462"/>
      <c r="L8" s="462"/>
      <c r="M8" s="462"/>
      <c r="N8" s="462"/>
    </row>
    <row r="9" spans="1:14" s="11" customFormat="1" ht="6.5" customHeight="1">
      <c r="A9" s="665"/>
      <c r="B9" s="662"/>
      <c r="C9" s="662"/>
      <c r="D9" s="460"/>
      <c r="E9" s="464"/>
      <c r="F9" s="460"/>
      <c r="G9" s="464"/>
      <c r="H9" s="460"/>
      <c r="I9" s="662"/>
      <c r="J9" s="662"/>
      <c r="K9" s="460"/>
      <c r="L9" s="460"/>
      <c r="M9" s="460"/>
      <c r="N9" s="460"/>
    </row>
    <row r="10" spans="1:14" s="11" customFormat="1" ht="25.5" customHeight="1">
      <c r="A10" s="665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4" s="11" customFormat="1" ht="6.5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s="11" customFormat="1" ht="6.5" customHeight="1">
      <c r="A12" s="16"/>
      <c r="B12" s="16"/>
      <c r="C12" s="350"/>
      <c r="D12" s="219"/>
      <c r="E12" s="353"/>
      <c r="F12" s="219"/>
      <c r="G12" s="353"/>
      <c r="H12" s="218"/>
      <c r="I12" s="220"/>
      <c r="J12" s="220"/>
      <c r="K12" s="219"/>
      <c r="L12" s="218"/>
      <c r="M12" s="219"/>
      <c r="N12" s="218"/>
    </row>
    <row r="13" spans="1:14" s="11" customFormat="1" ht="12">
      <c r="A13" s="513" t="s">
        <v>56</v>
      </c>
      <c r="B13" s="470">
        <f t="shared" ref="B13:B18" si="0">D13+F13</f>
        <v>295567</v>
      </c>
      <c r="C13" s="489"/>
      <c r="D13" s="470">
        <f>SUM(D14:D18)</f>
        <v>115500</v>
      </c>
      <c r="E13" s="472"/>
      <c r="F13" s="470">
        <f>SUM(F14:F18)</f>
        <v>180067</v>
      </c>
      <c r="G13" s="489"/>
      <c r="H13" s="490"/>
      <c r="I13" s="504">
        <f>SUM(I14:I17)</f>
        <v>100.00000000000001</v>
      </c>
      <c r="J13" s="504"/>
      <c r="K13" s="504">
        <f>SUM(K14:K17)</f>
        <v>100</v>
      </c>
      <c r="L13" s="504"/>
      <c r="M13" s="504">
        <f>SUM(M14:M17)</f>
        <v>100</v>
      </c>
      <c r="N13" s="476"/>
    </row>
    <row r="14" spans="1:14" s="11" customFormat="1">
      <c r="A14" s="516" t="s">
        <v>96</v>
      </c>
      <c r="B14" s="485">
        <f t="shared" si="0"/>
        <v>272093</v>
      </c>
      <c r="C14" s="486"/>
      <c r="D14" s="485">
        <v>98828</v>
      </c>
      <c r="E14" s="485"/>
      <c r="F14" s="485">
        <v>173265</v>
      </c>
      <c r="G14" s="486"/>
      <c r="H14" s="487"/>
      <c r="I14" s="488">
        <f>B14*100/SUM(B14:B17)</f>
        <v>92.086016847334989</v>
      </c>
      <c r="J14" s="488"/>
      <c r="K14" s="488">
        <f>D14*100/SUM(D14:D17)</f>
        <v>85.565367965367969</v>
      </c>
      <c r="L14" s="488"/>
      <c r="M14" s="488">
        <f>F14*100/SUM(F14:F17)</f>
        <v>96.270634581085361</v>
      </c>
      <c r="N14" s="488"/>
    </row>
    <row r="15" spans="1:14" s="11" customFormat="1" ht="12">
      <c r="A15" s="482" t="s">
        <v>95</v>
      </c>
      <c r="B15" s="485">
        <f t="shared" si="0"/>
        <v>9015</v>
      </c>
      <c r="C15" s="486"/>
      <c r="D15" s="485">
        <v>3534</v>
      </c>
      <c r="E15" s="485"/>
      <c r="F15" s="485">
        <v>5481</v>
      </c>
      <c r="G15" s="486"/>
      <c r="H15" s="487"/>
      <c r="I15" s="488">
        <f>B15*100/SUM(B14:B17)</f>
        <v>3.0509988933148775</v>
      </c>
      <c r="J15" s="488"/>
      <c r="K15" s="488">
        <f>D15*100/SUM(D14:D17)</f>
        <v>3.0597402597402596</v>
      </c>
      <c r="L15" s="488"/>
      <c r="M15" s="488">
        <f>F15*100/SUM(F14:F17)</f>
        <v>3.0453891330558904</v>
      </c>
      <c r="N15" s="488"/>
    </row>
    <row r="16" spans="1:14" s="11" customFormat="1" ht="12">
      <c r="A16" s="482" t="s">
        <v>94</v>
      </c>
      <c r="B16" s="485">
        <f t="shared" si="0"/>
        <v>13434</v>
      </c>
      <c r="C16" s="486"/>
      <c r="D16" s="485">
        <v>12964</v>
      </c>
      <c r="E16" s="485"/>
      <c r="F16" s="485">
        <v>470</v>
      </c>
      <c r="G16" s="486"/>
      <c r="H16" s="487"/>
      <c r="I16" s="488">
        <f>B16*100/SUM(B14:B17)</f>
        <v>4.5465467701377769</v>
      </c>
      <c r="J16" s="488"/>
      <c r="K16" s="488">
        <f>D16*100/SUM(D14:D17)</f>
        <v>11.224242424242425</v>
      </c>
      <c r="L16" s="488"/>
      <c r="M16" s="488">
        <f>F16*100/SUM(F14:F17)</f>
        <v>0.26114447957238979</v>
      </c>
      <c r="N16" s="488"/>
    </row>
    <row r="17" spans="1:15" s="11" customFormat="1">
      <c r="A17" s="482" t="s">
        <v>134</v>
      </c>
      <c r="B17" s="485">
        <f t="shared" si="0"/>
        <v>935</v>
      </c>
      <c r="C17" s="486"/>
      <c r="D17" s="485">
        <v>174</v>
      </c>
      <c r="E17" s="485" t="s">
        <v>1</v>
      </c>
      <c r="F17" s="485">
        <v>761</v>
      </c>
      <c r="G17" s="486"/>
      <c r="H17" s="487"/>
      <c r="I17" s="488">
        <f>B17*100/SUM(B14:B17)</f>
        <v>0.31643748921235831</v>
      </c>
      <c r="J17" s="488"/>
      <c r="K17" s="488">
        <f>D17*100/SUM(D14:D17)</f>
        <v>0.15064935064935064</v>
      </c>
      <c r="L17" s="488"/>
      <c r="M17" s="488">
        <f>F17*100/SUM(F14:F17)</f>
        <v>0.4228318062863588</v>
      </c>
      <c r="N17" s="488"/>
    </row>
    <row r="18" spans="1:15" s="11" customFormat="1" ht="12">
      <c r="A18" s="482" t="s">
        <v>11</v>
      </c>
      <c r="B18" s="485">
        <f t="shared" si="0"/>
        <v>90</v>
      </c>
      <c r="C18" s="486" t="s">
        <v>1</v>
      </c>
      <c r="D18" s="485">
        <v>0</v>
      </c>
      <c r="E18" s="485"/>
      <c r="F18" s="485">
        <v>90</v>
      </c>
      <c r="G18" s="486" t="s">
        <v>1</v>
      </c>
      <c r="H18" s="487"/>
      <c r="I18" s="488"/>
      <c r="J18" s="488"/>
      <c r="K18" s="488"/>
      <c r="L18" s="488"/>
      <c r="M18" s="488"/>
      <c r="N18" s="488"/>
    </row>
    <row r="19" spans="1:15" s="11" customFormat="1" ht="6.5" customHeight="1">
      <c r="A19" s="28"/>
      <c r="B19" s="238"/>
      <c r="C19" s="260"/>
      <c r="D19" s="238"/>
      <c r="E19" s="260"/>
      <c r="F19" s="238"/>
      <c r="G19" s="260"/>
      <c r="H19" s="56"/>
      <c r="I19" s="244"/>
      <c r="J19" s="244"/>
      <c r="K19" s="244"/>
      <c r="L19" s="244"/>
      <c r="M19" s="244"/>
      <c r="N19" s="244"/>
    </row>
    <row r="20" spans="1:15" s="11" customFormat="1">
      <c r="A20" s="445" t="s">
        <v>30</v>
      </c>
      <c r="B20" s="418">
        <f t="shared" ref="B20:B25" si="1">D20+F20</f>
        <v>249338</v>
      </c>
      <c r="C20" s="287"/>
      <c r="D20" s="418">
        <f>SUM(D21:D25)</f>
        <v>105191</v>
      </c>
      <c r="E20" s="287"/>
      <c r="F20" s="418">
        <f>SUM(F21:F25)</f>
        <v>144147</v>
      </c>
      <c r="G20" s="269"/>
      <c r="H20" s="177"/>
      <c r="I20" s="278">
        <f>SUM(I21:I24)</f>
        <v>100</v>
      </c>
      <c r="J20" s="278"/>
      <c r="K20" s="278">
        <f>SUM(K21:K24)</f>
        <v>100</v>
      </c>
      <c r="L20" s="278"/>
      <c r="M20" s="278">
        <f>SUM(M21:M24)</f>
        <v>99.999999999999986</v>
      </c>
      <c r="N20" s="253"/>
      <c r="O20"/>
    </row>
    <row r="21" spans="1:15" s="11" customFormat="1">
      <c r="A21" s="48" t="s">
        <v>96</v>
      </c>
      <c r="B21" s="419">
        <f t="shared" si="1"/>
        <v>231460</v>
      </c>
      <c r="C21" s="260"/>
      <c r="D21" s="419">
        <v>90587</v>
      </c>
      <c r="E21" s="419"/>
      <c r="F21" s="419">
        <v>140873</v>
      </c>
      <c r="G21" s="260"/>
      <c r="H21" s="56"/>
      <c r="I21" s="244">
        <f>B21*100/SUM(B21:B24)</f>
        <v>92.836142964291014</v>
      </c>
      <c r="J21" s="244"/>
      <c r="K21" s="244">
        <f>D21*100/SUM($D$21:$D$24)</f>
        <v>86.11668298618703</v>
      </c>
      <c r="L21" s="244"/>
      <c r="M21" s="244">
        <f>F21*100/SUM($F$21:$F$24)</f>
        <v>97.740234510511343</v>
      </c>
      <c r="N21" s="244"/>
    </row>
    <row r="22" spans="1:15" s="11" customFormat="1" ht="12">
      <c r="A22" s="46" t="s">
        <v>95</v>
      </c>
      <c r="B22" s="419">
        <f t="shared" si="1"/>
        <v>4250</v>
      </c>
      <c r="C22" s="260"/>
      <c r="D22" s="419">
        <v>1648</v>
      </c>
      <c r="E22" s="419"/>
      <c r="F22" s="419">
        <v>2602</v>
      </c>
      <c r="G22" s="260"/>
      <c r="H22" s="56"/>
      <c r="I22" s="244">
        <f>B22*100/SUM(B21:B24)</f>
        <v>1.7046297744674537</v>
      </c>
      <c r="J22" s="244"/>
      <c r="K22" s="244">
        <f>D22*100/SUM($D$21:$D$24)</f>
        <v>1.5666739549961499</v>
      </c>
      <c r="L22" s="244"/>
      <c r="M22" s="244">
        <f>F22*100/SUM($F$21:$F$24)</f>
        <v>1.8053146464996879</v>
      </c>
      <c r="N22" s="244"/>
    </row>
    <row r="23" spans="1:15" s="11" customFormat="1" ht="12">
      <c r="A23" s="46" t="s">
        <v>94</v>
      </c>
      <c r="B23" s="419">
        <f t="shared" si="1"/>
        <v>13252</v>
      </c>
      <c r="C23" s="260"/>
      <c r="D23" s="419">
        <v>12782</v>
      </c>
      <c r="E23" s="419"/>
      <c r="F23" s="419">
        <v>470</v>
      </c>
      <c r="G23" s="260"/>
      <c r="H23" s="56"/>
      <c r="I23" s="244">
        <f>B23*100/SUM(B21:B24)</f>
        <v>5.3152361814688698</v>
      </c>
      <c r="J23" s="244"/>
      <c r="K23" s="244">
        <f>D23*100/SUM($D$21:$D$24)</f>
        <v>12.151229667937372</v>
      </c>
      <c r="L23" s="244"/>
      <c r="M23" s="244">
        <f>F23*100/SUM($F$21:$F$24)</f>
        <v>0.32609449802261847</v>
      </c>
      <c r="N23" s="244"/>
    </row>
    <row r="24" spans="1:15" s="11" customFormat="1">
      <c r="A24" s="46" t="s">
        <v>134</v>
      </c>
      <c r="B24" s="419">
        <f t="shared" si="1"/>
        <v>359</v>
      </c>
      <c r="C24" s="260" t="s">
        <v>1</v>
      </c>
      <c r="D24" s="419">
        <v>174</v>
      </c>
      <c r="E24" s="419" t="s">
        <v>1</v>
      </c>
      <c r="F24" s="419">
        <v>185</v>
      </c>
      <c r="G24" s="260" t="s">
        <v>1</v>
      </c>
      <c r="H24" s="56"/>
      <c r="I24" s="244">
        <f>B24*100/SUM(B21:B24)</f>
        <v>0.14399107977266254</v>
      </c>
      <c r="J24" s="244"/>
      <c r="K24" s="244">
        <f>D24*100/SUM($D$21:$D$24)</f>
        <v>0.16541339087944787</v>
      </c>
      <c r="L24" s="244"/>
      <c r="M24" s="244">
        <f>F24*100/SUM($F$21:$F$24)</f>
        <v>0.12835634496634982</v>
      </c>
      <c r="N24" s="244"/>
    </row>
    <row r="25" spans="1:15" s="11" customFormat="1" ht="12">
      <c r="A25" s="46" t="s">
        <v>215</v>
      </c>
      <c r="B25" s="419">
        <f t="shared" si="1"/>
        <v>17</v>
      </c>
      <c r="C25" s="260" t="s">
        <v>1</v>
      </c>
      <c r="D25" s="419">
        <v>0</v>
      </c>
      <c r="E25" s="419"/>
      <c r="F25" s="419">
        <v>17</v>
      </c>
      <c r="G25" s="260" t="s">
        <v>1</v>
      </c>
      <c r="H25" s="56"/>
      <c r="I25" s="244"/>
      <c r="J25" s="244"/>
      <c r="K25" s="244"/>
      <c r="L25" s="244"/>
      <c r="M25" s="244"/>
      <c r="N25" s="244"/>
    </row>
    <row r="26" spans="1:15" s="11" customFormat="1" ht="6.5" customHeight="1">
      <c r="A26" s="44"/>
      <c r="B26" s="418"/>
      <c r="C26" s="260"/>
      <c r="D26" s="238"/>
      <c r="E26" s="260"/>
      <c r="F26" s="238"/>
      <c r="G26" s="257"/>
      <c r="H26" s="153"/>
      <c r="I26" s="240"/>
      <c r="J26" s="240"/>
      <c r="K26" s="240"/>
      <c r="L26" s="240"/>
      <c r="M26" s="240"/>
      <c r="N26" s="240"/>
    </row>
    <row r="27" spans="1:15" s="11" customFormat="1" ht="12">
      <c r="A27" s="445" t="s">
        <v>19</v>
      </c>
      <c r="B27" s="418">
        <f t="shared" ref="B27:B32" si="2">D27+F27</f>
        <v>46229</v>
      </c>
      <c r="C27" s="287"/>
      <c r="D27" s="418">
        <f>SUM(D28:D32)</f>
        <v>10309</v>
      </c>
      <c r="E27" s="287"/>
      <c r="F27" s="418">
        <f>SUM(F28:F32)</f>
        <v>35920</v>
      </c>
      <c r="G27" s="269"/>
      <c r="H27" s="177"/>
      <c r="I27" s="278">
        <f>SUM(I28:I31)</f>
        <v>100</v>
      </c>
      <c r="J27" s="278"/>
      <c r="K27" s="278">
        <f>SUM(K28:K31)</f>
        <v>100.00000000000001</v>
      </c>
      <c r="L27" s="278"/>
      <c r="M27" s="278">
        <f>SUM(M28:M31)</f>
        <v>100</v>
      </c>
      <c r="N27" s="253"/>
    </row>
    <row r="28" spans="1:15" s="11" customFormat="1">
      <c r="A28" s="48" t="s">
        <v>96</v>
      </c>
      <c r="B28" s="419">
        <f t="shared" si="2"/>
        <v>40633</v>
      </c>
      <c r="C28" s="260"/>
      <c r="D28" s="419">
        <v>8241</v>
      </c>
      <c r="E28" s="419"/>
      <c r="F28" s="419">
        <v>32392</v>
      </c>
      <c r="G28" s="419"/>
      <c r="H28" s="56"/>
      <c r="I28" s="244">
        <f>B28*100/SUM(B28:B31)</f>
        <v>88.0340584106075</v>
      </c>
      <c r="J28" s="244"/>
      <c r="K28" s="244">
        <f>D28*100/SUM(D28:D31)</f>
        <v>79.939858376176161</v>
      </c>
      <c r="L28" s="244"/>
      <c r="M28" s="244">
        <f>F28*100/SUM(F28:F31)</f>
        <v>90.361815493625684</v>
      </c>
      <c r="N28" s="244"/>
    </row>
    <row r="29" spans="1:15" s="11" customFormat="1" ht="12">
      <c r="A29" s="46" t="s">
        <v>95</v>
      </c>
      <c r="B29" s="419">
        <f t="shared" si="2"/>
        <v>4765</v>
      </c>
      <c r="C29" s="260"/>
      <c r="D29" s="419">
        <v>1886</v>
      </c>
      <c r="E29" s="419"/>
      <c r="F29" s="419">
        <v>2879</v>
      </c>
      <c r="G29" s="419"/>
      <c r="H29" s="56"/>
      <c r="I29" s="244">
        <f>B29*100/SUM(B28:B31)</f>
        <v>10.323684894704913</v>
      </c>
      <c r="J29" s="244"/>
      <c r="K29" s="244">
        <f>D29*100/SUM(D28:D31)</f>
        <v>18.294693956736833</v>
      </c>
      <c r="L29" s="244"/>
      <c r="M29" s="244">
        <f>F29*100/SUM(F28:F31)</f>
        <v>8.0313554830250791</v>
      </c>
      <c r="N29" s="244"/>
    </row>
    <row r="30" spans="1:15" s="11" customFormat="1" ht="12">
      <c r="A30" s="46" t="s">
        <v>94</v>
      </c>
      <c r="B30" s="419">
        <f t="shared" si="2"/>
        <v>182</v>
      </c>
      <c r="C30" s="419" t="s">
        <v>1</v>
      </c>
      <c r="D30" s="419">
        <v>182</v>
      </c>
      <c r="E30" s="419" t="s">
        <v>1</v>
      </c>
      <c r="F30" s="419">
        <v>0</v>
      </c>
      <c r="G30" s="419"/>
      <c r="H30" s="56"/>
      <c r="I30" s="244">
        <f>B30*100/SUM(B28:B31)</f>
        <v>0.39431493196984141</v>
      </c>
      <c r="J30" s="244"/>
      <c r="K30" s="244">
        <f>D30*100/SUM(D28:D31)</f>
        <v>1.7654476670870114</v>
      </c>
      <c r="L30" s="244"/>
      <c r="M30" s="244">
        <f>F30*100/SUM(F28:F31)</f>
        <v>0</v>
      </c>
      <c r="N30" s="244"/>
    </row>
    <row r="31" spans="1:15" s="11" customFormat="1">
      <c r="A31" s="46" t="s">
        <v>134</v>
      </c>
      <c r="B31" s="419">
        <f t="shared" si="2"/>
        <v>576</v>
      </c>
      <c r="C31" s="419"/>
      <c r="D31" s="419">
        <v>0</v>
      </c>
      <c r="E31" s="419"/>
      <c r="F31" s="419">
        <v>576</v>
      </c>
      <c r="G31" s="419"/>
      <c r="H31" s="56"/>
      <c r="I31" s="244">
        <f>B31*100/SUM(B28:B31)</f>
        <v>1.2479417627177398</v>
      </c>
      <c r="J31" s="244"/>
      <c r="K31" s="244">
        <f>D31*100/SUM(D28:D31)</f>
        <v>0</v>
      </c>
      <c r="L31" s="244"/>
      <c r="M31" s="244">
        <f>F31*100/SUM(F28:F31)</f>
        <v>1.6068290233492342</v>
      </c>
      <c r="N31" s="244"/>
    </row>
    <row r="32" spans="1:15" s="11" customFormat="1" ht="12">
      <c r="A32" s="46" t="s">
        <v>11</v>
      </c>
      <c r="B32" s="419">
        <f t="shared" si="2"/>
        <v>73</v>
      </c>
      <c r="C32" s="419" t="s">
        <v>1</v>
      </c>
      <c r="D32" s="419">
        <v>0</v>
      </c>
      <c r="E32" s="419"/>
      <c r="F32" s="419">
        <v>73</v>
      </c>
      <c r="G32" s="419" t="s">
        <v>1</v>
      </c>
      <c r="H32" s="56"/>
      <c r="I32" s="244"/>
      <c r="J32" s="244"/>
      <c r="K32" s="244"/>
      <c r="L32" s="244"/>
      <c r="M32" s="244"/>
      <c r="N32" s="244"/>
    </row>
    <row r="33" spans="1:14" s="11" customFormat="1" ht="12">
      <c r="A33" s="46"/>
      <c r="B33" s="419"/>
      <c r="C33" s="260"/>
      <c r="D33" s="419"/>
      <c r="E33" s="419"/>
      <c r="F33" s="419"/>
      <c r="G33" s="419"/>
      <c r="H33" s="56"/>
      <c r="I33" s="244"/>
      <c r="J33" s="244"/>
      <c r="K33" s="244"/>
      <c r="L33" s="244"/>
      <c r="M33" s="244"/>
      <c r="N33" s="244"/>
    </row>
    <row r="34" spans="1:14" s="4" customFormat="1" ht="6.5" customHeight="1" thickBot="1">
      <c r="A34" s="217"/>
      <c r="B34" s="216"/>
      <c r="C34" s="351"/>
      <c r="D34" s="420"/>
      <c r="E34" s="351"/>
      <c r="F34" s="216"/>
      <c r="G34" s="351"/>
      <c r="H34" s="57"/>
      <c r="I34" s="57"/>
      <c r="J34" s="57"/>
      <c r="K34" s="57"/>
      <c r="L34" s="57"/>
      <c r="M34" s="57"/>
      <c r="N34" s="57"/>
    </row>
    <row r="35" spans="1:14" s="18" customFormat="1" ht="6.5" customHeight="1">
      <c r="B35" s="437"/>
      <c r="C35" s="437"/>
      <c r="D35" s="437"/>
      <c r="E35" s="437"/>
      <c r="F35" s="437"/>
      <c r="G35" s="437"/>
      <c r="H35" s="24"/>
      <c r="I35" s="24"/>
      <c r="J35" s="24"/>
      <c r="K35" s="24"/>
      <c r="L35" s="24"/>
      <c r="M35" s="24"/>
      <c r="N35" s="24"/>
    </row>
    <row r="36" spans="1:14" s="18" customFormat="1">
      <c r="A36" s="133" t="s">
        <v>173</v>
      </c>
      <c r="B36" s="132"/>
      <c r="C36" s="132"/>
      <c r="D36" s="132"/>
      <c r="E36" s="132"/>
      <c r="F36" s="132"/>
      <c r="G36" s="132"/>
      <c r="H36" s="24"/>
      <c r="I36" s="24"/>
      <c r="J36" s="24"/>
      <c r="K36" s="24"/>
      <c r="L36" s="24"/>
      <c r="M36" s="24"/>
      <c r="N36" s="24"/>
    </row>
    <row r="37" spans="1:14" s="4" customFormat="1" ht="11">
      <c r="A37" s="158" t="s">
        <v>113</v>
      </c>
      <c r="B37" s="7"/>
      <c r="C37" s="337"/>
      <c r="D37" s="7"/>
      <c r="E37" s="337"/>
      <c r="F37" s="7"/>
      <c r="G37" s="337"/>
      <c r="H37" s="7"/>
      <c r="I37" s="7"/>
      <c r="J37" s="7"/>
      <c r="K37" s="7"/>
      <c r="L37" s="7"/>
      <c r="M37" s="7"/>
      <c r="N37" s="7"/>
    </row>
    <row r="38" spans="1:14" s="4" customFormat="1" ht="11">
      <c r="A38" s="4" t="s">
        <v>207</v>
      </c>
      <c r="B38" s="6"/>
      <c r="C38" s="330"/>
      <c r="E38" s="330"/>
      <c r="G38" s="330"/>
      <c r="N38" s="7"/>
    </row>
    <row r="40" spans="1:14" ht="13.5" customHeight="1">
      <c r="A40" s="326"/>
    </row>
    <row r="41" spans="1:14">
      <c r="A41" s="326"/>
      <c r="E41" s="257"/>
      <c r="F41" s="17"/>
      <c r="G41" s="257"/>
      <c r="H41" s="17"/>
      <c r="I41" s="17"/>
      <c r="J41" s="17"/>
      <c r="K41" s="17"/>
      <c r="L41" s="17"/>
      <c r="M41" s="17"/>
      <c r="N41" s="17"/>
    </row>
    <row r="42" spans="1:14">
      <c r="A42" s="326"/>
      <c r="E42" s="257"/>
      <c r="F42" s="17"/>
      <c r="G42" s="257"/>
      <c r="H42" s="17"/>
      <c r="I42" s="17"/>
      <c r="J42" s="17"/>
      <c r="K42" s="17"/>
      <c r="L42" s="17"/>
      <c r="M42" s="17"/>
      <c r="N42" s="17"/>
    </row>
    <row r="43" spans="1:14">
      <c r="A43" s="326"/>
      <c r="E43" s="257"/>
      <c r="F43" s="17"/>
      <c r="G43" s="257"/>
      <c r="H43" s="17"/>
      <c r="I43" s="17"/>
      <c r="J43" s="17"/>
      <c r="K43" s="17"/>
      <c r="L43" s="17"/>
      <c r="M43" s="17"/>
      <c r="N43" s="17"/>
    </row>
    <row r="44" spans="1:14">
      <c r="A44" s="326"/>
      <c r="E44" s="257"/>
      <c r="F44" s="17"/>
      <c r="G44" s="257"/>
      <c r="H44" s="17"/>
      <c r="I44" s="17"/>
      <c r="J44" s="17"/>
      <c r="K44" s="17"/>
      <c r="L44" s="17"/>
      <c r="M44" s="17"/>
      <c r="N44" s="17"/>
    </row>
    <row r="45" spans="1:14">
      <c r="A45" s="215"/>
      <c r="B45" s="17"/>
      <c r="C45" s="257"/>
      <c r="D45" s="17"/>
      <c r="E45" s="257"/>
      <c r="F45" s="17"/>
      <c r="G45" s="257"/>
      <c r="H45" s="17"/>
      <c r="I45" s="17"/>
      <c r="J45" s="17"/>
      <c r="K45" s="17"/>
      <c r="L45" s="17"/>
      <c r="M45" s="17"/>
      <c r="N45" s="17"/>
    </row>
    <row r="46" spans="1:14">
      <c r="A46" s="215"/>
      <c r="B46" s="17"/>
      <c r="C46" s="257"/>
      <c r="D46" s="17"/>
      <c r="E46" s="257"/>
      <c r="F46" s="17"/>
      <c r="G46" s="257"/>
      <c r="H46" s="17"/>
      <c r="I46" s="17"/>
      <c r="J46" s="17"/>
      <c r="K46" s="17"/>
      <c r="L46" s="17"/>
      <c r="M46" s="17"/>
      <c r="N46" s="17"/>
    </row>
    <row r="47" spans="1:14">
      <c r="A47" s="215"/>
      <c r="B47" s="17"/>
      <c r="C47" s="257"/>
      <c r="D47" s="17"/>
      <c r="E47" s="257"/>
      <c r="F47" s="17"/>
      <c r="G47" s="257"/>
      <c r="H47" s="17"/>
      <c r="I47" s="17"/>
      <c r="J47" s="17"/>
      <c r="K47" s="17"/>
      <c r="L47" s="17"/>
      <c r="M47" s="17"/>
      <c r="N47" s="17"/>
    </row>
    <row r="48" spans="1:14">
      <c r="A48" s="215"/>
      <c r="B48" s="17"/>
      <c r="C48" s="257"/>
      <c r="D48" s="17"/>
      <c r="E48" s="257"/>
      <c r="F48" s="17"/>
      <c r="G48" s="257"/>
      <c r="H48" s="17"/>
      <c r="I48" s="17"/>
      <c r="J48" s="17"/>
      <c r="K48" s="17"/>
      <c r="L48" s="17"/>
      <c r="M48" s="17"/>
      <c r="N48" s="17"/>
    </row>
    <row r="49" spans="1:13">
      <c r="A49" s="215"/>
      <c r="B49" s="17"/>
      <c r="C49" s="257"/>
      <c r="D49" s="17"/>
      <c r="E49" s="257"/>
      <c r="F49" s="17"/>
      <c r="G49" s="257"/>
      <c r="H49" s="17"/>
      <c r="I49" s="17"/>
      <c r="J49" s="17"/>
      <c r="K49" s="17"/>
      <c r="L49" s="17"/>
      <c r="M49" s="17"/>
    </row>
    <row r="50" spans="1:13">
      <c r="A50" s="215"/>
      <c r="B50" s="17"/>
      <c r="C50" s="257"/>
      <c r="D50" s="17"/>
      <c r="E50" s="257"/>
      <c r="F50" s="17"/>
      <c r="G50" s="257"/>
      <c r="H50" s="17"/>
      <c r="I50" s="17"/>
      <c r="J50" s="17"/>
      <c r="K50" s="17"/>
      <c r="L50" s="17"/>
      <c r="M50" s="17"/>
    </row>
    <row r="51" spans="1:13">
      <c r="A51" s="215"/>
      <c r="B51" s="17"/>
      <c r="C51" s="257"/>
      <c r="D51" s="17"/>
      <c r="E51" s="257"/>
      <c r="F51" s="17"/>
      <c r="G51" s="257"/>
      <c r="H51" s="17"/>
      <c r="I51" s="17"/>
      <c r="J51" s="17"/>
      <c r="K51" s="17"/>
      <c r="L51" s="17"/>
      <c r="M51" s="17"/>
    </row>
    <row r="52" spans="1:13">
      <c r="A52" s="215"/>
      <c r="B52" s="17"/>
      <c r="C52" s="257"/>
      <c r="D52" s="17"/>
      <c r="E52" s="257"/>
      <c r="F52" s="17"/>
      <c r="G52" s="257"/>
      <c r="H52" s="17"/>
      <c r="I52" s="17"/>
      <c r="J52" s="17"/>
      <c r="K52" s="17"/>
      <c r="L52" s="17"/>
      <c r="M52" s="17"/>
    </row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9"/>
  <sheetViews>
    <sheetView zoomScaleNormal="100" workbookViewId="0">
      <selection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7" ht="25.5" customHeight="1">
      <c r="A1" s="664" t="s">
        <v>217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7"/>
    </row>
    <row r="2" spans="1:17" s="11" customFormat="1" ht="6.5" customHeight="1" thickBot="1">
      <c r="A2" s="221"/>
      <c r="B2" s="77"/>
      <c r="C2" s="354"/>
      <c r="D2" s="77"/>
      <c r="E2" s="354"/>
      <c r="F2" s="77"/>
      <c r="G2" s="354"/>
      <c r="H2" s="9"/>
      <c r="I2" s="9"/>
      <c r="J2" s="9"/>
      <c r="K2" s="9"/>
      <c r="L2" s="9"/>
      <c r="M2" s="9"/>
      <c r="N2" s="9"/>
    </row>
    <row r="3" spans="1:17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61" t="s">
        <v>144</v>
      </c>
      <c r="B4" s="656" t="s">
        <v>54</v>
      </c>
      <c r="C4" s="656"/>
      <c r="D4" s="656"/>
      <c r="E4" s="656"/>
      <c r="F4" s="656"/>
      <c r="G4" s="656"/>
      <c r="H4" s="457"/>
      <c r="I4" s="656" t="s">
        <v>55</v>
      </c>
      <c r="J4" s="656"/>
      <c r="K4" s="656"/>
      <c r="L4" s="656"/>
      <c r="M4" s="656"/>
      <c r="N4" s="656"/>
    </row>
    <row r="5" spans="1:17" s="11" customFormat="1" ht="6.5" customHeight="1">
      <c r="A5" s="661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7" s="11" customFormat="1" ht="6.5" customHeight="1">
      <c r="A6" s="661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7" s="11" customFormat="1" ht="25.5" customHeight="1">
      <c r="A7" s="661"/>
      <c r="B7" s="662" t="s">
        <v>2</v>
      </c>
      <c r="C7" s="662"/>
      <c r="D7" s="657" t="s">
        <v>0</v>
      </c>
      <c r="E7" s="657"/>
      <c r="F7" s="657"/>
      <c r="G7" s="657"/>
      <c r="H7" s="460"/>
      <c r="I7" s="662" t="s">
        <v>2</v>
      </c>
      <c r="J7" s="662"/>
      <c r="K7" s="657" t="s">
        <v>0</v>
      </c>
      <c r="L7" s="657"/>
      <c r="M7" s="657"/>
      <c r="N7" s="657"/>
    </row>
    <row r="8" spans="1:17" s="11" customFormat="1" ht="6.5" customHeight="1">
      <c r="A8" s="661"/>
      <c r="B8" s="662"/>
      <c r="C8" s="662"/>
      <c r="D8" s="462"/>
      <c r="E8" s="463"/>
      <c r="F8" s="462"/>
      <c r="G8" s="463"/>
      <c r="H8" s="460"/>
      <c r="I8" s="662"/>
      <c r="J8" s="662"/>
      <c r="K8" s="462"/>
      <c r="L8" s="462"/>
      <c r="M8" s="462"/>
      <c r="N8" s="462"/>
    </row>
    <row r="9" spans="1:17" s="11" customFormat="1" ht="6.5" customHeight="1">
      <c r="A9" s="661"/>
      <c r="B9" s="662"/>
      <c r="C9" s="662"/>
      <c r="D9" s="460"/>
      <c r="E9" s="464"/>
      <c r="F9" s="460"/>
      <c r="G9" s="464"/>
      <c r="H9" s="460"/>
      <c r="I9" s="662"/>
      <c r="J9" s="662"/>
      <c r="K9" s="460"/>
      <c r="L9" s="460"/>
      <c r="M9" s="460"/>
      <c r="N9" s="460"/>
    </row>
    <row r="10" spans="1:17" s="11" customFormat="1" ht="25.5" customHeight="1">
      <c r="A10" s="661"/>
      <c r="B10" s="662"/>
      <c r="C10" s="662"/>
      <c r="D10" s="658" t="s">
        <v>3</v>
      </c>
      <c r="E10" s="658"/>
      <c r="F10" s="658" t="s">
        <v>10</v>
      </c>
      <c r="G10" s="658"/>
      <c r="H10" s="460"/>
      <c r="I10" s="662"/>
      <c r="J10" s="662"/>
      <c r="K10" s="658" t="s">
        <v>3</v>
      </c>
      <c r="L10" s="658"/>
      <c r="M10" s="658" t="s">
        <v>10</v>
      </c>
      <c r="N10" s="658"/>
    </row>
    <row r="11" spans="1:17" s="11" customFormat="1" ht="6.5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7" s="36" customFormat="1" ht="6.5" customHeight="1">
      <c r="A12" s="185"/>
      <c r="B12" s="182"/>
      <c r="C12" s="265"/>
      <c r="D12" s="181"/>
      <c r="E12" s="268"/>
      <c r="F12" s="181"/>
      <c r="G12" s="268"/>
      <c r="H12" s="180"/>
      <c r="I12" s="182"/>
      <c r="J12" s="182"/>
      <c r="K12" s="181"/>
      <c r="L12" s="180"/>
      <c r="M12" s="181"/>
      <c r="N12" s="180"/>
    </row>
    <row r="13" spans="1:17" s="52" customFormat="1" ht="12">
      <c r="A13" s="478" t="s">
        <v>56</v>
      </c>
      <c r="B13" s="470">
        <f t="shared" ref="B13:B18" si="0">D13+F13</f>
        <v>295566</v>
      </c>
      <c r="C13" s="472"/>
      <c r="D13" s="517">
        <f>D14+D15+D18</f>
        <v>115501</v>
      </c>
      <c r="E13" s="472"/>
      <c r="F13" s="517">
        <f>F14+F15+F18</f>
        <v>180065</v>
      </c>
      <c r="G13" s="473"/>
      <c r="H13" s="518"/>
      <c r="I13" s="519">
        <f>SUM(I14,I16:I17)</f>
        <v>100</v>
      </c>
      <c r="J13" s="520"/>
      <c r="K13" s="519">
        <f>SUM(K14,K16:K17)</f>
        <v>100</v>
      </c>
      <c r="L13" s="520"/>
      <c r="M13" s="519">
        <f>SUM(M14,M16:M17)</f>
        <v>100</v>
      </c>
      <c r="N13" s="501"/>
    </row>
    <row r="14" spans="1:17" s="17" customFormat="1">
      <c r="A14" s="505" t="s">
        <v>98</v>
      </c>
      <c r="B14" s="485">
        <f t="shared" si="0"/>
        <v>72035</v>
      </c>
      <c r="C14" s="499"/>
      <c r="D14" s="485">
        <v>26891</v>
      </c>
      <c r="E14" s="485"/>
      <c r="F14" s="485">
        <v>45144</v>
      </c>
      <c r="G14" s="486"/>
      <c r="H14" s="521"/>
      <c r="I14" s="488">
        <f>B14*100/(B14+B15)</f>
        <v>32.801030909057793</v>
      </c>
      <c r="J14" s="502"/>
      <c r="K14" s="488">
        <f>D14*100/(D14+D15)</f>
        <v>44.335080950967786</v>
      </c>
      <c r="L14" s="502"/>
      <c r="M14" s="488">
        <f>F14*100/(F14+F15)</f>
        <v>28.39995470501642</v>
      </c>
      <c r="N14" s="502"/>
    </row>
    <row r="15" spans="1:17" s="17" customFormat="1">
      <c r="A15" s="505" t="s">
        <v>97</v>
      </c>
      <c r="B15" s="485">
        <f t="shared" si="0"/>
        <v>147577</v>
      </c>
      <c r="C15" s="499"/>
      <c r="D15" s="485">
        <f>SUM($D$16:$D$17)</f>
        <v>33763</v>
      </c>
      <c r="E15" s="485"/>
      <c r="F15" s="485">
        <f>SUM($F$16:$F$17)</f>
        <v>113814</v>
      </c>
      <c r="G15" s="486"/>
      <c r="H15" s="521"/>
      <c r="I15" s="488">
        <f>B15*100/(B14+B15)</f>
        <v>67.198969090942214</v>
      </c>
      <c r="J15" s="522"/>
      <c r="K15" s="488">
        <f>D15*100/(D14+D15)</f>
        <v>55.664919049032214</v>
      </c>
      <c r="L15" s="522"/>
      <c r="M15" s="488">
        <f>F15*100/(F14+F15)</f>
        <v>71.600045294983587</v>
      </c>
      <c r="N15" s="510"/>
    </row>
    <row r="16" spans="1:17" s="11" customFormat="1" ht="14">
      <c r="A16" s="523" t="s">
        <v>118</v>
      </c>
      <c r="B16" s="485">
        <f t="shared" si="0"/>
        <v>11691</v>
      </c>
      <c r="C16" s="486"/>
      <c r="D16" s="485">
        <v>3619</v>
      </c>
      <c r="E16" s="485"/>
      <c r="F16" s="485">
        <v>8072</v>
      </c>
      <c r="G16" s="486"/>
      <c r="H16" s="521"/>
      <c r="I16" s="488">
        <f>B16*100/SUM(B14:B15)</f>
        <v>5.323479591279165</v>
      </c>
      <c r="J16" s="502"/>
      <c r="K16" s="488">
        <f>D16*100/SUM(D14:D15)</f>
        <v>5.9666303953572726</v>
      </c>
      <c r="L16" s="502"/>
      <c r="M16" s="488">
        <f>F16*100/SUM(F14:F15)</f>
        <v>5.0780709369770634</v>
      </c>
      <c r="N16" s="502"/>
      <c r="Q16" s="270"/>
    </row>
    <row r="17" spans="1:14" s="11" customFormat="1" ht="14">
      <c r="A17" s="523" t="s">
        <v>119</v>
      </c>
      <c r="B17" s="485">
        <f t="shared" si="0"/>
        <v>135886</v>
      </c>
      <c r="C17" s="499"/>
      <c r="D17" s="485">
        <v>30144</v>
      </c>
      <c r="E17" s="485"/>
      <c r="F17" s="485">
        <v>105742</v>
      </c>
      <c r="G17" s="486"/>
      <c r="H17" s="521"/>
      <c r="I17" s="488">
        <f>B17*100/SUM(B14:B15)</f>
        <v>61.87548949966304</v>
      </c>
      <c r="J17" s="502"/>
      <c r="K17" s="488">
        <f>D17*100/SUM(D14:D15)</f>
        <v>49.698288653674943</v>
      </c>
      <c r="L17" s="502"/>
      <c r="M17" s="488">
        <f>F17*100/SUM(F14:F15)</f>
        <v>66.521974358006517</v>
      </c>
      <c r="N17" s="502"/>
    </row>
    <row r="18" spans="1:14" s="17" customFormat="1">
      <c r="A18" s="524" t="s">
        <v>11</v>
      </c>
      <c r="B18" s="485">
        <f t="shared" si="0"/>
        <v>75954</v>
      </c>
      <c r="C18" s="499"/>
      <c r="D18" s="485">
        <v>54847</v>
      </c>
      <c r="E18" s="485"/>
      <c r="F18" s="485">
        <v>21107</v>
      </c>
      <c r="G18" s="486"/>
      <c r="H18" s="521"/>
      <c r="I18" s="493" t="s">
        <v>101</v>
      </c>
      <c r="J18" s="502"/>
      <c r="K18" s="493" t="s">
        <v>101</v>
      </c>
      <c r="L18" s="502"/>
      <c r="M18" s="493" t="s">
        <v>101</v>
      </c>
      <c r="N18" s="502"/>
    </row>
    <row r="19" spans="1:14" s="11" customFormat="1" ht="6.5" customHeight="1" thickBot="1">
      <c r="A19" s="234"/>
      <c r="B19" s="195"/>
      <c r="C19" s="338"/>
      <c r="D19" s="232"/>
      <c r="E19" s="338"/>
      <c r="F19" s="233"/>
      <c r="G19" s="355"/>
      <c r="H19" s="231"/>
      <c r="I19" s="187"/>
      <c r="J19" s="187"/>
      <c r="K19" s="232"/>
      <c r="L19" s="187"/>
      <c r="M19" s="187"/>
      <c r="N19" s="231"/>
    </row>
    <row r="20" spans="1:14" s="4" customFormat="1" ht="6.5" customHeight="1">
      <c r="A20" s="230"/>
      <c r="B20" s="229"/>
      <c r="C20" s="334"/>
      <c r="D20" s="229"/>
      <c r="E20" s="334"/>
      <c r="F20" s="229"/>
      <c r="G20" s="334"/>
      <c r="H20" s="171"/>
      <c r="I20" s="227"/>
      <c r="J20" s="228"/>
      <c r="K20" s="227"/>
      <c r="L20" s="228"/>
      <c r="M20" s="227"/>
      <c r="N20" s="171"/>
    </row>
    <row r="21" spans="1:14" s="4" customFormat="1" ht="11.25" customHeight="1">
      <c r="A21" s="666" t="s">
        <v>108</v>
      </c>
      <c r="B21" s="666"/>
      <c r="C21" s="666"/>
      <c r="D21" s="666"/>
      <c r="E21" s="666"/>
      <c r="F21" s="666"/>
      <c r="G21" s="666"/>
      <c r="H21" s="666"/>
      <c r="I21" s="666"/>
      <c r="J21" s="666"/>
      <c r="K21" s="666"/>
      <c r="L21" s="666"/>
      <c r="M21" s="666"/>
      <c r="N21" s="666"/>
    </row>
    <row r="22" spans="1:14" s="4" customFormat="1" ht="22.5" customHeight="1">
      <c r="A22" s="654" t="s">
        <v>153</v>
      </c>
      <c r="B22" s="655"/>
      <c r="C22" s="655"/>
      <c r="D22" s="655"/>
      <c r="E22" s="655"/>
      <c r="F22" s="655"/>
      <c r="G22" s="655"/>
      <c r="H22" s="655"/>
      <c r="I22" s="655"/>
      <c r="J22" s="655"/>
      <c r="K22" s="655"/>
      <c r="L22" s="655"/>
      <c r="M22" s="655"/>
      <c r="N22" s="655"/>
    </row>
    <row r="23" spans="1:14" s="4" customFormat="1" ht="12" customHeight="1">
      <c r="A23" s="4" t="s">
        <v>207</v>
      </c>
      <c r="B23" s="6"/>
      <c r="C23" s="330"/>
      <c r="E23" s="330"/>
      <c r="G23" s="330"/>
      <c r="N23" s="160"/>
    </row>
    <row r="24" spans="1:14" ht="12.75" customHeight="1">
      <c r="A24" s="226"/>
      <c r="B24" s="39"/>
      <c r="C24" s="260"/>
      <c r="D24" s="225"/>
      <c r="E24" s="260"/>
      <c r="F24" s="225"/>
      <c r="G24" s="356"/>
      <c r="H24" s="56"/>
      <c r="I24" s="45"/>
      <c r="J24" s="35"/>
      <c r="K24" s="45"/>
      <c r="L24" s="35"/>
      <c r="M24" s="45"/>
      <c r="N24" s="160"/>
    </row>
    <row r="25" spans="1:14" ht="12.75" customHeight="1">
      <c r="A25" s="224"/>
      <c r="G25" s="260"/>
      <c r="H25" s="153"/>
      <c r="I25" s="222"/>
      <c r="J25" s="223"/>
      <c r="K25" s="222"/>
      <c r="L25" s="223"/>
      <c r="M25" s="222"/>
      <c r="N25" s="160"/>
    </row>
    <row r="26" spans="1:14">
      <c r="A26" s="326"/>
      <c r="B26" s="323"/>
      <c r="D26" s="323"/>
      <c r="G26" s="266"/>
      <c r="N26" s="160"/>
    </row>
    <row r="27" spans="1:14">
      <c r="A27" s="326"/>
      <c r="B27" s="323"/>
      <c r="D27" s="323"/>
      <c r="G27" s="266"/>
      <c r="N27" s="160"/>
    </row>
    <row r="28" spans="1:14">
      <c r="A28" s="326"/>
      <c r="B28" s="323"/>
      <c r="D28" s="323"/>
      <c r="N28" s="160"/>
    </row>
    <row r="29" spans="1:14">
      <c r="A29" s="326"/>
      <c r="B29" s="323"/>
      <c r="D29" s="323"/>
      <c r="N29" s="160"/>
    </row>
    <row r="30" spans="1:14">
      <c r="A30" s="326"/>
      <c r="B30" s="323"/>
      <c r="D30" s="323"/>
      <c r="N30" s="160"/>
    </row>
    <row r="31" spans="1:14">
      <c r="N31" s="160"/>
    </row>
    <row r="32" spans="1:14">
      <c r="N32" s="160"/>
    </row>
    <row r="33" spans="14:14">
      <c r="N33" s="160"/>
    </row>
    <row r="34" spans="14:14">
      <c r="N34" s="160"/>
    </row>
    <row r="35" spans="14:14">
      <c r="N35" s="160"/>
    </row>
    <row r="36" spans="14:14">
      <c r="N36" s="154"/>
    </row>
    <row r="37" spans="14:14">
      <c r="N37" s="154"/>
    </row>
    <row r="38" spans="14:14">
      <c r="N38" s="154"/>
    </row>
    <row r="39" spans="14:14">
      <c r="N39" s="154"/>
    </row>
  </sheetData>
  <mergeCells count="14">
    <mergeCell ref="A21:N21"/>
    <mergeCell ref="K7:N7"/>
    <mergeCell ref="A22:N22"/>
    <mergeCell ref="A1:N1"/>
    <mergeCell ref="B4:G4"/>
    <mergeCell ref="I4:N4"/>
    <mergeCell ref="D7:G7"/>
    <mergeCell ref="K10:L10"/>
    <mergeCell ref="M10:N10"/>
    <mergeCell ref="A4:A10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5"/>
  <sheetViews>
    <sheetView zoomScaleNormal="100" workbookViewId="0">
      <selection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70" t="s">
        <v>218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</row>
    <row r="2" spans="1:14" s="11" customFormat="1" ht="6.5" customHeight="1" thickBot="1">
      <c r="A2" s="80"/>
      <c r="B2" s="77"/>
      <c r="C2" s="354"/>
      <c r="D2" s="77"/>
      <c r="E2" s="354"/>
      <c r="F2" s="77"/>
      <c r="G2" s="354"/>
      <c r="H2" s="77"/>
      <c r="I2" s="77"/>
      <c r="J2" s="77"/>
      <c r="K2" s="77"/>
      <c r="L2" s="77"/>
      <c r="M2" s="77"/>
      <c r="N2" s="9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1" t="s">
        <v>120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5"/>
      <c r="M12" s="74"/>
      <c r="N12" s="75"/>
    </row>
    <row r="13" spans="1:14" s="11" customFormat="1" ht="12">
      <c r="A13" s="525" t="s">
        <v>56</v>
      </c>
      <c r="B13" s="470">
        <f>SUM(B14:B16)</f>
        <v>295566</v>
      </c>
      <c r="C13" s="473"/>
      <c r="D13" s="526">
        <f>SUM(D14:D15)</f>
        <v>115501</v>
      </c>
      <c r="E13" s="473"/>
      <c r="F13" s="526">
        <f>SUM(F14:F16)</f>
        <v>180065</v>
      </c>
      <c r="G13" s="473"/>
      <c r="H13" s="518"/>
      <c r="I13" s="476">
        <f>SUM(I14:I15)</f>
        <v>100</v>
      </c>
      <c r="J13" s="476"/>
      <c r="K13" s="476">
        <f>SUM(K14:K15)</f>
        <v>100</v>
      </c>
      <c r="L13" s="476"/>
      <c r="M13" s="476">
        <f>SUM(M14:M15)</f>
        <v>100</v>
      </c>
      <c r="N13" s="476"/>
    </row>
    <row r="14" spans="1:14" s="11" customFormat="1" ht="12">
      <c r="A14" s="527" t="s">
        <v>51</v>
      </c>
      <c r="B14" s="483">
        <f>D14+F14</f>
        <v>292284</v>
      </c>
      <c r="C14" s="499"/>
      <c r="D14" s="483">
        <v>114383</v>
      </c>
      <c r="E14" s="483"/>
      <c r="F14" s="483">
        <v>177901</v>
      </c>
      <c r="G14" s="486"/>
      <c r="H14" s="521"/>
      <c r="I14" s="488">
        <f>B14*100/(B14+B15)</f>
        <v>98.889588112299791</v>
      </c>
      <c r="J14" s="488"/>
      <c r="K14" s="488">
        <f>D14*100/(D14+D15)</f>
        <v>99.032043012614608</v>
      </c>
      <c r="L14" s="488"/>
      <c r="M14" s="488">
        <f>F14*100/(F14+F15)</f>
        <v>98.79821175686557</v>
      </c>
      <c r="N14" s="488"/>
    </row>
    <row r="15" spans="1:14" s="11" customFormat="1">
      <c r="A15" s="529" t="s">
        <v>50</v>
      </c>
      <c r="B15" s="483">
        <f>D15+F15</f>
        <v>3282</v>
      </c>
      <c r="C15" s="499"/>
      <c r="D15" s="483">
        <v>1118</v>
      </c>
      <c r="E15" s="483"/>
      <c r="F15" s="483">
        <v>2164</v>
      </c>
      <c r="G15" s="499"/>
      <c r="H15" s="521"/>
      <c r="I15" s="488">
        <f>B15*100/(B14+B15)</f>
        <v>1.1104118877002092</v>
      </c>
      <c r="J15" s="488"/>
      <c r="K15" s="488">
        <f>D15*100/(D14+D15)</f>
        <v>0.9679569873853906</v>
      </c>
      <c r="L15" s="488"/>
      <c r="M15" s="488">
        <f>F15*100/(F14+F15)</f>
        <v>1.2017882431344238</v>
      </c>
      <c r="N15" s="488"/>
    </row>
    <row r="16" spans="1:14" s="11" customFormat="1">
      <c r="A16" s="529" t="s">
        <v>11</v>
      </c>
      <c r="B16" s="483">
        <f>D16+F16</f>
        <v>0</v>
      </c>
      <c r="C16" s="499"/>
      <c r="D16" s="483">
        <v>0</v>
      </c>
      <c r="E16" s="483"/>
      <c r="F16" s="483">
        <v>0</v>
      </c>
      <c r="G16" s="499"/>
      <c r="H16" s="521"/>
      <c r="I16" s="488"/>
      <c r="J16" s="488"/>
      <c r="K16" s="488"/>
      <c r="L16" s="488"/>
      <c r="M16" s="488"/>
      <c r="N16" s="488"/>
    </row>
    <row r="17" spans="1:14" s="11" customFormat="1" ht="6.5" customHeight="1">
      <c r="A17" s="50"/>
      <c r="B17" s="247"/>
      <c r="C17" s="259"/>
      <c r="D17" s="247"/>
      <c r="E17" s="259"/>
      <c r="F17" s="247"/>
      <c r="G17" s="259"/>
      <c r="H17" s="51"/>
      <c r="I17" s="294"/>
      <c r="J17" s="244"/>
      <c r="K17" s="294"/>
      <c r="L17" s="244"/>
      <c r="M17" s="294"/>
      <c r="N17" s="295"/>
    </row>
    <row r="18" spans="1:14" s="11" customFormat="1" ht="12">
      <c r="A18" s="525" t="s">
        <v>56</v>
      </c>
      <c r="B18" s="470">
        <f>D18+F18</f>
        <v>295567</v>
      </c>
      <c r="C18" s="473"/>
      <c r="D18" s="479">
        <f>SUM(D19:D25)</f>
        <v>115501</v>
      </c>
      <c r="E18" s="480"/>
      <c r="F18" s="479">
        <f>SUM(F19:F25)</f>
        <v>180066</v>
      </c>
      <c r="G18" s="489"/>
      <c r="H18" s="490"/>
      <c r="I18" s="481">
        <f>SUM(I19:I24)</f>
        <v>100</v>
      </c>
      <c r="J18" s="481"/>
      <c r="K18" s="481">
        <f>SUM(K19:K24)</f>
        <v>99.999999999999986</v>
      </c>
      <c r="L18" s="481"/>
      <c r="M18" s="481">
        <f>SUM(M19:M24)</f>
        <v>100.00000000000001</v>
      </c>
      <c r="N18" s="476"/>
    </row>
    <row r="19" spans="1:14" s="11" customFormat="1" ht="12">
      <c r="A19" s="527" t="s">
        <v>4</v>
      </c>
      <c r="B19" s="483">
        <f t="shared" ref="B19:B25" si="0">D19+F19</f>
        <v>27861</v>
      </c>
      <c r="C19" s="486"/>
      <c r="D19" s="483">
        <v>13441</v>
      </c>
      <c r="E19" s="483"/>
      <c r="F19" s="483">
        <v>14420</v>
      </c>
      <c r="G19" s="499"/>
      <c r="H19" s="521"/>
      <c r="I19" s="488">
        <f>B19*100/SUM(B19:B24)</f>
        <v>9.4302135091590955</v>
      </c>
      <c r="J19" s="488"/>
      <c r="K19" s="488">
        <f>D19*100/SUM(D19:D24)</f>
        <v>11.637128682868546</v>
      </c>
      <c r="L19" s="488"/>
      <c r="M19" s="488">
        <f>F19*100/SUM(F19:F24)</f>
        <v>8.0136487665538532</v>
      </c>
      <c r="N19" s="488"/>
    </row>
    <row r="20" spans="1:14" s="11" customFormat="1" ht="12">
      <c r="A20" s="527" t="s">
        <v>5</v>
      </c>
      <c r="B20" s="483">
        <f t="shared" si="0"/>
        <v>89357</v>
      </c>
      <c r="C20" s="486"/>
      <c r="D20" s="483">
        <v>33292</v>
      </c>
      <c r="E20" s="483"/>
      <c r="F20" s="483">
        <v>56065</v>
      </c>
      <c r="G20" s="499"/>
      <c r="H20" s="521"/>
      <c r="I20" s="488">
        <f>B20*100/SUM(B19:B24)</f>
        <v>30.244987205697189</v>
      </c>
      <c r="J20" s="488"/>
      <c r="K20" s="488">
        <f>D20*100/SUM(D19:D24)</f>
        <v>28.823992865862632</v>
      </c>
      <c r="L20" s="488"/>
      <c r="M20" s="488">
        <f>F20*100/SUM(F19:F24)</f>
        <v>31.15708863362287</v>
      </c>
      <c r="N20" s="488"/>
    </row>
    <row r="21" spans="1:14" s="11" customFormat="1" ht="12">
      <c r="A21" s="527" t="s">
        <v>6</v>
      </c>
      <c r="B21" s="483">
        <f t="shared" si="0"/>
        <v>73487</v>
      </c>
      <c r="C21" s="486"/>
      <c r="D21" s="483">
        <v>24867</v>
      </c>
      <c r="E21" s="483"/>
      <c r="F21" s="483">
        <v>48620</v>
      </c>
      <c r="G21" s="499"/>
      <c r="H21" s="521"/>
      <c r="I21" s="488">
        <f>B21*100/SUM(B19:B24)</f>
        <v>24.873410866357077</v>
      </c>
      <c r="J21" s="488"/>
      <c r="K21" s="488">
        <f>D21*100/SUM(D19:D24)</f>
        <v>21.52968372568203</v>
      </c>
      <c r="L21" s="488"/>
      <c r="M21" s="488">
        <f>F21*100/SUM(F19:F24)</f>
        <v>27.019667339101826</v>
      </c>
      <c r="N21" s="488"/>
    </row>
    <row r="22" spans="1:14" s="11" customFormat="1" ht="12">
      <c r="A22" s="527" t="s">
        <v>7</v>
      </c>
      <c r="B22" s="483">
        <f t="shared" si="0"/>
        <v>58427</v>
      </c>
      <c r="C22" s="486"/>
      <c r="D22" s="483">
        <v>19690</v>
      </c>
      <c r="E22" s="483"/>
      <c r="F22" s="483">
        <v>38737</v>
      </c>
      <c r="G22" s="499"/>
      <c r="H22" s="521"/>
      <c r="I22" s="488">
        <f>B22*100/SUM(B19:B24)</f>
        <v>19.775998158703512</v>
      </c>
      <c r="J22" s="488"/>
      <c r="K22" s="488">
        <f>D22*100/SUM(D19:D24)</f>
        <v>17.047471450463632</v>
      </c>
      <c r="L22" s="488"/>
      <c r="M22" s="488">
        <f>F22*100/SUM(F19:F24)</f>
        <v>21.527372556865231</v>
      </c>
      <c r="N22" s="488"/>
    </row>
    <row r="23" spans="1:14" s="11" customFormat="1" ht="12">
      <c r="A23" s="527" t="s">
        <v>8</v>
      </c>
      <c r="B23" s="483">
        <f t="shared" si="0"/>
        <v>33864</v>
      </c>
      <c r="C23" s="530"/>
      <c r="D23" s="483">
        <v>15029</v>
      </c>
      <c r="E23" s="483"/>
      <c r="F23" s="483">
        <v>18835</v>
      </c>
      <c r="G23" s="499"/>
      <c r="H23" s="521"/>
      <c r="I23" s="488">
        <f>B23*100/SUM(B19:B24)</f>
        <v>11.462070646213833</v>
      </c>
      <c r="J23" s="488"/>
      <c r="K23" s="488">
        <f>D23*100/SUM(D19:D24)</f>
        <v>13.012008554038493</v>
      </c>
      <c r="L23" s="488"/>
      <c r="M23" s="488">
        <f>F23*100/SUM(F19:F24)</f>
        <v>10.467203503331611</v>
      </c>
      <c r="N23" s="488"/>
    </row>
    <row r="24" spans="1:14" s="11" customFormat="1" ht="12">
      <c r="A24" s="527" t="s">
        <v>9</v>
      </c>
      <c r="B24" s="483">
        <f t="shared" si="0"/>
        <v>12448</v>
      </c>
      <c r="C24" s="499"/>
      <c r="D24" s="483">
        <v>9182</v>
      </c>
      <c r="E24" s="483"/>
      <c r="F24" s="483">
        <v>3266</v>
      </c>
      <c r="G24" s="499"/>
      <c r="H24" s="521"/>
      <c r="I24" s="488">
        <f>B24*100/SUM(B19:B24)</f>
        <v>4.2133196138692952</v>
      </c>
      <c r="J24" s="488"/>
      <c r="K24" s="488">
        <f>D24*100/SUM(D19:D24)</f>
        <v>7.9497147210846659</v>
      </c>
      <c r="L24" s="488"/>
      <c r="M24" s="488">
        <f>F24*100/SUM(F19:F24)</f>
        <v>1.8150192005246106</v>
      </c>
      <c r="N24" s="510"/>
    </row>
    <row r="25" spans="1:14" s="11" customFormat="1">
      <c r="A25" s="527" t="s">
        <v>11</v>
      </c>
      <c r="B25" s="483">
        <f t="shared" si="0"/>
        <v>123</v>
      </c>
      <c r="C25" s="499" t="s">
        <v>1</v>
      </c>
      <c r="D25" s="483">
        <v>0</v>
      </c>
      <c r="E25" s="483"/>
      <c r="F25" s="483">
        <v>123</v>
      </c>
      <c r="G25" s="499" t="s">
        <v>1</v>
      </c>
      <c r="H25" s="521"/>
      <c r="I25" s="493" t="s">
        <v>101</v>
      </c>
      <c r="J25" s="502"/>
      <c r="K25" s="493" t="s">
        <v>101</v>
      </c>
      <c r="L25" s="502"/>
      <c r="M25" s="493" t="s">
        <v>101</v>
      </c>
      <c r="N25" s="510"/>
    </row>
    <row r="26" spans="1:14" s="11" customFormat="1" ht="6.5" customHeight="1">
      <c r="A26" s="36"/>
      <c r="B26" s="255"/>
      <c r="C26" s="261"/>
      <c r="D26" s="239"/>
      <c r="E26" s="261"/>
      <c r="F26" s="239"/>
      <c r="G26" s="257"/>
      <c r="H26" s="17"/>
      <c r="I26" s="254"/>
      <c r="J26" s="254"/>
      <c r="K26" s="254"/>
      <c r="L26" s="254"/>
      <c r="M26" s="254"/>
      <c r="N26" s="240"/>
    </row>
    <row r="27" spans="1:14" s="11" customFormat="1" ht="12">
      <c r="A27" s="448" t="s">
        <v>51</v>
      </c>
      <c r="B27" s="424">
        <f t="shared" ref="B27:B34" si="1">D27+F27</f>
        <v>292286</v>
      </c>
      <c r="C27" s="281"/>
      <c r="D27" s="321">
        <f>SUM(D28:D34)</f>
        <v>114384</v>
      </c>
      <c r="E27" s="281"/>
      <c r="F27" s="321">
        <f>SUM(F28:F34)</f>
        <v>177902</v>
      </c>
      <c r="G27" s="281"/>
      <c r="H27" s="41"/>
      <c r="I27" s="391">
        <f>SUM(I28:I33)</f>
        <v>99.999999999999986</v>
      </c>
      <c r="J27" s="280"/>
      <c r="K27" s="391">
        <f>SUM(K28:K33)</f>
        <v>100.00000000000001</v>
      </c>
      <c r="L27" s="280"/>
      <c r="M27" s="391">
        <f>SUM(M28:M33)</f>
        <v>100</v>
      </c>
      <c r="N27" s="280"/>
    </row>
    <row r="28" spans="1:14" s="11" customFormat="1" ht="12">
      <c r="A28" s="82" t="s">
        <v>4</v>
      </c>
      <c r="B28" s="303">
        <f t="shared" si="1"/>
        <v>27553</v>
      </c>
      <c r="C28" s="259"/>
      <c r="D28" s="303">
        <v>13240</v>
      </c>
      <c r="E28" s="303"/>
      <c r="F28" s="303">
        <v>14313</v>
      </c>
      <c r="G28" s="259"/>
      <c r="H28" s="26"/>
      <c r="I28" s="244">
        <f>B28*100/SUM(B28:B33)</f>
        <v>9.4278870829769037</v>
      </c>
      <c r="J28" s="244"/>
      <c r="K28" s="244">
        <f>D28*100/SUM(D28:D33)</f>
        <v>11.575045460903622</v>
      </c>
      <c r="L28" s="244"/>
      <c r="M28" s="244">
        <f>F28*100/SUM(F28:F33)</f>
        <v>8.0470691419383122</v>
      </c>
      <c r="N28" s="243"/>
    </row>
    <row r="29" spans="1:14" s="11" customFormat="1" ht="12">
      <c r="A29" s="82" t="s">
        <v>5</v>
      </c>
      <c r="B29" s="303">
        <f t="shared" si="1"/>
        <v>87945</v>
      </c>
      <c r="C29" s="259"/>
      <c r="D29" s="303">
        <v>33066</v>
      </c>
      <c r="E29" s="303"/>
      <c r="F29" s="303">
        <v>54879</v>
      </c>
      <c r="G29" s="259"/>
      <c r="H29" s="26"/>
      <c r="I29" s="244">
        <f>B29*100/SUM(B28:B33)</f>
        <v>30.092386655260906</v>
      </c>
      <c r="J29" s="244"/>
      <c r="K29" s="244">
        <f>D29*100/SUM(D28:D33)</f>
        <v>28.907889215274864</v>
      </c>
      <c r="L29" s="243"/>
      <c r="M29" s="244">
        <f>F29*100/SUM(F28:F33)</f>
        <v>30.854126139903073</v>
      </c>
      <c r="N29" s="243"/>
    </row>
    <row r="30" spans="1:14" s="11" customFormat="1" ht="12">
      <c r="A30" s="82" t="s">
        <v>6</v>
      </c>
      <c r="B30" s="303">
        <f t="shared" si="1"/>
        <v>72811</v>
      </c>
      <c r="C30" s="259"/>
      <c r="D30" s="303">
        <v>24451</v>
      </c>
      <c r="E30" s="303"/>
      <c r="F30" s="303">
        <v>48360</v>
      </c>
      <c r="G30" s="259"/>
      <c r="H30" s="26"/>
      <c r="I30" s="244">
        <f>B30*100/SUM(B28:B33)</f>
        <v>24.91394354148845</v>
      </c>
      <c r="J30" s="244"/>
      <c r="K30" s="244">
        <f>D30*100/SUM(D28:D33)</f>
        <v>21.376241432368165</v>
      </c>
      <c r="L30" s="243"/>
      <c r="M30" s="244">
        <f>F30*100/SUM(F28:F33)</f>
        <v>27.189007455050429</v>
      </c>
      <c r="N30" s="243"/>
    </row>
    <row r="31" spans="1:14" s="11" customFormat="1" ht="12">
      <c r="A31" s="82" t="s">
        <v>7</v>
      </c>
      <c r="B31" s="303">
        <f t="shared" si="1"/>
        <v>58050</v>
      </c>
      <c r="C31" s="259"/>
      <c r="D31" s="303">
        <v>19520</v>
      </c>
      <c r="E31" s="303"/>
      <c r="F31" s="303">
        <v>38530</v>
      </c>
      <c r="G31" s="259"/>
      <c r="H31" s="26"/>
      <c r="I31" s="244">
        <f>B31*100/SUM(B28:B33)</f>
        <v>19.863130881094953</v>
      </c>
      <c r="J31" s="243"/>
      <c r="K31" s="244">
        <f>D31*100/SUM(D28:D33)</f>
        <v>17.065323821513498</v>
      </c>
      <c r="L31" s="243"/>
      <c r="M31" s="244">
        <f>F31*100/SUM(F28:F33)</f>
        <v>21.662375046383232</v>
      </c>
      <c r="N31" s="243"/>
    </row>
    <row r="32" spans="1:14" s="11" customFormat="1" ht="12">
      <c r="A32" s="82" t="s">
        <v>8</v>
      </c>
      <c r="B32" s="303">
        <f t="shared" si="1"/>
        <v>33549</v>
      </c>
      <c r="C32" s="259"/>
      <c r="D32" s="303">
        <v>14983</v>
      </c>
      <c r="E32" s="303"/>
      <c r="F32" s="303">
        <v>18566</v>
      </c>
      <c r="G32" s="259"/>
      <c r="H32" s="26"/>
      <c r="I32" s="244">
        <f>B32*100/SUM(B28:B33)</f>
        <v>11.479555175363558</v>
      </c>
      <c r="J32" s="292"/>
      <c r="K32" s="244">
        <f>D32*100/SUM(D28:D33)</f>
        <v>13.098859980416842</v>
      </c>
      <c r="L32" s="243"/>
      <c r="M32" s="244">
        <f>F32*100/SUM(F28:F33)</f>
        <v>10.438195045708568</v>
      </c>
      <c r="N32" s="243"/>
    </row>
    <row r="33" spans="1:14" s="11" customFormat="1" ht="12">
      <c r="A33" s="82" t="s">
        <v>9</v>
      </c>
      <c r="B33" s="303">
        <f t="shared" si="1"/>
        <v>12342</v>
      </c>
      <c r="C33" s="259"/>
      <c r="D33" s="303">
        <v>9124</v>
      </c>
      <c r="E33" s="303"/>
      <c r="F33" s="303">
        <v>3218</v>
      </c>
      <c r="G33" s="259"/>
      <c r="H33" s="26"/>
      <c r="I33" s="244">
        <f>B33*100/SUM(B28:B33)</f>
        <v>4.2230966638152267</v>
      </c>
      <c r="J33" s="292"/>
      <c r="K33" s="244">
        <f>D33*100/SUM(D28:D33)</f>
        <v>7.9766400895230101</v>
      </c>
      <c r="L33" s="243"/>
      <c r="M33" s="244">
        <f>F33*100/SUM(F28:F33)</f>
        <v>1.8092271710163832</v>
      </c>
      <c r="N33" s="292"/>
    </row>
    <row r="34" spans="1:14" s="11" customFormat="1">
      <c r="A34" s="82" t="s">
        <v>11</v>
      </c>
      <c r="B34" s="303">
        <f t="shared" si="1"/>
        <v>36</v>
      </c>
      <c r="C34" s="259" t="s">
        <v>1</v>
      </c>
      <c r="D34" s="303">
        <v>0</v>
      </c>
      <c r="E34" s="259"/>
      <c r="F34" s="303">
        <v>36</v>
      </c>
      <c r="G34" s="259" t="s">
        <v>1</v>
      </c>
      <c r="H34" s="26"/>
      <c r="I34" s="282" t="s">
        <v>101</v>
      </c>
      <c r="J34" s="638"/>
      <c r="K34" s="282" t="s">
        <v>101</v>
      </c>
      <c r="L34" s="589"/>
      <c r="M34" s="282" t="s">
        <v>101</v>
      </c>
      <c r="N34" s="292"/>
    </row>
    <row r="35" spans="1:14" s="11" customFormat="1" ht="6.5" customHeight="1">
      <c r="A35" s="26"/>
      <c r="B35" s="302"/>
      <c r="C35" s="260"/>
      <c r="D35" s="238"/>
      <c r="E35" s="260"/>
      <c r="F35" s="238"/>
      <c r="G35" s="260"/>
      <c r="H35" s="26"/>
      <c r="I35" s="244"/>
      <c r="J35" s="244"/>
      <c r="K35" s="244"/>
      <c r="L35" s="244"/>
      <c r="M35" s="244"/>
      <c r="N35" s="244"/>
    </row>
    <row r="36" spans="1:14" s="11" customFormat="1" ht="12">
      <c r="A36" s="448" t="s">
        <v>50</v>
      </c>
      <c r="B36" s="321">
        <f t="shared" ref="B36:B43" si="2">D36+F36</f>
        <v>3281</v>
      </c>
      <c r="C36" s="259"/>
      <c r="D36" s="321">
        <f>SUM(D37:D42)</f>
        <v>1117</v>
      </c>
      <c r="E36" s="259"/>
      <c r="F36" s="321">
        <f>SUM(F37:F43)</f>
        <v>2164</v>
      </c>
      <c r="G36" s="259"/>
      <c r="H36" s="41"/>
      <c r="I36" s="391">
        <f>SUM(I37:I42)</f>
        <v>100</v>
      </c>
      <c r="J36" s="280"/>
      <c r="K36" s="391">
        <f>SUM(K37:K42)</f>
        <v>99.999999999999986</v>
      </c>
      <c r="L36" s="280"/>
      <c r="M36" s="391">
        <f>SUM(M37:M42)</f>
        <v>100.00000000000001</v>
      </c>
      <c r="N36" s="280"/>
    </row>
    <row r="37" spans="1:14" s="11" customFormat="1">
      <c r="A37" s="82" t="s">
        <v>4</v>
      </c>
      <c r="B37" s="303">
        <f t="shared" si="2"/>
        <v>308</v>
      </c>
      <c r="C37" s="259" t="s">
        <v>1</v>
      </c>
      <c r="D37" s="303">
        <v>201</v>
      </c>
      <c r="E37" s="259" t="s">
        <v>1</v>
      </c>
      <c r="F37" s="303">
        <v>107</v>
      </c>
      <c r="G37" s="259" t="s">
        <v>1</v>
      </c>
      <c r="H37" s="26"/>
      <c r="I37" s="244">
        <f>B37*100/SUM(B37:B42)</f>
        <v>9.6430807764558555</v>
      </c>
      <c r="J37" s="244"/>
      <c r="K37" s="244">
        <f>D37*100/SUM(D37:D42)</f>
        <v>17.994628469113696</v>
      </c>
      <c r="L37" s="244"/>
      <c r="M37" s="244">
        <f>F37*100/SUM(F37:F42)</f>
        <v>5.1516610495907562</v>
      </c>
      <c r="N37" s="243"/>
    </row>
    <row r="38" spans="1:14" s="11" customFormat="1">
      <c r="A38" s="82" t="s">
        <v>5</v>
      </c>
      <c r="B38" s="303">
        <f t="shared" si="2"/>
        <v>1412</v>
      </c>
      <c r="C38" s="259"/>
      <c r="D38" s="303">
        <v>226</v>
      </c>
      <c r="E38" s="259" t="s">
        <v>1</v>
      </c>
      <c r="F38" s="303">
        <v>1186</v>
      </c>
      <c r="G38" s="303"/>
      <c r="H38" s="26"/>
      <c r="I38" s="244">
        <f>B38*100/SUM(B37:B42)</f>
        <v>44.207889793362554</v>
      </c>
      <c r="J38" s="244"/>
      <c r="K38" s="244">
        <f>D38*100/SUM(D37:D42)</f>
        <v>20.232766338406446</v>
      </c>
      <c r="L38" s="244"/>
      <c r="M38" s="244">
        <f>F38*100/SUM(F37:F42)</f>
        <v>57.101588830043333</v>
      </c>
      <c r="N38" s="243"/>
    </row>
    <row r="39" spans="1:14" s="11" customFormat="1">
      <c r="A39" s="82" t="s">
        <v>6</v>
      </c>
      <c r="B39" s="303">
        <f t="shared" si="2"/>
        <v>676</v>
      </c>
      <c r="C39" s="259"/>
      <c r="D39" s="303">
        <v>416</v>
      </c>
      <c r="E39" s="259" t="s">
        <v>1</v>
      </c>
      <c r="F39" s="303">
        <v>260</v>
      </c>
      <c r="G39" s="259" t="s">
        <v>1</v>
      </c>
      <c r="H39" s="26"/>
      <c r="I39" s="244">
        <f>B39*100/SUM(B37:B42)</f>
        <v>21.164683782091423</v>
      </c>
      <c r="J39" s="244"/>
      <c r="K39" s="244">
        <f>D39*100/SUM(D37:D42)</f>
        <v>37.242614145031332</v>
      </c>
      <c r="L39" s="243"/>
      <c r="M39" s="244">
        <f>F39*100/SUM(F37:F42)</f>
        <v>12.518054886856042</v>
      </c>
      <c r="N39" s="243"/>
    </row>
    <row r="40" spans="1:14" s="11" customFormat="1">
      <c r="A40" s="82" t="s">
        <v>7</v>
      </c>
      <c r="B40" s="303">
        <f t="shared" si="2"/>
        <v>377</v>
      </c>
      <c r="C40" s="259" t="s">
        <v>1</v>
      </c>
      <c r="D40" s="303">
        <v>170</v>
      </c>
      <c r="E40" s="259" t="s">
        <v>1</v>
      </c>
      <c r="F40" s="303">
        <v>207</v>
      </c>
      <c r="G40" s="259" t="s">
        <v>1</v>
      </c>
      <c r="H40" s="26"/>
      <c r="I40" s="244">
        <f>B40*100/SUM(B37:B42)</f>
        <v>11.803381340012523</v>
      </c>
      <c r="J40" s="244"/>
      <c r="K40" s="244">
        <f>D40*100/SUM(D37:D42)</f>
        <v>15.219337511190689</v>
      </c>
      <c r="L40" s="244"/>
      <c r="M40" s="244">
        <f>F40*100/SUM(F37:F42)</f>
        <v>9.9662975445353883</v>
      </c>
      <c r="N40" s="243"/>
    </row>
    <row r="41" spans="1:14" s="11" customFormat="1">
      <c r="A41" s="82" t="s">
        <v>8</v>
      </c>
      <c r="B41" s="303">
        <f t="shared" si="2"/>
        <v>315</v>
      </c>
      <c r="C41" s="259" t="s">
        <v>1</v>
      </c>
      <c r="D41" s="303">
        <v>46</v>
      </c>
      <c r="E41" s="259" t="s">
        <v>1</v>
      </c>
      <c r="F41" s="303">
        <v>269</v>
      </c>
      <c r="G41" s="259" t="s">
        <v>1</v>
      </c>
      <c r="H41" s="26"/>
      <c r="I41" s="244">
        <f>B41*100/SUM(B37:B42)</f>
        <v>9.8622417031934884</v>
      </c>
      <c r="J41" s="244"/>
      <c r="K41" s="244">
        <f>D41*100/SUM(D37:D42)</f>
        <v>4.118173679498657</v>
      </c>
      <c r="L41" s="244"/>
      <c r="M41" s="244">
        <f>F41*100/SUM(F37:F42)</f>
        <v>12.95137217140106</v>
      </c>
      <c r="N41" s="243"/>
    </row>
    <row r="42" spans="1:14" s="11" customFormat="1">
      <c r="A42" s="82" t="s">
        <v>9</v>
      </c>
      <c r="B42" s="303">
        <f t="shared" si="2"/>
        <v>106</v>
      </c>
      <c r="C42" s="653" t="s">
        <v>1</v>
      </c>
      <c r="D42" s="303">
        <v>58</v>
      </c>
      <c r="E42" s="259" t="s">
        <v>1</v>
      </c>
      <c r="F42" s="303">
        <v>48</v>
      </c>
      <c r="G42" s="259" t="s">
        <v>1</v>
      </c>
      <c r="H42" s="26"/>
      <c r="I42" s="244">
        <f>B42*100/SUM(B37:B42)</f>
        <v>3.3187226048841576</v>
      </c>
      <c r="J42" s="244"/>
      <c r="K42" s="244">
        <f>D42*100/SUM(D37:D42)</f>
        <v>5.1924798567591761</v>
      </c>
      <c r="L42" s="244"/>
      <c r="M42" s="244">
        <f>F42*100/SUM(F37:F42)</f>
        <v>2.3110255175734231</v>
      </c>
      <c r="N42" s="243"/>
    </row>
    <row r="43" spans="1:14" s="11" customFormat="1" ht="12">
      <c r="A43" s="82" t="s">
        <v>11</v>
      </c>
      <c r="B43" s="303">
        <f t="shared" si="2"/>
        <v>87</v>
      </c>
      <c r="C43" s="419"/>
      <c r="D43" s="303">
        <v>0</v>
      </c>
      <c r="E43" s="303"/>
      <c r="F43" s="303">
        <v>87</v>
      </c>
      <c r="G43" s="303" t="s">
        <v>1</v>
      </c>
      <c r="H43" s="26"/>
      <c r="I43" s="244"/>
      <c r="J43" s="244"/>
      <c r="K43" s="244"/>
      <c r="L43" s="244"/>
      <c r="M43" s="244"/>
      <c r="N43" s="243"/>
    </row>
    <row r="44" spans="1:14" s="11" customFormat="1" ht="6.5" customHeight="1" thickBot="1">
      <c r="A44" s="87"/>
      <c r="B44" s="88"/>
      <c r="C44" s="359"/>
      <c r="D44" s="357"/>
      <c r="E44" s="359"/>
      <c r="F44" s="88"/>
      <c r="G44" s="362"/>
      <c r="H44" s="71"/>
      <c r="I44" s="90"/>
      <c r="J44" s="88"/>
      <c r="K44" s="400"/>
      <c r="L44" s="88"/>
      <c r="M44" s="90"/>
      <c r="N44" s="89"/>
    </row>
    <row r="45" spans="1:14" s="4" customFormat="1" ht="6.5" customHeight="1">
      <c r="A45" s="84"/>
      <c r="B45" s="85"/>
      <c r="C45" s="360"/>
      <c r="D45" s="85"/>
      <c r="E45" s="360"/>
      <c r="F45" s="85"/>
      <c r="G45" s="360"/>
      <c r="H45" s="85"/>
      <c r="I45" s="86"/>
      <c r="J45" s="59"/>
      <c r="K45" s="86"/>
      <c r="L45" s="86"/>
      <c r="M45" s="86"/>
      <c r="N45" s="85"/>
    </row>
    <row r="46" spans="1:14" s="4" customFormat="1" ht="22.5" customHeight="1">
      <c r="A46" s="654" t="s">
        <v>153</v>
      </c>
      <c r="B46" s="655"/>
      <c r="C46" s="655"/>
      <c r="D46" s="655"/>
      <c r="E46" s="655"/>
      <c r="F46" s="655"/>
      <c r="G46" s="655"/>
      <c r="H46" s="655"/>
      <c r="I46" s="655"/>
      <c r="J46" s="655"/>
      <c r="K46" s="655"/>
      <c r="L46" s="655"/>
      <c r="M46" s="655"/>
      <c r="N46" s="655"/>
    </row>
    <row r="47" spans="1:14" s="4" customFormat="1" ht="11">
      <c r="A47" s="3" t="s">
        <v>31</v>
      </c>
      <c r="C47" s="330"/>
      <c r="E47" s="330"/>
      <c r="G47" s="330"/>
    </row>
    <row r="48" spans="1:14" s="4" customFormat="1" ht="11">
      <c r="A48" s="158" t="s">
        <v>113</v>
      </c>
      <c r="C48" s="330"/>
      <c r="E48" s="330"/>
      <c r="G48" s="330"/>
    </row>
    <row r="49" spans="1:14" s="4" customFormat="1" ht="11">
      <c r="A49" s="4" t="s">
        <v>207</v>
      </c>
      <c r="B49" s="6"/>
      <c r="C49" s="330"/>
      <c r="E49" s="330"/>
      <c r="G49" s="330"/>
      <c r="N49" s="7"/>
    </row>
    <row r="50" spans="1:14">
      <c r="A50" s="326"/>
    </row>
    <row r="51" spans="1:14">
      <c r="A51" s="326"/>
    </row>
    <row r="52" spans="1:14">
      <c r="A52" s="326"/>
    </row>
    <row r="53" spans="1:14">
      <c r="A53" s="326"/>
    </row>
    <row r="54" spans="1:14">
      <c r="A54" s="326"/>
    </row>
    <row r="55" spans="1:14">
      <c r="A55" s="326"/>
    </row>
  </sheetData>
  <mergeCells count="13">
    <mergeCell ref="A46:N46"/>
    <mergeCell ref="B7:C10"/>
    <mergeCell ref="D10:E10"/>
    <mergeCell ref="F10:G10"/>
    <mergeCell ref="A1:N1"/>
    <mergeCell ref="I4:N4"/>
    <mergeCell ref="K7:N7"/>
    <mergeCell ref="B4:G4"/>
    <mergeCell ref="D7:G7"/>
    <mergeCell ref="I7:J10"/>
    <mergeCell ref="K10:L10"/>
    <mergeCell ref="M10:N10"/>
    <mergeCell ref="A4:A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30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5" style="1"/>
  </cols>
  <sheetData>
    <row r="1" spans="1:14" ht="38.25" customHeight="1">
      <c r="A1" s="670" t="s">
        <v>220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</row>
    <row r="2" spans="1:14" ht="6.5" customHeight="1" thickBot="1">
      <c r="A2" s="91"/>
      <c r="B2" s="91"/>
      <c r="C2" s="364"/>
      <c r="D2" s="91"/>
      <c r="E2" s="364"/>
      <c r="F2" s="91"/>
      <c r="G2" s="364"/>
      <c r="H2" s="91"/>
      <c r="I2" s="91"/>
      <c r="J2" s="91"/>
      <c r="K2" s="91"/>
      <c r="L2" s="91"/>
      <c r="M2" s="91"/>
      <c r="N2" s="9"/>
    </row>
    <row r="3" spans="1:14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61" t="s">
        <v>145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79" customFormat="1" ht="6.5" customHeight="1">
      <c r="A12" s="16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4">
      <c r="A13" s="542" t="s">
        <v>60</v>
      </c>
      <c r="B13" s="470">
        <f>D13+F13</f>
        <v>292283</v>
      </c>
      <c r="C13" s="473"/>
      <c r="D13" s="526">
        <f>D14+D15+D25</f>
        <v>114381</v>
      </c>
      <c r="E13" s="473"/>
      <c r="F13" s="526">
        <f>F14+F15+F25</f>
        <v>177902</v>
      </c>
      <c r="G13" s="473"/>
      <c r="H13" s="543"/>
      <c r="I13" s="544">
        <f>SUM(I14:I15)</f>
        <v>100</v>
      </c>
      <c r="J13" s="544"/>
      <c r="K13" s="544">
        <f>SUM(K14:K15)</f>
        <v>100</v>
      </c>
      <c r="L13" s="544"/>
      <c r="M13" s="544">
        <f>SUM(M14:M15)</f>
        <v>100</v>
      </c>
      <c r="N13" s="501"/>
    </row>
    <row r="14" spans="1:14" s="78" customFormat="1">
      <c r="A14" s="545" t="s">
        <v>148</v>
      </c>
      <c r="B14" s="546">
        <f>D14+F14</f>
        <v>124384</v>
      </c>
      <c r="C14" s="547"/>
      <c r="D14" s="546">
        <v>8219</v>
      </c>
      <c r="E14" s="546"/>
      <c r="F14" s="546">
        <v>116165</v>
      </c>
      <c r="G14" s="547"/>
      <c r="H14" s="548"/>
      <c r="I14" s="549">
        <f>B14*100/SUM(B14:B15)</f>
        <v>43.645193323251071</v>
      </c>
      <c r="J14" s="549"/>
      <c r="K14" s="549">
        <f>D14*100/SUM(D14:D15)</f>
        <v>7.4887018004227714</v>
      </c>
      <c r="L14" s="549"/>
      <c r="M14" s="549">
        <f>F14*100/SUM(F14:F15)</f>
        <v>66.290224096509306</v>
      </c>
      <c r="N14" s="550"/>
    </row>
    <row r="15" spans="1:14" s="78" customFormat="1" ht="12">
      <c r="A15" s="551" t="s">
        <v>64</v>
      </c>
      <c r="B15" s="546">
        <f>D15+F15</f>
        <v>160605</v>
      </c>
      <c r="C15" s="547"/>
      <c r="D15" s="546">
        <f>D16+D24</f>
        <v>101533</v>
      </c>
      <c r="E15" s="546"/>
      <c r="F15" s="546">
        <f>F16+F24</f>
        <v>59072</v>
      </c>
      <c r="G15" s="547"/>
      <c r="H15" s="548"/>
      <c r="I15" s="549">
        <f>B15*100/SUM(B14:B15)</f>
        <v>56.354806676748929</v>
      </c>
      <c r="J15" s="549"/>
      <c r="K15" s="549">
        <f>D15*100/SUM(D14:D15)</f>
        <v>92.511298199577226</v>
      </c>
      <c r="L15" s="549"/>
      <c r="M15" s="549">
        <f>F15*100/SUM(F14:F15)</f>
        <v>33.709775903490701</v>
      </c>
      <c r="N15" s="550"/>
    </row>
    <row r="16" spans="1:14" s="11" customFormat="1" ht="12">
      <c r="A16" s="515" t="s">
        <v>57</v>
      </c>
      <c r="B16" s="528">
        <f>D16+F16</f>
        <v>158811</v>
      </c>
      <c r="C16" s="486"/>
      <c r="D16" s="483">
        <f>SUM($D$17:$D$23)</f>
        <v>101383</v>
      </c>
      <c r="E16" s="483"/>
      <c r="F16" s="483">
        <f>SUM($F$17:$F$23)</f>
        <v>57428</v>
      </c>
      <c r="G16" s="486"/>
      <c r="H16" s="521"/>
      <c r="I16" s="488">
        <f>B16*100/SUM(B14:B15)</f>
        <v>55.725308696125111</v>
      </c>
      <c r="J16" s="488"/>
      <c r="K16" s="488">
        <f>D16*100/SUM(D14:D15)</f>
        <v>92.374626430497855</v>
      </c>
      <c r="L16" s="488"/>
      <c r="M16" s="488">
        <f>F16*100/SUM(F14:F15)</f>
        <v>32.771617866089926</v>
      </c>
      <c r="N16" s="510"/>
    </row>
    <row r="17" spans="1:14" s="11" customFormat="1" ht="12">
      <c r="A17" s="552" t="s">
        <v>44</v>
      </c>
      <c r="B17" s="528">
        <f t="shared" ref="B17:B25" si="0">D17+F17</f>
        <v>58065</v>
      </c>
      <c r="C17" s="486"/>
      <c r="D17" s="483">
        <v>45132</v>
      </c>
      <c r="E17" s="483"/>
      <c r="F17" s="483">
        <v>12933</v>
      </c>
      <c r="G17" s="486"/>
      <c r="H17" s="521"/>
      <c r="I17" s="488">
        <f>B17*100/SUM(B14:B15)</f>
        <v>20.37447059360186</v>
      </c>
      <c r="J17" s="488"/>
      <c r="K17" s="488">
        <f>D17*100/SUM(D14:D15)</f>
        <v>41.121801880603542</v>
      </c>
      <c r="L17" s="488"/>
      <c r="M17" s="488">
        <f>F17*100/SUM(F14:F15)</f>
        <v>7.3802906920342162</v>
      </c>
      <c r="N17" s="510"/>
    </row>
    <row r="18" spans="1:14" s="11" customFormat="1" ht="12">
      <c r="A18" s="552" t="s">
        <v>45</v>
      </c>
      <c r="B18" s="528">
        <f t="shared" si="0"/>
        <v>28956</v>
      </c>
      <c r="C18" s="486"/>
      <c r="D18" s="483">
        <v>23663</v>
      </c>
      <c r="E18" s="483"/>
      <c r="F18" s="483">
        <v>5293</v>
      </c>
      <c r="G18" s="486"/>
      <c r="H18" s="521"/>
      <c r="I18" s="488">
        <f>B18*100/SUM(B14:B15)</f>
        <v>10.160392155486702</v>
      </c>
      <c r="J18" s="488"/>
      <c r="K18" s="488">
        <f>D18*100/SUM(D14:D15)</f>
        <v>21.560427144835629</v>
      </c>
      <c r="L18" s="488"/>
      <c r="M18" s="488">
        <f>F18*100/SUM(F14:F15)</f>
        <v>3.0204808345269547</v>
      </c>
      <c r="N18" s="510"/>
    </row>
    <row r="19" spans="1:14" s="11" customFormat="1" ht="12">
      <c r="A19" s="552" t="s">
        <v>47</v>
      </c>
      <c r="B19" s="528">
        <f t="shared" si="0"/>
        <v>11475</v>
      </c>
      <c r="C19" s="486"/>
      <c r="D19" s="483">
        <v>10865</v>
      </c>
      <c r="E19" s="483"/>
      <c r="F19" s="483">
        <v>610</v>
      </c>
      <c r="G19" s="486" t="s">
        <v>1</v>
      </c>
      <c r="H19" s="521"/>
      <c r="I19" s="488">
        <f>B19*100/SUM(B14:B15)</f>
        <v>4.0264711971339242</v>
      </c>
      <c r="J19" s="488"/>
      <c r="K19" s="488">
        <f>D19*100/SUM(D14:D15)</f>
        <v>9.8995918069830164</v>
      </c>
      <c r="L19" s="488"/>
      <c r="M19" s="488">
        <f>F19*100/SUM(F14:F15)</f>
        <v>0.3481000017119672</v>
      </c>
      <c r="N19" s="510"/>
    </row>
    <row r="20" spans="1:14" s="11" customFormat="1" ht="12">
      <c r="A20" s="552" t="s">
        <v>46</v>
      </c>
      <c r="B20" s="528">
        <f t="shared" si="0"/>
        <v>13108</v>
      </c>
      <c r="C20" s="486"/>
      <c r="D20" s="483">
        <v>12724</v>
      </c>
      <c r="E20" s="483"/>
      <c r="F20" s="483">
        <v>384</v>
      </c>
      <c r="G20" s="486" t="s">
        <v>1</v>
      </c>
      <c r="H20" s="521"/>
      <c r="I20" s="488">
        <f>B20*100/SUM(B14:B15)</f>
        <v>4.5994757692402164</v>
      </c>
      <c r="J20" s="488"/>
      <c r="K20" s="488">
        <f>D20*100/SUM(D14:D15)</f>
        <v>11.593410598440119</v>
      </c>
      <c r="L20" s="488"/>
      <c r="M20" s="488">
        <f>F20*100/SUM(F14:F15)</f>
        <v>0.21913180435638593</v>
      </c>
      <c r="N20" s="510"/>
    </row>
    <row r="21" spans="1:14" s="11" customFormat="1" ht="12">
      <c r="A21" s="552" t="s">
        <v>48</v>
      </c>
      <c r="B21" s="528">
        <f t="shared" si="0"/>
        <v>741</v>
      </c>
      <c r="C21" s="615" t="s">
        <v>1</v>
      </c>
      <c r="D21" s="483">
        <v>278</v>
      </c>
      <c r="E21" s="619" t="s">
        <v>1</v>
      </c>
      <c r="F21" s="483">
        <v>463</v>
      </c>
      <c r="G21" s="486" t="s">
        <v>1</v>
      </c>
      <c r="H21" s="521"/>
      <c r="I21" s="488">
        <f>B21*100/SUM(B14:B15)</f>
        <v>0.26001003547505341</v>
      </c>
      <c r="J21" s="488"/>
      <c r="K21" s="488">
        <f>D21*100/SUM(D14:D15)</f>
        <v>0.25329834536044904</v>
      </c>
      <c r="L21" s="488"/>
      <c r="M21" s="488">
        <f>F21*100/SUM(F14:F15)</f>
        <v>0.26421360785678821</v>
      </c>
      <c r="N21" s="510"/>
    </row>
    <row r="22" spans="1:14" s="11" customFormat="1" ht="12">
      <c r="A22" s="552" t="s">
        <v>155</v>
      </c>
      <c r="B22" s="528">
        <f t="shared" si="0"/>
        <v>27568</v>
      </c>
      <c r="C22" s="615"/>
      <c r="D22" s="483">
        <v>7774</v>
      </c>
      <c r="E22" s="619"/>
      <c r="F22" s="483">
        <v>19794</v>
      </c>
      <c r="G22" s="486"/>
      <c r="H22" s="521"/>
      <c r="I22" s="488">
        <f>B22*100/SUM(B14:B15)</f>
        <v>9.6733558137331617</v>
      </c>
      <c r="J22" s="488"/>
      <c r="K22" s="488">
        <f>D22*100/SUM(D14:D15)</f>
        <v>7.0832422188206134</v>
      </c>
      <c r="L22" s="488"/>
      <c r="M22" s="488">
        <f>F22*100/SUM(F14:F15)</f>
        <v>11.295559727683081</v>
      </c>
      <c r="N22" s="510"/>
    </row>
    <row r="23" spans="1:14" s="11" customFormat="1" ht="12">
      <c r="A23" s="552" t="s">
        <v>49</v>
      </c>
      <c r="B23" s="528">
        <f t="shared" si="0"/>
        <v>18898</v>
      </c>
      <c r="C23" s="615"/>
      <c r="D23" s="483">
        <v>947</v>
      </c>
      <c r="E23" s="619"/>
      <c r="F23" s="483">
        <v>17951</v>
      </c>
      <c r="G23" s="615"/>
      <c r="H23" s="521"/>
      <c r="I23" s="488">
        <f>B23*100/SUM(B14:B15)</f>
        <v>6.6311331314541961</v>
      </c>
      <c r="J23" s="488"/>
      <c r="K23" s="488">
        <f>D23*100/SUM(D14:D15)</f>
        <v>0.86285443545447915</v>
      </c>
      <c r="L23" s="488"/>
      <c r="M23" s="488">
        <f>F23*100/SUM(F14:F15)</f>
        <v>10.243841197920531</v>
      </c>
      <c r="N23" s="510"/>
    </row>
    <row r="24" spans="1:14" s="11" customFormat="1" ht="12">
      <c r="A24" s="515" t="s">
        <v>43</v>
      </c>
      <c r="B24" s="528">
        <f t="shared" si="0"/>
        <v>1794</v>
      </c>
      <c r="C24" s="615"/>
      <c r="D24" s="483">
        <v>150</v>
      </c>
      <c r="E24" s="619" t="s">
        <v>1</v>
      </c>
      <c r="F24" s="483">
        <v>1644</v>
      </c>
      <c r="G24" s="615"/>
      <c r="H24" s="521"/>
      <c r="I24" s="488">
        <f>B24*100/SUM(B14:B15)</f>
        <v>0.62949798062381357</v>
      </c>
      <c r="J24" s="488"/>
      <c r="K24" s="488">
        <f>D24*100/SUM(D14:D15)</f>
        <v>0.13667176907937897</v>
      </c>
      <c r="L24" s="553"/>
      <c r="M24" s="488">
        <f>F24*100/SUM(F14:F15)</f>
        <v>0.93815803740077719</v>
      </c>
      <c r="N24" s="510"/>
    </row>
    <row r="25" spans="1:14" s="20" customFormat="1">
      <c r="A25" s="551" t="s">
        <v>168</v>
      </c>
      <c r="B25" s="528">
        <f t="shared" si="0"/>
        <v>7294</v>
      </c>
      <c r="C25" s="615"/>
      <c r="D25" s="483">
        <v>4629</v>
      </c>
      <c r="E25" s="619"/>
      <c r="F25" s="483">
        <v>2665</v>
      </c>
      <c r="G25" s="615"/>
      <c r="H25" s="521"/>
      <c r="I25" s="606" t="s">
        <v>101</v>
      </c>
      <c r="J25" s="606"/>
      <c r="K25" s="606" t="s">
        <v>101</v>
      </c>
      <c r="L25" s="607"/>
      <c r="M25" s="606" t="s">
        <v>101</v>
      </c>
      <c r="N25" s="549"/>
    </row>
    <row r="26" spans="1:14" s="11" customFormat="1" ht="6.5" customHeight="1">
      <c r="A26" s="12"/>
      <c r="B26" s="301"/>
      <c r="C26" s="616"/>
      <c r="D26" s="301"/>
      <c r="E26" s="616"/>
      <c r="F26" s="301"/>
      <c r="G26" s="616"/>
      <c r="H26" s="92"/>
      <c r="I26" s="401"/>
      <c r="J26" s="401"/>
      <c r="K26" s="401"/>
      <c r="L26" s="401"/>
      <c r="M26" s="401"/>
      <c r="N26" s="291"/>
    </row>
    <row r="27" spans="1:14" s="11" customFormat="1" ht="12">
      <c r="A27" s="446" t="s">
        <v>129</v>
      </c>
      <c r="B27" s="321">
        <f>D27+F27</f>
        <v>73263</v>
      </c>
      <c r="C27" s="617"/>
      <c r="D27" s="321">
        <f>D28+D29+D37</f>
        <v>24950</v>
      </c>
      <c r="E27" s="617"/>
      <c r="F27" s="321">
        <f>F28+F29+F37</f>
        <v>48313</v>
      </c>
      <c r="G27" s="612"/>
      <c r="H27" s="21"/>
      <c r="I27" s="293">
        <f>SUM(I28:I29)</f>
        <v>100</v>
      </c>
      <c r="J27" s="293"/>
      <c r="K27" s="293">
        <f>SUM(K28:K29)</f>
        <v>100</v>
      </c>
      <c r="L27" s="293"/>
      <c r="M27" s="293">
        <f>SUM(M28:M29)</f>
        <v>100</v>
      </c>
      <c r="N27" s="275"/>
    </row>
    <row r="28" spans="1:14" s="78" customFormat="1">
      <c r="A28" s="449" t="s">
        <v>148</v>
      </c>
      <c r="B28" s="421">
        <f t="shared" ref="B28:B36" si="1">D28+F28</f>
        <v>37823</v>
      </c>
      <c r="C28" s="618"/>
      <c r="D28" s="421">
        <v>1113</v>
      </c>
      <c r="E28" s="620"/>
      <c r="F28" s="421">
        <v>36710</v>
      </c>
      <c r="G28" s="618"/>
      <c r="H28" s="96"/>
      <c r="I28" s="244">
        <f>B28*100/SUM($B$28:$B$29)</f>
        <v>52.119333057737357</v>
      </c>
      <c r="J28" s="294"/>
      <c r="K28" s="244">
        <f>D28*100/SUM($D$28:$D$29)</f>
        <v>4.5004245683555055</v>
      </c>
      <c r="L28" s="294"/>
      <c r="M28" s="244">
        <f>F28*100/SUM($F$28:$F$29)</f>
        <v>76.736553857731138</v>
      </c>
      <c r="N28" s="299"/>
    </row>
    <row r="29" spans="1:14" s="78" customFormat="1" ht="12">
      <c r="A29" s="441" t="s">
        <v>64</v>
      </c>
      <c r="B29" s="421">
        <f t="shared" si="1"/>
        <v>34747</v>
      </c>
      <c r="C29" s="618"/>
      <c r="D29" s="421">
        <f>D30+D36</f>
        <v>23618</v>
      </c>
      <c r="E29" s="618"/>
      <c r="F29" s="421">
        <f>F30+F36</f>
        <v>11129</v>
      </c>
      <c r="G29" s="618"/>
      <c r="H29" s="96"/>
      <c r="I29" s="244">
        <f t="shared" ref="I29:I36" si="2">B29*100/SUM($B$28:$B$29)</f>
        <v>47.880666942262643</v>
      </c>
      <c r="J29" s="294"/>
      <c r="K29" s="244">
        <f t="shared" ref="K29:K36" si="3">D29*100/SUM($D$28:$D$29)</f>
        <v>95.499575431644502</v>
      </c>
      <c r="L29" s="294"/>
      <c r="M29" s="244">
        <f t="shared" ref="M29:M36" si="4">F29*100/SUM($F$28:$F$29)</f>
        <v>23.263446142268862</v>
      </c>
      <c r="N29" s="299"/>
    </row>
    <row r="30" spans="1:14" s="11" customFormat="1" ht="12">
      <c r="A30" s="47" t="s">
        <v>57</v>
      </c>
      <c r="B30" s="247">
        <f t="shared" si="1"/>
        <v>34506</v>
      </c>
      <c r="C30" s="612"/>
      <c r="D30" s="247">
        <f>SUM(D31:D35)</f>
        <v>23606</v>
      </c>
      <c r="E30" s="247"/>
      <c r="F30" s="247">
        <f>SUM(F31:F35)</f>
        <v>10900</v>
      </c>
      <c r="G30" s="612"/>
      <c r="H30" s="69"/>
      <c r="I30" s="244">
        <f t="shared" si="2"/>
        <v>47.548573790822651</v>
      </c>
      <c r="J30" s="244"/>
      <c r="K30" s="244">
        <f t="shared" si="3"/>
        <v>95.451053333872466</v>
      </c>
      <c r="L30" s="244"/>
      <c r="M30" s="244">
        <f t="shared" si="4"/>
        <v>22.784757206463347</v>
      </c>
      <c r="N30" s="276"/>
    </row>
    <row r="31" spans="1:14" s="11" customFormat="1">
      <c r="A31" s="28" t="s">
        <v>44</v>
      </c>
      <c r="B31" s="247">
        <f t="shared" si="1"/>
        <v>5374</v>
      </c>
      <c r="C31" s="612"/>
      <c r="D31" s="247">
        <v>96</v>
      </c>
      <c r="E31" s="621" t="s">
        <v>1</v>
      </c>
      <c r="F31" s="247">
        <v>5278</v>
      </c>
      <c r="G31" s="612"/>
      <c r="H31" s="69"/>
      <c r="I31" s="244">
        <f t="shared" si="2"/>
        <v>7.4052638831473061</v>
      </c>
      <c r="J31" s="244"/>
      <c r="K31" s="244">
        <f t="shared" si="3"/>
        <v>0.3881767821762161</v>
      </c>
      <c r="L31" s="244"/>
      <c r="M31" s="244">
        <f t="shared" si="4"/>
        <v>11.032839315203077</v>
      </c>
      <c r="N31" s="276"/>
    </row>
    <row r="32" spans="1:14" s="11" customFormat="1" ht="12">
      <c r="A32" s="28" t="s">
        <v>45</v>
      </c>
      <c r="B32" s="247">
        <f t="shared" si="1"/>
        <v>28741</v>
      </c>
      <c r="C32" s="612"/>
      <c r="D32" s="247">
        <v>23467</v>
      </c>
      <c r="E32" s="621"/>
      <c r="F32" s="247">
        <v>5274</v>
      </c>
      <c r="G32" s="612"/>
      <c r="H32" s="69"/>
      <c r="I32" s="244">
        <f t="shared" si="2"/>
        <v>39.604519774011301</v>
      </c>
      <c r="J32" s="244"/>
      <c r="K32" s="244">
        <f t="shared" si="3"/>
        <v>94.889005701346491</v>
      </c>
      <c r="L32" s="244"/>
      <c r="M32" s="244">
        <f t="shared" si="4"/>
        <v>11.024477936411714</v>
      </c>
      <c r="N32" s="276"/>
    </row>
    <row r="33" spans="1:14" s="11" customFormat="1">
      <c r="A33" s="28" t="s">
        <v>219</v>
      </c>
      <c r="B33" s="247">
        <f t="shared" si="1"/>
        <v>137</v>
      </c>
      <c r="C33" s="612" t="s">
        <v>1</v>
      </c>
      <c r="D33" s="247">
        <v>43</v>
      </c>
      <c r="E33" s="621" t="s">
        <v>1</v>
      </c>
      <c r="F33" s="247">
        <v>94</v>
      </c>
      <c r="G33" s="612" t="s">
        <v>1</v>
      </c>
      <c r="H33" s="69"/>
      <c r="I33" s="244"/>
      <c r="J33" s="244"/>
      <c r="K33" s="244"/>
      <c r="L33" s="244"/>
      <c r="M33" s="244"/>
      <c r="N33" s="276"/>
    </row>
    <row r="34" spans="1:14" s="11" customFormat="1" ht="12">
      <c r="A34" s="28" t="s">
        <v>180</v>
      </c>
      <c r="B34" s="247">
        <f t="shared" si="1"/>
        <v>0</v>
      </c>
      <c r="C34" s="612"/>
      <c r="D34" s="247">
        <v>0</v>
      </c>
      <c r="E34" s="621"/>
      <c r="F34" s="247">
        <v>0</v>
      </c>
      <c r="G34" s="612"/>
      <c r="H34" s="69"/>
      <c r="I34" s="244">
        <f>B34*100/SUM($B$28:$B$29)</f>
        <v>0</v>
      </c>
      <c r="J34" s="244"/>
      <c r="K34" s="244">
        <f>D34*100/SUM($D$28:$D$29)</f>
        <v>0</v>
      </c>
      <c r="L34" s="244"/>
      <c r="M34" s="244">
        <f>F34*100/SUM($F$28:$F$29)</f>
        <v>0</v>
      </c>
      <c r="N34" s="276"/>
    </row>
    <row r="35" spans="1:14" s="11" customFormat="1" ht="12">
      <c r="A35" s="28" t="s">
        <v>49</v>
      </c>
      <c r="B35" s="247">
        <f t="shared" si="1"/>
        <v>254</v>
      </c>
      <c r="C35" s="612" t="s">
        <v>1</v>
      </c>
      <c r="D35" s="247">
        <v>0</v>
      </c>
      <c r="E35" s="621"/>
      <c r="F35" s="247">
        <v>254</v>
      </c>
      <c r="G35" s="612" t="s">
        <v>1</v>
      </c>
      <c r="H35" s="69"/>
      <c r="I35" s="244">
        <f>B35*100/SUM($B$28:$B$29)</f>
        <v>0.35000688989940748</v>
      </c>
      <c r="J35" s="244"/>
      <c r="K35" s="244">
        <f t="shared" si="3"/>
        <v>0</v>
      </c>
      <c r="L35" s="244"/>
      <c r="M35" s="244">
        <f t="shared" si="4"/>
        <v>0.5309475532515312</v>
      </c>
      <c r="N35" s="276"/>
    </row>
    <row r="36" spans="1:14" s="11" customFormat="1">
      <c r="A36" s="442" t="s">
        <v>43</v>
      </c>
      <c r="B36" s="247">
        <f t="shared" si="1"/>
        <v>241</v>
      </c>
      <c r="C36" s="612" t="s">
        <v>1</v>
      </c>
      <c r="D36" s="247">
        <v>12</v>
      </c>
      <c r="E36" s="621" t="s">
        <v>1</v>
      </c>
      <c r="F36" s="247">
        <v>229</v>
      </c>
      <c r="G36" s="612" t="s">
        <v>1</v>
      </c>
      <c r="H36" s="69"/>
      <c r="I36" s="244">
        <f t="shared" si="2"/>
        <v>0.33209315143998897</v>
      </c>
      <c r="J36" s="244"/>
      <c r="K36" s="244">
        <f t="shared" si="3"/>
        <v>4.8522097772027012E-2</v>
      </c>
      <c r="L36" s="244"/>
      <c r="M36" s="244">
        <f t="shared" si="4"/>
        <v>0.4786889358055143</v>
      </c>
      <c r="N36" s="276"/>
    </row>
    <row r="37" spans="1:14" s="20" customFormat="1">
      <c r="A37" s="441" t="s">
        <v>170</v>
      </c>
      <c r="B37" s="438">
        <f>D37+F37</f>
        <v>693</v>
      </c>
      <c r="C37" s="618" t="s">
        <v>1</v>
      </c>
      <c r="D37" s="438">
        <v>219</v>
      </c>
      <c r="E37" s="622" t="s">
        <v>1</v>
      </c>
      <c r="F37" s="438">
        <v>474</v>
      </c>
      <c r="G37" s="618" t="s">
        <v>1</v>
      </c>
      <c r="H37" s="97"/>
      <c r="I37" s="439" t="s">
        <v>101</v>
      </c>
      <c r="J37" s="294"/>
      <c r="K37" s="439" t="s">
        <v>101</v>
      </c>
      <c r="L37" s="440"/>
      <c r="M37" s="439" t="s">
        <v>101</v>
      </c>
      <c r="N37" s="300"/>
    </row>
    <row r="38" spans="1:14" s="11" customFormat="1" ht="6.5" customHeight="1">
      <c r="A38" s="68"/>
      <c r="B38" s="286"/>
      <c r="C38" s="612"/>
      <c r="D38" s="286"/>
      <c r="E38" s="612"/>
      <c r="F38" s="286"/>
      <c r="G38" s="612"/>
      <c r="H38" s="69"/>
      <c r="I38" s="289"/>
      <c r="J38" s="289"/>
      <c r="K38" s="289"/>
      <c r="L38" s="289"/>
      <c r="M38" s="289"/>
      <c r="N38" s="276"/>
    </row>
    <row r="39" spans="1:14" s="11" customFormat="1" ht="12">
      <c r="A39" s="446" t="s">
        <v>128</v>
      </c>
      <c r="B39" s="321">
        <f t="shared" ref="B39:B50" si="5">D39+F39</f>
        <v>92654</v>
      </c>
      <c r="C39" s="617"/>
      <c r="D39" s="321">
        <f>D40+D41+D50</f>
        <v>80008</v>
      </c>
      <c r="E39" s="617"/>
      <c r="F39" s="321">
        <f>F40+F41+F50</f>
        <v>12646</v>
      </c>
      <c r="G39" s="612"/>
      <c r="H39" s="21"/>
      <c r="I39" s="293">
        <f>SUM(I40:I41)</f>
        <v>100</v>
      </c>
      <c r="J39" s="293"/>
      <c r="K39" s="293">
        <f>SUM(K40:K41)</f>
        <v>100</v>
      </c>
      <c r="L39" s="293"/>
      <c r="M39" s="293">
        <f>SUM(M40:M41)</f>
        <v>100</v>
      </c>
      <c r="N39" s="275"/>
    </row>
    <row r="40" spans="1:14" s="78" customFormat="1">
      <c r="A40" s="449" t="s">
        <v>148</v>
      </c>
      <c r="B40" s="421">
        <f t="shared" si="5"/>
        <v>9752</v>
      </c>
      <c r="C40" s="618"/>
      <c r="D40" s="421">
        <v>6640</v>
      </c>
      <c r="E40" s="620"/>
      <c r="F40" s="421">
        <v>3112</v>
      </c>
      <c r="G40" s="618"/>
      <c r="H40" s="95"/>
      <c r="I40" s="294">
        <f>B40*100/SUM(B40:B41)</f>
        <v>11.129752000091303</v>
      </c>
      <c r="J40" s="294"/>
      <c r="K40" s="294">
        <f>D40*100/SUM(D40:D41)</f>
        <v>8.7666024134562068</v>
      </c>
      <c r="L40" s="294"/>
      <c r="M40" s="294">
        <f>F40*100/SUM(F40:F41)</f>
        <v>26.197491371327551</v>
      </c>
      <c r="N40" s="294"/>
    </row>
    <row r="41" spans="1:14" s="78" customFormat="1" ht="12">
      <c r="A41" s="441" t="s">
        <v>64</v>
      </c>
      <c r="B41" s="421">
        <f t="shared" si="5"/>
        <v>77869</v>
      </c>
      <c r="C41" s="618"/>
      <c r="D41" s="421">
        <f>D42+D49</f>
        <v>69102</v>
      </c>
      <c r="E41" s="618"/>
      <c r="F41" s="421">
        <f>F42+F49</f>
        <v>8767</v>
      </c>
      <c r="G41" s="618"/>
      <c r="H41" s="95"/>
      <c r="I41" s="294">
        <f>B41*100/SUM(B40:B41)</f>
        <v>88.870247999908699</v>
      </c>
      <c r="J41" s="294"/>
      <c r="K41" s="294">
        <f>D41*100/SUM(D40:D41)</f>
        <v>91.233397586543788</v>
      </c>
      <c r="L41" s="294"/>
      <c r="M41" s="294">
        <f>F41*100/SUM(F40:F41)</f>
        <v>73.802508628672442</v>
      </c>
      <c r="N41" s="294"/>
    </row>
    <row r="42" spans="1:14" s="11" customFormat="1" ht="12">
      <c r="A42" s="47" t="s">
        <v>57</v>
      </c>
      <c r="B42" s="247">
        <f t="shared" si="5"/>
        <v>77731</v>
      </c>
      <c r="C42" s="612"/>
      <c r="D42" s="238">
        <f>SUM(D43:D48)</f>
        <v>68964</v>
      </c>
      <c r="E42" s="612"/>
      <c r="F42" s="238">
        <f>SUM(F43:F48)</f>
        <v>8767</v>
      </c>
      <c r="G42" s="612"/>
      <c r="H42" s="98"/>
      <c r="I42" s="244">
        <f>B42*100/SUM(B40:B41)</f>
        <v>88.712751509341373</v>
      </c>
      <c r="J42" s="244"/>
      <c r="K42" s="244">
        <f>D42*100/SUM(D40:D41)</f>
        <v>91.051200126746053</v>
      </c>
      <c r="L42" s="244"/>
      <c r="M42" s="244">
        <f>F42*100/SUM(F40:F41)</f>
        <v>73.802508628672442</v>
      </c>
      <c r="N42" s="244"/>
    </row>
    <row r="43" spans="1:14" s="11" customFormat="1" ht="12">
      <c r="A43" s="28" t="s">
        <v>44</v>
      </c>
      <c r="B43" s="247">
        <f t="shared" si="5"/>
        <v>52468</v>
      </c>
      <c r="C43" s="612"/>
      <c r="D43" s="247">
        <v>44898</v>
      </c>
      <c r="E43" s="621"/>
      <c r="F43" s="247">
        <v>7570</v>
      </c>
      <c r="G43" s="612"/>
      <c r="H43" s="98"/>
      <c r="I43" s="244">
        <f>B43*100/SUM(B40:B41)</f>
        <v>59.880622225265633</v>
      </c>
      <c r="J43" s="244"/>
      <c r="K43" s="244">
        <f>D43*100/SUM(D40:D41)</f>
        <v>59.277547463758552</v>
      </c>
      <c r="L43" s="244"/>
      <c r="M43" s="244">
        <f>F43*100/SUM(F40:F41)</f>
        <v>63.725902853775573</v>
      </c>
      <c r="N43" s="250"/>
    </row>
    <row r="44" spans="1:14" s="11" customFormat="1">
      <c r="A44" s="28" t="s">
        <v>45</v>
      </c>
      <c r="B44" s="247">
        <f t="shared" si="5"/>
        <v>196</v>
      </c>
      <c r="C44" s="612" t="s">
        <v>1</v>
      </c>
      <c r="D44" s="247">
        <v>196</v>
      </c>
      <c r="E44" s="621" t="s">
        <v>1</v>
      </c>
      <c r="F44" s="247">
        <v>0</v>
      </c>
      <c r="G44" s="612"/>
      <c r="H44" s="69"/>
      <c r="I44" s="244">
        <f>B44*100/SUM(B40:B41)</f>
        <v>0.22369066776229443</v>
      </c>
      <c r="J44" s="244"/>
      <c r="K44" s="244">
        <f>D44*100/SUM(D40:D41)</f>
        <v>0.25877320377069524</v>
      </c>
      <c r="L44" s="244"/>
      <c r="M44" s="244">
        <f>F44*100/SUM(F40:F41)</f>
        <v>0</v>
      </c>
      <c r="N44" s="276"/>
    </row>
    <row r="45" spans="1:14" s="11" customFormat="1" ht="12">
      <c r="A45" s="28" t="s">
        <v>47</v>
      </c>
      <c r="B45" s="247">
        <f t="shared" si="5"/>
        <v>11454</v>
      </c>
      <c r="C45" s="612"/>
      <c r="D45" s="247">
        <v>10844</v>
      </c>
      <c r="E45" s="621"/>
      <c r="F45" s="247">
        <v>610</v>
      </c>
      <c r="G45" s="612" t="s">
        <v>1</v>
      </c>
      <c r="H45" s="98"/>
      <c r="I45" s="244">
        <f>B45*100/SUM(B40:B41)</f>
        <v>13.072208717088369</v>
      </c>
      <c r="J45" s="244"/>
      <c r="K45" s="244">
        <f>D45*100/SUM(D40:D41)</f>
        <v>14.317023580048058</v>
      </c>
      <c r="L45" s="244"/>
      <c r="M45" s="244">
        <f>F45*100/SUM(F40:F41)</f>
        <v>5.1351123831972387</v>
      </c>
      <c r="N45" s="244"/>
    </row>
    <row r="46" spans="1:14" s="11" customFormat="1" ht="12">
      <c r="A46" s="28" t="s">
        <v>46</v>
      </c>
      <c r="B46" s="247">
        <f t="shared" si="5"/>
        <v>13094</v>
      </c>
      <c r="C46" s="612"/>
      <c r="D46" s="247">
        <v>12724</v>
      </c>
      <c r="E46" s="621"/>
      <c r="F46" s="247">
        <v>370</v>
      </c>
      <c r="G46" s="612" t="s">
        <v>1</v>
      </c>
      <c r="H46" s="98"/>
      <c r="I46" s="244">
        <f>B46*100/SUM(B40:B41)</f>
        <v>14.943906141221854</v>
      </c>
      <c r="J46" s="244"/>
      <c r="K46" s="244">
        <f>D46*100/SUM(D40:D41)</f>
        <v>16.799133901930237</v>
      </c>
      <c r="L46" s="244"/>
      <c r="M46" s="244">
        <f>F46*100/SUM(F40:F41)</f>
        <v>3.1147402980048824</v>
      </c>
      <c r="N46" s="244"/>
    </row>
    <row r="47" spans="1:14" s="11" customFormat="1">
      <c r="A47" s="28" t="s">
        <v>48</v>
      </c>
      <c r="B47" s="247">
        <f t="shared" si="5"/>
        <v>284</v>
      </c>
      <c r="C47" s="612" t="s">
        <v>1</v>
      </c>
      <c r="D47" s="247">
        <v>235</v>
      </c>
      <c r="E47" s="621" t="s">
        <v>1</v>
      </c>
      <c r="F47" s="247">
        <v>49</v>
      </c>
      <c r="G47" s="612" t="s">
        <v>1</v>
      </c>
      <c r="H47" s="98"/>
      <c r="I47" s="244">
        <f>B47*100/SUM(B40:B41)</f>
        <v>0.32412321247189602</v>
      </c>
      <c r="J47" s="244"/>
      <c r="K47" s="244">
        <f>D47*100/SUM(D40:D41)</f>
        <v>0.3102637902352724</v>
      </c>
      <c r="L47" s="244"/>
      <c r="M47" s="244">
        <f>F47*100/SUM(F40:F41)</f>
        <v>0.41249263406010606</v>
      </c>
      <c r="N47" s="244"/>
    </row>
    <row r="48" spans="1:14" s="11" customFormat="1">
      <c r="A48" s="28" t="s">
        <v>49</v>
      </c>
      <c r="B48" s="247">
        <f t="shared" si="5"/>
        <v>235</v>
      </c>
      <c r="C48" s="612" t="s">
        <v>1</v>
      </c>
      <c r="D48" s="247">
        <v>67</v>
      </c>
      <c r="E48" s="621" t="s">
        <v>1</v>
      </c>
      <c r="F48" s="247">
        <v>168</v>
      </c>
      <c r="G48" s="612" t="s">
        <v>1</v>
      </c>
      <c r="H48" s="98"/>
      <c r="I48" s="244">
        <f>B48*100/SUM(B40:B41)</f>
        <v>0.26820054553132239</v>
      </c>
      <c r="J48" s="244"/>
      <c r="K48" s="244">
        <f>D48*100/SUM(D40:D41)</f>
        <v>8.8458187003247868E-2</v>
      </c>
      <c r="L48" s="244"/>
      <c r="M48" s="244">
        <f>F48*100/SUM(F40:F41)</f>
        <v>1.4142604596346493</v>
      </c>
      <c r="N48" s="244"/>
    </row>
    <row r="49" spans="1:14" s="52" customFormat="1">
      <c r="A49" s="442" t="s">
        <v>43</v>
      </c>
      <c r="B49" s="247">
        <f t="shared" si="5"/>
        <v>138</v>
      </c>
      <c r="C49" s="612" t="s">
        <v>1</v>
      </c>
      <c r="D49" s="247">
        <v>138</v>
      </c>
      <c r="E49" s="621" t="s">
        <v>1</v>
      </c>
      <c r="F49" s="247">
        <v>0</v>
      </c>
      <c r="G49" s="612"/>
      <c r="H49" s="443"/>
      <c r="I49" s="244">
        <f>B49*100/SUM(B40:B41)</f>
        <v>0.15749649056732976</v>
      </c>
      <c r="J49" s="244"/>
      <c r="K49" s="244">
        <f>D49*100/SUM(D40:D41)</f>
        <v>0.18219745979773441</v>
      </c>
      <c r="L49" s="402"/>
      <c r="M49" s="244">
        <f>F49*100/SUM(F40:F41)</f>
        <v>0</v>
      </c>
      <c r="N49" s="253"/>
    </row>
    <row r="50" spans="1:14" s="20" customFormat="1">
      <c r="A50" s="441" t="s">
        <v>170</v>
      </c>
      <c r="B50" s="438">
        <f t="shared" si="5"/>
        <v>5033</v>
      </c>
      <c r="C50" s="260"/>
      <c r="D50" s="247">
        <v>4266</v>
      </c>
      <c r="E50" s="621"/>
      <c r="F50" s="247">
        <v>767</v>
      </c>
      <c r="G50" s="612" t="s">
        <v>1</v>
      </c>
      <c r="H50" s="97"/>
      <c r="I50" s="439" t="s">
        <v>101</v>
      </c>
      <c r="J50" s="294"/>
      <c r="K50" s="439" t="s">
        <v>101</v>
      </c>
      <c r="L50" s="440"/>
      <c r="M50" s="439" t="s">
        <v>101</v>
      </c>
      <c r="N50" s="300"/>
    </row>
    <row r="51" spans="1:14" s="78" customFormat="1" ht="6" customHeight="1">
      <c r="A51" s="94"/>
      <c r="B51" s="421"/>
      <c r="C51" s="298"/>
      <c r="D51" s="238"/>
      <c r="E51" s="260"/>
      <c r="F51" s="238"/>
      <c r="G51" s="298"/>
      <c r="H51" s="316"/>
      <c r="I51" s="294"/>
      <c r="J51" s="294"/>
      <c r="K51" s="294"/>
      <c r="L51" s="294"/>
      <c r="M51" s="294"/>
      <c r="N51" s="299"/>
    </row>
    <row r="52" spans="1:14" s="78" customFormat="1">
      <c r="A52" s="446" t="s">
        <v>135</v>
      </c>
      <c r="B52" s="321">
        <f t="shared" ref="B52:B64" si="6">D52+F52</f>
        <v>125795</v>
      </c>
      <c r="C52" s="298"/>
      <c r="D52" s="321">
        <f>D53+D54+D64</f>
        <v>9188</v>
      </c>
      <c r="E52" s="260"/>
      <c r="F52" s="321">
        <f>F53+F54+F64</f>
        <v>116607</v>
      </c>
      <c r="G52" s="298"/>
      <c r="H52" s="21"/>
      <c r="I52" s="293">
        <f>SUM(I53:I54)</f>
        <v>100</v>
      </c>
      <c r="J52" s="293"/>
      <c r="K52" s="293">
        <f>K53+K54</f>
        <v>100</v>
      </c>
      <c r="L52" s="293"/>
      <c r="M52" s="293">
        <f>SUM(M53:M54)</f>
        <v>100</v>
      </c>
      <c r="N52" s="299"/>
    </row>
    <row r="53" spans="1:14" s="78" customFormat="1">
      <c r="A53" s="449" t="s">
        <v>148</v>
      </c>
      <c r="B53" s="421">
        <f t="shared" si="6"/>
        <v>76622</v>
      </c>
      <c r="C53" s="298"/>
      <c r="D53" s="431">
        <v>444</v>
      </c>
      <c r="E53" s="260" t="s">
        <v>1</v>
      </c>
      <c r="F53" s="238">
        <v>76178</v>
      </c>
      <c r="G53" s="298"/>
      <c r="H53" s="95"/>
      <c r="I53" s="294">
        <f>B53*100/SUM($B$53:$B$54)</f>
        <v>61.679023078718799</v>
      </c>
      <c r="J53" s="294"/>
      <c r="K53" s="294">
        <f t="shared" ref="K53:K63" si="7">D53/SUM($D$53+$D$54)*100</f>
        <v>4.909332153914197</v>
      </c>
      <c r="L53" s="294"/>
      <c r="M53" s="294">
        <f>F53*100/SUM($F$53:$F$54)</f>
        <v>66.136495837059286</v>
      </c>
      <c r="N53" s="299"/>
    </row>
    <row r="54" spans="1:14" s="78" customFormat="1" ht="12">
      <c r="A54" s="441" t="s">
        <v>64</v>
      </c>
      <c r="B54" s="421">
        <f t="shared" si="6"/>
        <v>47605</v>
      </c>
      <c r="C54" s="298"/>
      <c r="D54" s="421">
        <f>D55+D63</f>
        <v>8600</v>
      </c>
      <c r="E54" s="260"/>
      <c r="F54" s="238">
        <f>F55+F63</f>
        <v>39005</v>
      </c>
      <c r="G54" s="298"/>
      <c r="H54" s="95"/>
      <c r="I54" s="294">
        <f t="shared" ref="I54:I62" si="8">B54*100/SUM($B$53:$B$54)</f>
        <v>38.320976921281201</v>
      </c>
      <c r="J54" s="294"/>
      <c r="K54" s="294">
        <f t="shared" si="7"/>
        <v>95.090667846085807</v>
      </c>
      <c r="L54" s="294"/>
      <c r="M54" s="294">
        <f t="shared" ref="M54:M62" si="9">F54*100/SUM($F$53:$F$54)</f>
        <v>33.863504162940714</v>
      </c>
      <c r="N54" s="299"/>
    </row>
    <row r="55" spans="1:14" s="11" customFormat="1" ht="12">
      <c r="A55" s="47" t="s">
        <v>57</v>
      </c>
      <c r="B55" s="238">
        <f>D55+F55</f>
        <v>46190</v>
      </c>
      <c r="C55" s="260"/>
      <c r="D55" s="238">
        <f>SUM(D56:D62)</f>
        <v>8600</v>
      </c>
      <c r="E55" s="260"/>
      <c r="F55" s="238">
        <f>SUM(F56:F62)</f>
        <v>37590</v>
      </c>
      <c r="G55" s="260"/>
      <c r="H55" s="98"/>
      <c r="I55" s="294">
        <f t="shared" si="8"/>
        <v>37.18193307413042</v>
      </c>
      <c r="J55" s="244"/>
      <c r="K55" s="294">
        <f t="shared" si="7"/>
        <v>95.090667846085807</v>
      </c>
      <c r="L55" s="244"/>
      <c r="M55" s="294">
        <f t="shared" si="9"/>
        <v>32.635024265733655</v>
      </c>
      <c r="N55" s="276"/>
    </row>
    <row r="56" spans="1:14" s="11" customFormat="1" ht="12">
      <c r="A56" s="28" t="s">
        <v>44</v>
      </c>
      <c r="B56" s="238">
        <f t="shared" si="6"/>
        <v>85</v>
      </c>
      <c r="C56" s="260" t="s">
        <v>1</v>
      </c>
      <c r="D56" s="238">
        <v>0</v>
      </c>
      <c r="E56" s="260"/>
      <c r="F56" s="238">
        <v>85</v>
      </c>
      <c r="G56" s="260" t="s">
        <v>1</v>
      </c>
      <c r="H56" s="98"/>
      <c r="I56" s="294">
        <f t="shared" si="8"/>
        <v>6.8423128627432037E-2</v>
      </c>
      <c r="J56" s="244"/>
      <c r="K56" s="294">
        <f t="shared" si="7"/>
        <v>0</v>
      </c>
      <c r="L56" s="244"/>
      <c r="M56" s="294">
        <f t="shared" si="9"/>
        <v>7.3795612199716976E-2</v>
      </c>
      <c r="N56" s="276"/>
    </row>
    <row r="57" spans="1:14" s="11" customFormat="1" ht="12">
      <c r="A57" s="28" t="s">
        <v>45</v>
      </c>
      <c r="B57" s="238">
        <f t="shared" si="6"/>
        <v>19</v>
      </c>
      <c r="C57" s="260" t="s">
        <v>1</v>
      </c>
      <c r="D57" s="238">
        <v>0</v>
      </c>
      <c r="E57" s="260"/>
      <c r="F57" s="238">
        <v>19</v>
      </c>
      <c r="G57" s="260" t="s">
        <v>1</v>
      </c>
      <c r="H57" s="98"/>
      <c r="I57" s="294">
        <f t="shared" si="8"/>
        <v>1.529458169319069E-2</v>
      </c>
      <c r="J57" s="244"/>
      <c r="K57" s="294">
        <f t="shared" si="7"/>
        <v>0</v>
      </c>
      <c r="L57" s="244"/>
      <c r="M57" s="294">
        <f t="shared" si="9"/>
        <v>1.6495489785819089E-2</v>
      </c>
      <c r="N57" s="276"/>
    </row>
    <row r="58" spans="1:14" s="11" customFormat="1" ht="12">
      <c r="A58" s="28" t="s">
        <v>47</v>
      </c>
      <c r="B58" s="238">
        <f t="shared" si="6"/>
        <v>0</v>
      </c>
      <c r="C58" s="260"/>
      <c r="D58" s="238">
        <v>0</v>
      </c>
      <c r="E58" s="260"/>
      <c r="F58" s="238">
        <v>0</v>
      </c>
      <c r="G58" s="260"/>
      <c r="H58" s="98"/>
      <c r="I58" s="294"/>
      <c r="J58" s="244"/>
      <c r="K58" s="294">
        <f t="shared" si="7"/>
        <v>0</v>
      </c>
      <c r="L58" s="244"/>
      <c r="M58" s="294"/>
      <c r="N58" s="276"/>
    </row>
    <row r="59" spans="1:14" s="11" customFormat="1" ht="12">
      <c r="A59" s="28" t="s">
        <v>46</v>
      </c>
      <c r="B59" s="238">
        <f t="shared" si="6"/>
        <v>14</v>
      </c>
      <c r="C59" s="260" t="s">
        <v>1</v>
      </c>
      <c r="D59" s="238">
        <v>0</v>
      </c>
      <c r="E59" s="260"/>
      <c r="F59" s="238">
        <v>14</v>
      </c>
      <c r="G59" s="260" t="s">
        <v>1</v>
      </c>
      <c r="H59" s="98"/>
      <c r="I59" s="294">
        <f>B59*100/SUM($B$53:$B$54)</f>
        <v>1.1269691773929983E-2</v>
      </c>
      <c r="J59" s="244"/>
      <c r="K59" s="294">
        <f t="shared" si="7"/>
        <v>0</v>
      </c>
      <c r="L59" s="244"/>
      <c r="M59" s="294">
        <f>F59*100/SUM($F$53:$F$54)</f>
        <v>1.2154571421129854E-2</v>
      </c>
      <c r="N59" s="276"/>
    </row>
    <row r="60" spans="1:14" s="11" customFormat="1" ht="12">
      <c r="A60" s="28" t="s">
        <v>48</v>
      </c>
      <c r="B60" s="238">
        <f t="shared" si="6"/>
        <v>320</v>
      </c>
      <c r="C60" s="260" t="s">
        <v>1</v>
      </c>
      <c r="D60" s="238">
        <v>0</v>
      </c>
      <c r="E60" s="260"/>
      <c r="F60" s="238">
        <v>320</v>
      </c>
      <c r="G60" s="260" t="s">
        <v>1</v>
      </c>
      <c r="H60" s="98"/>
      <c r="I60" s="294">
        <f>B60*100/SUM($B$53:$B$54)</f>
        <v>0.25759295483268535</v>
      </c>
      <c r="J60" s="244"/>
      <c r="K60" s="294">
        <f t="shared" si="7"/>
        <v>0</v>
      </c>
      <c r="L60" s="244"/>
      <c r="M60" s="294">
        <f>F60*100/SUM($F$53:$F$54)</f>
        <v>0.27781877534011096</v>
      </c>
      <c r="N60" s="276"/>
    </row>
    <row r="61" spans="1:14" s="11" customFormat="1" ht="12">
      <c r="A61" s="28" t="s">
        <v>155</v>
      </c>
      <c r="B61" s="238">
        <f t="shared" si="6"/>
        <v>27365</v>
      </c>
      <c r="C61" s="260"/>
      <c r="D61" s="238">
        <v>7731</v>
      </c>
      <c r="E61" s="260"/>
      <c r="F61" s="238">
        <v>19634</v>
      </c>
      <c r="G61" s="260"/>
      <c r="H61" s="98"/>
      <c r="I61" s="294">
        <f t="shared" si="8"/>
        <v>22.028222528113854</v>
      </c>
      <c r="J61" s="244"/>
      <c r="K61" s="294">
        <f t="shared" si="7"/>
        <v>85.482087571870863</v>
      </c>
      <c r="L61" s="244"/>
      <c r="M61" s="294">
        <f t="shared" si="9"/>
        <v>17.045918234461684</v>
      </c>
      <c r="N61" s="276"/>
    </row>
    <row r="62" spans="1:14" s="52" customFormat="1" ht="12">
      <c r="A62" s="28" t="s">
        <v>49</v>
      </c>
      <c r="B62" s="238">
        <f t="shared" si="6"/>
        <v>18387</v>
      </c>
      <c r="C62" s="260"/>
      <c r="D62" s="238">
        <v>869</v>
      </c>
      <c r="E62" s="260"/>
      <c r="F62" s="238">
        <v>17518</v>
      </c>
      <c r="G62" s="260"/>
      <c r="H62" s="443"/>
      <c r="I62" s="294">
        <f t="shared" si="8"/>
        <v>14.801130189089328</v>
      </c>
      <c r="J62" s="244"/>
      <c r="K62" s="294">
        <f t="shared" si="7"/>
        <v>9.6085802742149493</v>
      </c>
      <c r="L62" s="402"/>
      <c r="M62" s="294">
        <f t="shared" si="9"/>
        <v>15.208841582525199</v>
      </c>
      <c r="N62" s="253"/>
    </row>
    <row r="63" spans="1:14" s="52" customFormat="1" ht="12">
      <c r="A63" s="442" t="s">
        <v>43</v>
      </c>
      <c r="B63" s="238">
        <f t="shared" si="6"/>
        <v>1415</v>
      </c>
      <c r="C63" s="260"/>
      <c r="D63" s="238">
        <v>0</v>
      </c>
      <c r="E63" s="260"/>
      <c r="F63" s="238">
        <v>1415</v>
      </c>
      <c r="G63" s="260"/>
      <c r="H63" s="443"/>
      <c r="I63" s="294">
        <f>B63*100/SUM($B$53:$B$54)</f>
        <v>1.1390438471507804</v>
      </c>
      <c r="J63" s="244"/>
      <c r="K63" s="294">
        <f t="shared" si="7"/>
        <v>0</v>
      </c>
      <c r="L63" s="402"/>
      <c r="M63" s="294">
        <f>F63*100/SUM($F$53:$F$54)</f>
        <v>1.2284798972070532</v>
      </c>
      <c r="N63" s="253"/>
    </row>
    <row r="64" spans="1:14" s="20" customFormat="1">
      <c r="A64" s="441" t="s">
        <v>170</v>
      </c>
      <c r="B64" s="438">
        <f t="shared" si="6"/>
        <v>1568</v>
      </c>
      <c r="C64" s="260"/>
      <c r="D64" s="421">
        <v>144</v>
      </c>
      <c r="E64" s="260" t="s">
        <v>1</v>
      </c>
      <c r="F64" s="238">
        <v>1424</v>
      </c>
      <c r="G64" s="260"/>
      <c r="H64" s="97"/>
      <c r="I64" s="439" t="s">
        <v>101</v>
      </c>
      <c r="J64" s="294"/>
      <c r="K64" s="439" t="s">
        <v>101</v>
      </c>
      <c r="L64" s="440"/>
      <c r="M64" s="439" t="s">
        <v>101</v>
      </c>
      <c r="N64" s="300"/>
    </row>
    <row r="65" spans="1:14" s="20" customFormat="1" ht="6.75" customHeight="1">
      <c r="A65" s="441"/>
      <c r="B65" s="438"/>
      <c r="C65" s="260"/>
      <c r="D65" s="421"/>
      <c r="E65" s="260"/>
      <c r="F65" s="238"/>
      <c r="G65" s="260"/>
      <c r="H65" s="97"/>
      <c r="I65" s="439"/>
      <c r="J65" s="294"/>
      <c r="K65" s="294"/>
      <c r="L65" s="440"/>
      <c r="M65" s="439"/>
      <c r="N65" s="300"/>
    </row>
    <row r="66" spans="1:14" s="20" customFormat="1" ht="12">
      <c r="A66" s="446" t="s">
        <v>11</v>
      </c>
      <c r="B66" s="636">
        <f>D66+F66</f>
        <v>571</v>
      </c>
      <c r="C66" s="260"/>
      <c r="D66" s="605">
        <v>235</v>
      </c>
      <c r="E66" s="605"/>
      <c r="F66" s="605">
        <v>336</v>
      </c>
      <c r="G66" s="260"/>
      <c r="H66" s="605"/>
      <c r="I66" s="605" t="s">
        <v>101</v>
      </c>
      <c r="J66" s="605"/>
      <c r="K66" s="605" t="s">
        <v>101</v>
      </c>
      <c r="L66" s="605"/>
      <c r="M66" s="605" t="s">
        <v>101</v>
      </c>
      <c r="N66" s="300"/>
    </row>
    <row r="67" spans="1:14" s="11" customFormat="1" ht="6.5" customHeight="1" thickBot="1">
      <c r="A67" s="103"/>
      <c r="B67" s="88"/>
      <c r="C67" s="359"/>
      <c r="D67" s="88"/>
      <c r="E67" s="359"/>
      <c r="F67" s="88"/>
      <c r="G67" s="359"/>
      <c r="H67" s="72"/>
      <c r="I67" s="73"/>
      <c r="J67" s="73"/>
      <c r="K67" s="73"/>
      <c r="L67" s="73"/>
      <c r="M67" s="73"/>
      <c r="N67" s="72"/>
    </row>
    <row r="68" spans="1:14" s="4" customFormat="1" ht="6.5" customHeight="1">
      <c r="A68" s="99"/>
      <c r="B68" s="100"/>
      <c r="C68" s="368"/>
      <c r="D68" s="99"/>
      <c r="E68" s="366"/>
      <c r="F68" s="99"/>
      <c r="G68" s="366"/>
      <c r="H68" s="99"/>
      <c r="I68" s="99"/>
      <c r="J68" s="99"/>
      <c r="K68" s="99"/>
      <c r="L68" s="99"/>
      <c r="M68" s="99"/>
    </row>
    <row r="69" spans="1:14" s="4" customFormat="1">
      <c r="A69" s="13" t="s">
        <v>52</v>
      </c>
      <c r="C69" s="330"/>
      <c r="E69" s="330"/>
      <c r="G69" s="330"/>
    </row>
    <row r="70" spans="1:14" s="4" customFormat="1">
      <c r="A70" s="24" t="s">
        <v>159</v>
      </c>
      <c r="C70" s="330"/>
      <c r="E70" s="330"/>
      <c r="G70" s="330"/>
    </row>
    <row r="71" spans="1:14" s="4" customFormat="1" ht="11">
      <c r="A71" s="24" t="s">
        <v>169</v>
      </c>
      <c r="C71" s="330"/>
      <c r="E71" s="330"/>
      <c r="G71" s="330"/>
    </row>
    <row r="72" spans="1:14" s="4" customFormat="1" ht="22.5" customHeight="1">
      <c r="A72" s="654" t="s">
        <v>153</v>
      </c>
      <c r="B72" s="654"/>
      <c r="C72" s="654"/>
      <c r="D72" s="654"/>
      <c r="E72" s="654"/>
      <c r="F72" s="654"/>
      <c r="G72" s="654"/>
      <c r="H72" s="654"/>
      <c r="I72" s="654"/>
      <c r="J72" s="654"/>
      <c r="K72" s="654"/>
      <c r="L72" s="654"/>
      <c r="M72" s="654"/>
      <c r="N72" s="654"/>
    </row>
    <row r="73" spans="1:14" s="4" customFormat="1" ht="11">
      <c r="A73" s="3" t="s">
        <v>31</v>
      </c>
      <c r="B73" s="101"/>
      <c r="C73" s="368"/>
      <c r="D73" s="102"/>
      <c r="E73" s="367"/>
      <c r="F73" s="102"/>
      <c r="G73" s="367"/>
      <c r="H73" s="102"/>
      <c r="I73" s="102"/>
      <c r="J73" s="102"/>
      <c r="K73" s="102"/>
      <c r="L73" s="102"/>
      <c r="M73" s="102"/>
    </row>
    <row r="74" spans="1:14" s="4" customFormat="1" ht="11">
      <c r="A74" s="158" t="s">
        <v>113</v>
      </c>
      <c r="B74" s="100"/>
      <c r="C74" s="368"/>
      <c r="D74" s="102"/>
      <c r="E74" s="367"/>
      <c r="F74" s="102"/>
      <c r="G74" s="367"/>
      <c r="H74" s="102"/>
      <c r="I74" s="433"/>
      <c r="J74" s="102"/>
      <c r="K74" s="102"/>
      <c r="L74" s="102"/>
      <c r="M74" s="102"/>
    </row>
    <row r="75" spans="1:14" s="4" customFormat="1" ht="11">
      <c r="A75" s="4" t="s">
        <v>207</v>
      </c>
      <c r="B75" s="6"/>
      <c r="C75" s="330"/>
      <c r="E75" s="330"/>
      <c r="G75" s="330"/>
      <c r="I75" s="434"/>
      <c r="N75" s="7"/>
    </row>
    <row r="76" spans="1:14">
      <c r="A76" s="92"/>
      <c r="B76" s="92"/>
      <c r="C76" s="297"/>
      <c r="D76" s="92"/>
      <c r="E76" s="297"/>
      <c r="F76" s="92"/>
      <c r="G76" s="297"/>
      <c r="H76" s="92"/>
      <c r="I76" s="92"/>
      <c r="J76" s="92"/>
      <c r="K76" s="92"/>
      <c r="L76" s="92"/>
      <c r="M76" s="92"/>
    </row>
    <row r="77" spans="1:14">
      <c r="A77" s="326"/>
      <c r="B77" s="323"/>
      <c r="D77" s="323"/>
      <c r="E77" s="297"/>
      <c r="F77" s="92"/>
      <c r="G77" s="297"/>
      <c r="H77" s="92"/>
      <c r="I77" s="92"/>
      <c r="J77" s="92"/>
      <c r="K77" s="92"/>
      <c r="L77" s="92"/>
      <c r="M77" s="92"/>
    </row>
    <row r="78" spans="1:14">
      <c r="A78" s="326"/>
      <c r="E78" s="297"/>
      <c r="G78" s="297"/>
      <c r="H78" s="92"/>
      <c r="I78" s="92"/>
      <c r="J78" s="92"/>
      <c r="K78" s="92"/>
      <c r="L78" s="92"/>
      <c r="M78" s="92"/>
    </row>
    <row r="79" spans="1:14">
      <c r="A79" s="326"/>
      <c r="D79" s="323"/>
      <c r="E79" s="297"/>
      <c r="F79" s="92"/>
      <c r="G79" s="297"/>
      <c r="H79" s="92"/>
      <c r="I79" s="92"/>
      <c r="J79" s="92"/>
      <c r="K79" s="92"/>
      <c r="L79" s="92"/>
      <c r="M79" s="92"/>
    </row>
    <row r="80" spans="1:14">
      <c r="A80" s="326"/>
      <c r="D80" s="323"/>
      <c r="E80" s="297"/>
      <c r="F80" s="92"/>
      <c r="G80" s="297"/>
      <c r="H80" s="92"/>
      <c r="I80" s="92"/>
      <c r="J80" s="92"/>
      <c r="K80" s="92"/>
      <c r="L80" s="92"/>
      <c r="M80" s="92"/>
    </row>
    <row r="81" spans="1:14">
      <c r="A81" s="326"/>
      <c r="B81" s="323"/>
      <c r="D81" s="323"/>
      <c r="E81" s="297"/>
      <c r="F81" s="92"/>
      <c r="G81" s="297"/>
      <c r="H81" s="92"/>
      <c r="I81" s="92"/>
      <c r="J81" s="92"/>
      <c r="K81" s="92"/>
      <c r="L81" s="92"/>
      <c r="M81" s="92"/>
    </row>
    <row r="82" spans="1:14">
      <c r="A82" s="326"/>
      <c r="E82" s="297"/>
      <c r="F82" s="92"/>
      <c r="G82" s="297"/>
      <c r="H82" s="92"/>
      <c r="I82" s="92"/>
      <c r="J82" s="92"/>
      <c r="K82" s="92"/>
      <c r="L82" s="92"/>
      <c r="M82" s="92"/>
    </row>
    <row r="83" spans="1:14">
      <c r="A83" s="326"/>
      <c r="B83" s="323"/>
      <c r="D83" s="323"/>
      <c r="E83" s="297"/>
      <c r="F83" s="92"/>
      <c r="G83" s="297"/>
      <c r="H83" s="92"/>
      <c r="I83" s="92"/>
      <c r="J83" s="92"/>
      <c r="K83" s="92"/>
      <c r="L83" s="92"/>
      <c r="M83" s="92"/>
    </row>
    <row r="84" spans="1:14">
      <c r="A84" s="326"/>
      <c r="B84" s="323"/>
      <c r="D84" s="323"/>
      <c r="E84" s="297"/>
      <c r="F84" s="92"/>
      <c r="G84" s="297"/>
      <c r="H84" s="92"/>
      <c r="I84" s="92"/>
      <c r="J84" s="92"/>
      <c r="K84" s="92"/>
      <c r="L84" s="92"/>
      <c r="M84" s="92"/>
    </row>
    <row r="85" spans="1:14">
      <c r="A85" s="92"/>
      <c r="B85" s="92"/>
      <c r="C85" s="297"/>
      <c r="D85" s="92"/>
      <c r="E85" s="297"/>
      <c r="F85" s="92"/>
      <c r="G85" s="297"/>
      <c r="H85" s="92"/>
      <c r="I85" s="92"/>
      <c r="J85" s="92"/>
      <c r="K85" s="92"/>
      <c r="L85" s="92"/>
      <c r="M85" s="92"/>
    </row>
    <row r="86" spans="1:14">
      <c r="A86" s="92"/>
      <c r="B86" s="92"/>
      <c r="C86" s="297"/>
      <c r="D86" s="92"/>
      <c r="E86" s="297"/>
      <c r="F86" s="92"/>
      <c r="G86" s="297"/>
      <c r="H86" s="92"/>
      <c r="I86" s="92"/>
      <c r="J86" s="92"/>
      <c r="K86" s="92"/>
      <c r="L86" s="92"/>
      <c r="M86" s="92"/>
      <c r="N86" s="1"/>
    </row>
    <row r="87" spans="1:14">
      <c r="A87" s="92"/>
      <c r="B87" s="92"/>
      <c r="C87" s="297"/>
      <c r="D87" s="92"/>
      <c r="E87" s="297"/>
      <c r="F87" s="92"/>
      <c r="G87" s="297"/>
      <c r="H87" s="92"/>
      <c r="I87" s="92"/>
      <c r="J87" s="92"/>
      <c r="K87" s="92"/>
      <c r="L87" s="92"/>
      <c r="M87" s="92"/>
      <c r="N87" s="1"/>
    </row>
    <row r="88" spans="1:14">
      <c r="A88" s="92"/>
      <c r="B88" s="92"/>
      <c r="C88" s="297"/>
      <c r="D88" s="92"/>
      <c r="E88" s="297"/>
      <c r="F88" s="92"/>
      <c r="G88" s="297"/>
      <c r="H88" s="92"/>
      <c r="I88" s="92"/>
      <c r="J88" s="92"/>
      <c r="K88" s="92"/>
      <c r="L88" s="92"/>
      <c r="M88" s="92"/>
      <c r="N88" s="1"/>
    </row>
    <row r="89" spans="1:14">
      <c r="A89" s="92"/>
      <c r="B89" s="92"/>
      <c r="C89" s="297"/>
      <c r="D89" s="92"/>
      <c r="E89" s="297"/>
      <c r="F89" s="92"/>
      <c r="G89" s="297"/>
      <c r="H89" s="92"/>
      <c r="I89" s="92"/>
      <c r="J89" s="92"/>
      <c r="K89" s="92"/>
      <c r="L89" s="92"/>
      <c r="M89" s="92"/>
      <c r="N89" s="1"/>
    </row>
    <row r="90" spans="1:14">
      <c r="A90" s="92"/>
      <c r="B90" s="92"/>
      <c r="C90" s="297"/>
      <c r="D90" s="92"/>
      <c r="E90" s="297"/>
      <c r="F90" s="92"/>
      <c r="G90" s="297"/>
      <c r="H90" s="92"/>
      <c r="I90" s="92"/>
      <c r="J90" s="92"/>
      <c r="K90" s="92"/>
      <c r="L90" s="92"/>
      <c r="M90" s="92"/>
      <c r="N90" s="1"/>
    </row>
    <row r="91" spans="1:14">
      <c r="A91" s="92"/>
      <c r="B91" s="92"/>
      <c r="C91" s="297"/>
      <c r="D91" s="92"/>
      <c r="E91" s="297"/>
      <c r="F91" s="92"/>
      <c r="G91" s="297"/>
      <c r="H91" s="92"/>
      <c r="I91" s="92"/>
      <c r="J91" s="92"/>
      <c r="K91" s="92"/>
      <c r="L91" s="92"/>
      <c r="M91" s="92"/>
      <c r="N91" s="1"/>
    </row>
    <row r="92" spans="1:14">
      <c r="A92" s="92"/>
      <c r="B92" s="92"/>
      <c r="C92" s="297"/>
      <c r="D92" s="92"/>
      <c r="E92" s="297"/>
      <c r="F92" s="92"/>
      <c r="G92" s="297"/>
      <c r="H92" s="92"/>
      <c r="I92" s="92"/>
      <c r="J92" s="92"/>
      <c r="K92" s="92"/>
      <c r="L92" s="92"/>
      <c r="M92" s="92"/>
      <c r="N92" s="1"/>
    </row>
    <row r="93" spans="1:14">
      <c r="A93" s="92"/>
      <c r="B93" s="92"/>
      <c r="C93" s="297"/>
      <c r="D93" s="92"/>
      <c r="E93" s="297"/>
      <c r="F93" s="92"/>
      <c r="G93" s="297"/>
      <c r="H93" s="92"/>
      <c r="I93" s="92"/>
      <c r="J93" s="92"/>
      <c r="K93" s="92"/>
      <c r="L93" s="92"/>
      <c r="M93" s="92"/>
      <c r="N93" s="1"/>
    </row>
    <row r="94" spans="1:14">
      <c r="A94" s="92"/>
      <c r="B94" s="92"/>
      <c r="C94" s="297"/>
      <c r="D94" s="92"/>
      <c r="E94" s="297"/>
      <c r="F94" s="92"/>
      <c r="G94" s="297"/>
      <c r="H94" s="92"/>
      <c r="I94" s="92"/>
      <c r="J94" s="92"/>
      <c r="K94" s="92"/>
      <c r="L94" s="92"/>
      <c r="M94" s="92"/>
      <c r="N94" s="1"/>
    </row>
    <row r="95" spans="1:14">
      <c r="A95" s="92"/>
      <c r="B95" s="92"/>
      <c r="C95" s="297"/>
      <c r="D95" s="92"/>
      <c r="E95" s="297"/>
      <c r="F95" s="92"/>
      <c r="G95" s="297"/>
      <c r="H95" s="92"/>
      <c r="I95" s="92"/>
      <c r="J95" s="92"/>
      <c r="K95" s="92"/>
      <c r="L95" s="92"/>
      <c r="M95" s="92"/>
      <c r="N95" s="1"/>
    </row>
    <row r="96" spans="1:14">
      <c r="A96" s="92"/>
      <c r="B96" s="92"/>
      <c r="C96" s="297"/>
      <c r="D96" s="92"/>
      <c r="E96" s="297"/>
      <c r="F96" s="92"/>
      <c r="G96" s="297"/>
      <c r="H96" s="92"/>
      <c r="I96" s="92"/>
      <c r="J96" s="92"/>
      <c r="K96" s="92"/>
      <c r="L96" s="92"/>
      <c r="M96" s="92"/>
      <c r="N96" s="1"/>
    </row>
    <row r="97" spans="1:14">
      <c r="A97" s="92"/>
      <c r="B97" s="92"/>
      <c r="C97" s="297"/>
      <c r="D97" s="92"/>
      <c r="E97" s="297"/>
      <c r="F97" s="92"/>
      <c r="G97" s="297"/>
      <c r="H97" s="92"/>
      <c r="I97" s="92"/>
      <c r="J97" s="92"/>
      <c r="K97" s="92"/>
      <c r="L97" s="92"/>
      <c r="M97" s="92"/>
      <c r="N97" s="1"/>
    </row>
    <row r="98" spans="1:14">
      <c r="A98" s="92"/>
      <c r="B98" s="92"/>
      <c r="C98" s="297"/>
      <c r="D98" s="92"/>
      <c r="E98" s="297"/>
      <c r="F98" s="92"/>
      <c r="G98" s="297"/>
      <c r="H98" s="92"/>
      <c r="I98" s="92"/>
      <c r="J98" s="92"/>
      <c r="K98" s="92"/>
      <c r="L98" s="92"/>
      <c r="M98" s="92"/>
      <c r="N98" s="1"/>
    </row>
    <row r="99" spans="1:14">
      <c r="A99" s="92"/>
      <c r="B99" s="92"/>
      <c r="C99" s="297"/>
      <c r="D99" s="92"/>
      <c r="E99" s="297"/>
      <c r="F99" s="92"/>
      <c r="G99" s="297"/>
      <c r="H99" s="92"/>
      <c r="I99" s="92"/>
      <c r="J99" s="92"/>
      <c r="K99" s="92"/>
      <c r="L99" s="92"/>
      <c r="M99" s="92"/>
      <c r="N99" s="1"/>
    </row>
    <row r="100" spans="1:14">
      <c r="A100" s="92"/>
      <c r="B100" s="92"/>
      <c r="C100" s="297"/>
      <c r="D100" s="92"/>
      <c r="E100" s="297"/>
      <c r="F100" s="92"/>
      <c r="G100" s="297"/>
      <c r="H100" s="92"/>
      <c r="I100" s="92"/>
      <c r="J100" s="92"/>
      <c r="K100" s="92"/>
      <c r="L100" s="92"/>
      <c r="M100" s="92"/>
      <c r="N100" s="1"/>
    </row>
    <row r="101" spans="1:14">
      <c r="A101" s="92"/>
      <c r="B101" s="92"/>
      <c r="C101" s="297"/>
      <c r="D101" s="92"/>
      <c r="E101" s="297"/>
      <c r="F101" s="92"/>
      <c r="G101" s="297"/>
      <c r="H101" s="92"/>
      <c r="I101" s="92"/>
      <c r="J101" s="92"/>
      <c r="K101" s="92"/>
      <c r="L101" s="92"/>
      <c r="M101" s="92"/>
      <c r="N101" s="1"/>
    </row>
    <row r="102" spans="1:14">
      <c r="A102" s="92"/>
      <c r="B102" s="92"/>
      <c r="C102" s="297"/>
      <c r="D102" s="92"/>
      <c r="E102" s="297"/>
      <c r="F102" s="92"/>
      <c r="G102" s="297"/>
      <c r="H102" s="92"/>
      <c r="I102" s="92"/>
      <c r="J102" s="92"/>
      <c r="K102" s="92"/>
      <c r="L102" s="92"/>
      <c r="M102" s="92"/>
      <c r="N102" s="1"/>
    </row>
    <row r="103" spans="1:14">
      <c r="A103" s="92"/>
      <c r="B103" s="92"/>
      <c r="C103" s="297"/>
      <c r="D103" s="92"/>
      <c r="E103" s="297"/>
      <c r="F103" s="92"/>
      <c r="G103" s="297"/>
      <c r="H103" s="92"/>
      <c r="I103" s="92"/>
      <c r="J103" s="92"/>
      <c r="K103" s="92"/>
      <c r="L103" s="92"/>
      <c r="M103" s="92"/>
      <c r="N103" s="1"/>
    </row>
    <row r="104" spans="1:14">
      <c r="A104" s="92"/>
      <c r="B104" s="92"/>
      <c r="C104" s="297"/>
      <c r="D104" s="92"/>
      <c r="E104" s="297"/>
      <c r="F104" s="92"/>
      <c r="G104" s="297"/>
      <c r="H104" s="92"/>
      <c r="I104" s="92"/>
      <c r="J104" s="92"/>
      <c r="K104" s="92"/>
      <c r="L104" s="92"/>
      <c r="M104" s="92"/>
      <c r="N104" s="1"/>
    </row>
    <row r="105" spans="1:14">
      <c r="A105" s="92"/>
      <c r="B105" s="92"/>
      <c r="C105" s="297"/>
      <c r="D105" s="92"/>
      <c r="E105" s="297"/>
      <c r="F105" s="92"/>
      <c r="G105" s="297"/>
      <c r="H105" s="92"/>
      <c r="I105" s="92"/>
      <c r="J105" s="92"/>
      <c r="K105" s="92"/>
      <c r="L105" s="92"/>
      <c r="M105" s="92"/>
      <c r="N105" s="1"/>
    </row>
    <row r="106" spans="1:14">
      <c r="A106" s="92"/>
      <c r="B106" s="92"/>
      <c r="C106" s="297"/>
      <c r="D106" s="92"/>
      <c r="E106" s="297"/>
      <c r="F106" s="92"/>
      <c r="G106" s="297"/>
      <c r="H106" s="92"/>
      <c r="I106" s="92"/>
      <c r="J106" s="92"/>
      <c r="K106" s="92"/>
      <c r="L106" s="92"/>
      <c r="M106" s="92"/>
      <c r="N106" s="1"/>
    </row>
    <row r="107" spans="1:14">
      <c r="A107" s="92"/>
      <c r="B107" s="92"/>
      <c r="C107" s="297"/>
      <c r="D107" s="92"/>
      <c r="E107" s="297"/>
      <c r="F107" s="92"/>
      <c r="G107" s="297"/>
      <c r="H107" s="92"/>
      <c r="I107" s="92"/>
      <c r="J107" s="92"/>
      <c r="K107" s="92"/>
      <c r="L107" s="92"/>
      <c r="M107" s="92"/>
      <c r="N107" s="1"/>
    </row>
    <row r="108" spans="1:14">
      <c r="A108" s="92"/>
      <c r="B108" s="92"/>
      <c r="C108" s="297"/>
      <c r="D108" s="92"/>
      <c r="E108" s="297"/>
      <c r="F108" s="92"/>
      <c r="G108" s="297"/>
      <c r="H108" s="92"/>
      <c r="I108" s="92"/>
      <c r="J108" s="92"/>
      <c r="K108" s="92"/>
      <c r="L108" s="92"/>
      <c r="M108" s="92"/>
      <c r="N108" s="1"/>
    </row>
    <row r="109" spans="1:14">
      <c r="A109" s="92"/>
      <c r="B109" s="92"/>
      <c r="C109" s="297"/>
      <c r="D109" s="92"/>
      <c r="E109" s="297"/>
      <c r="F109" s="92"/>
      <c r="G109" s="297"/>
      <c r="H109" s="92"/>
      <c r="I109" s="92"/>
      <c r="J109" s="92"/>
      <c r="K109" s="92"/>
      <c r="L109" s="92"/>
      <c r="M109" s="92"/>
      <c r="N109" s="1"/>
    </row>
    <row r="110" spans="1:14">
      <c r="A110" s="92"/>
      <c r="B110" s="92"/>
      <c r="C110" s="297"/>
      <c r="D110" s="92"/>
      <c r="E110" s="297"/>
      <c r="F110" s="92"/>
      <c r="G110" s="297"/>
      <c r="H110" s="92"/>
      <c r="I110" s="92"/>
      <c r="J110" s="92"/>
      <c r="K110" s="92"/>
      <c r="L110" s="92"/>
      <c r="M110" s="92"/>
      <c r="N110" s="1"/>
    </row>
    <row r="111" spans="1:14">
      <c r="A111" s="92"/>
      <c r="B111" s="92"/>
      <c r="C111" s="297"/>
      <c r="D111" s="92"/>
      <c r="E111" s="297"/>
      <c r="F111" s="92"/>
      <c r="G111" s="297"/>
      <c r="H111" s="92"/>
      <c r="I111" s="92"/>
      <c r="J111" s="92"/>
      <c r="K111" s="92"/>
      <c r="L111" s="92"/>
      <c r="M111" s="92"/>
      <c r="N111" s="1"/>
    </row>
    <row r="112" spans="1:14">
      <c r="A112" s="92"/>
      <c r="B112" s="92"/>
      <c r="C112" s="297"/>
      <c r="D112" s="92"/>
      <c r="E112" s="297"/>
      <c r="F112" s="92"/>
      <c r="G112" s="297"/>
      <c r="H112" s="92"/>
      <c r="I112" s="92"/>
      <c r="J112" s="92"/>
      <c r="K112" s="92"/>
      <c r="L112" s="92"/>
      <c r="M112" s="92"/>
      <c r="N112" s="1"/>
    </row>
    <row r="113" spans="1:14">
      <c r="A113" s="92"/>
      <c r="B113" s="92"/>
      <c r="C113" s="297"/>
      <c r="D113" s="92"/>
      <c r="E113" s="297"/>
      <c r="F113" s="92"/>
      <c r="G113" s="297"/>
      <c r="H113" s="92"/>
      <c r="I113" s="92"/>
      <c r="J113" s="92"/>
      <c r="K113" s="92"/>
      <c r="L113" s="92"/>
      <c r="M113" s="92"/>
      <c r="N113" s="1"/>
    </row>
    <row r="114" spans="1:14">
      <c r="A114" s="92"/>
      <c r="B114" s="92"/>
      <c r="C114" s="297"/>
      <c r="D114" s="92"/>
      <c r="E114" s="297"/>
      <c r="F114" s="92"/>
      <c r="G114" s="297"/>
      <c r="H114" s="92"/>
      <c r="I114" s="92"/>
      <c r="J114" s="92"/>
      <c r="K114" s="92"/>
      <c r="L114" s="92"/>
      <c r="M114" s="92"/>
      <c r="N114" s="1"/>
    </row>
    <row r="115" spans="1:14">
      <c r="A115" s="92"/>
      <c r="B115" s="92"/>
      <c r="C115" s="297"/>
      <c r="D115" s="92"/>
      <c r="E115" s="297"/>
      <c r="F115" s="92"/>
      <c r="G115" s="297"/>
      <c r="H115" s="92"/>
      <c r="I115" s="92"/>
      <c r="J115" s="92"/>
      <c r="K115" s="92"/>
      <c r="L115" s="92"/>
      <c r="M115" s="92"/>
      <c r="N115" s="1"/>
    </row>
    <row r="116" spans="1:14">
      <c r="A116" s="92"/>
      <c r="B116" s="92"/>
      <c r="C116" s="297"/>
      <c r="D116" s="92"/>
      <c r="E116" s="297"/>
      <c r="F116" s="92"/>
      <c r="G116" s="297"/>
      <c r="H116" s="92"/>
      <c r="I116" s="92"/>
      <c r="J116" s="92"/>
      <c r="K116" s="92"/>
      <c r="L116" s="92"/>
      <c r="M116" s="92"/>
      <c r="N116" s="1"/>
    </row>
    <row r="117" spans="1:14">
      <c r="A117" s="93"/>
      <c r="B117" s="92"/>
      <c r="C117" s="297"/>
      <c r="D117" s="92"/>
      <c r="E117" s="297"/>
      <c r="F117" s="92"/>
      <c r="G117" s="297"/>
      <c r="H117" s="92"/>
      <c r="I117" s="92"/>
      <c r="J117" s="92"/>
      <c r="K117" s="92"/>
      <c r="L117" s="92"/>
      <c r="M117" s="92"/>
      <c r="N117" s="1"/>
    </row>
    <row r="118" spans="1:14">
      <c r="A118" s="93"/>
      <c r="B118" s="93"/>
      <c r="C118" s="365"/>
      <c r="D118" s="93"/>
      <c r="E118" s="365"/>
      <c r="F118" s="92"/>
      <c r="G118" s="365"/>
      <c r="H118" s="93"/>
      <c r="I118" s="93"/>
      <c r="J118" s="92"/>
      <c r="K118" s="92"/>
      <c r="L118" s="92"/>
      <c r="M118" s="92"/>
      <c r="N118" s="1"/>
    </row>
    <row r="119" spans="1:14">
      <c r="A119" s="92"/>
      <c r="B119" s="93"/>
      <c r="C119" s="365"/>
      <c r="D119" s="93"/>
      <c r="E119" s="365"/>
      <c r="F119" s="92"/>
      <c r="G119" s="365"/>
      <c r="H119" s="93"/>
      <c r="I119" s="93"/>
      <c r="J119" s="92"/>
      <c r="K119" s="92"/>
      <c r="L119" s="92"/>
      <c r="M119" s="92"/>
      <c r="N119" s="1"/>
    </row>
    <row r="120" spans="1:14">
      <c r="A120" s="92"/>
      <c r="B120" s="92"/>
      <c r="C120" s="297"/>
      <c r="D120" s="92"/>
      <c r="E120" s="297"/>
      <c r="F120" s="92"/>
      <c r="G120" s="297"/>
      <c r="H120" s="92"/>
      <c r="I120" s="92"/>
      <c r="J120" s="92"/>
      <c r="K120" s="92"/>
      <c r="L120" s="92"/>
      <c r="M120" s="92"/>
      <c r="N120" s="1"/>
    </row>
    <row r="121" spans="1:14">
      <c r="A121" s="92"/>
      <c r="B121" s="92"/>
      <c r="C121" s="297"/>
      <c r="D121" s="92"/>
      <c r="E121" s="297"/>
      <c r="F121" s="92"/>
      <c r="G121" s="297"/>
      <c r="H121" s="92"/>
      <c r="I121" s="92"/>
      <c r="J121" s="92"/>
      <c r="K121" s="92"/>
      <c r="L121" s="92"/>
      <c r="M121" s="92"/>
      <c r="N121" s="1"/>
    </row>
    <row r="122" spans="1:14">
      <c r="A122" s="92"/>
      <c r="B122" s="92"/>
      <c r="C122" s="297"/>
      <c r="D122" s="92"/>
      <c r="E122" s="297"/>
      <c r="F122" s="92"/>
      <c r="G122" s="297"/>
      <c r="H122" s="92"/>
      <c r="I122" s="92"/>
      <c r="J122" s="92"/>
      <c r="K122" s="92"/>
      <c r="L122" s="92"/>
      <c r="M122" s="92"/>
      <c r="N122" s="1"/>
    </row>
    <row r="123" spans="1:14">
      <c r="A123" s="92"/>
      <c r="B123" s="92"/>
      <c r="C123" s="297"/>
      <c r="D123" s="92"/>
      <c r="E123" s="297"/>
      <c r="F123" s="92"/>
      <c r="G123" s="297"/>
      <c r="H123" s="92"/>
      <c r="I123" s="92"/>
      <c r="J123" s="92"/>
      <c r="K123" s="92"/>
      <c r="L123" s="92"/>
      <c r="M123" s="92"/>
      <c r="N123" s="1"/>
    </row>
    <row r="124" spans="1:14">
      <c r="A124" s="92"/>
      <c r="B124" s="92"/>
      <c r="C124" s="297"/>
      <c r="D124" s="92"/>
      <c r="E124" s="297"/>
      <c r="F124" s="92"/>
      <c r="G124" s="297"/>
      <c r="H124" s="92"/>
      <c r="I124" s="92"/>
      <c r="J124" s="92"/>
      <c r="K124" s="92"/>
      <c r="L124" s="92"/>
      <c r="M124" s="92"/>
      <c r="N124" s="1"/>
    </row>
    <row r="125" spans="1:14">
      <c r="J125" s="92"/>
      <c r="K125" s="92"/>
      <c r="L125" s="92"/>
      <c r="M125" s="92"/>
      <c r="N125" s="1"/>
    </row>
    <row r="126" spans="1:14">
      <c r="J126" s="93"/>
      <c r="K126" s="93"/>
      <c r="L126" s="93"/>
      <c r="M126" s="93"/>
      <c r="N126" s="1"/>
    </row>
    <row r="127" spans="1:14">
      <c r="J127" s="93"/>
      <c r="K127" s="93"/>
      <c r="L127" s="93"/>
      <c r="M127" s="93"/>
      <c r="N127" s="1"/>
    </row>
    <row r="128" spans="1:14">
      <c r="J128" s="92"/>
      <c r="K128" s="92"/>
      <c r="L128" s="92"/>
      <c r="M128" s="92"/>
      <c r="N128" s="1"/>
    </row>
    <row r="129" spans="10:14">
      <c r="J129" s="92"/>
      <c r="K129" s="92"/>
      <c r="L129" s="92"/>
      <c r="M129" s="92"/>
      <c r="N129" s="1"/>
    </row>
    <row r="130" spans="10:14">
      <c r="J130" s="92"/>
      <c r="K130" s="92"/>
      <c r="L130" s="92"/>
      <c r="M130" s="92"/>
      <c r="N130" s="1"/>
    </row>
    <row r="131" spans="10:14">
      <c r="J131" s="92"/>
      <c r="K131" s="92"/>
      <c r="L131" s="92"/>
      <c r="M131" s="92"/>
      <c r="N131" s="1"/>
    </row>
    <row r="132" spans="10:14">
      <c r="J132" s="92"/>
      <c r="K132" s="92"/>
      <c r="L132" s="92"/>
      <c r="M132" s="92"/>
      <c r="N132" s="1"/>
    </row>
  </sheetData>
  <mergeCells count="13">
    <mergeCell ref="A72:N72"/>
    <mergeCell ref="A4:A10"/>
    <mergeCell ref="F10:G10"/>
    <mergeCell ref="I7:J10"/>
    <mergeCell ref="M10:N10"/>
    <mergeCell ref="A1:N1"/>
    <mergeCell ref="B4:G4"/>
    <mergeCell ref="I4:N4"/>
    <mergeCell ref="D7:G7"/>
    <mergeCell ref="K7:N7"/>
    <mergeCell ref="B7:C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6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69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73" t="s">
        <v>221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</row>
    <row r="2" spans="1:14" s="11" customFormat="1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1" t="s">
        <v>109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s="11" customFormat="1" ht="6.5" customHeight="1">
      <c r="A8" s="661"/>
      <c r="B8" s="668"/>
      <c r="C8" s="668"/>
      <c r="D8" s="536"/>
      <c r="E8" s="554"/>
      <c r="F8" s="536"/>
      <c r="G8" s="554"/>
      <c r="H8" s="534"/>
      <c r="I8" s="668"/>
      <c r="J8" s="668"/>
      <c r="K8" s="536"/>
      <c r="L8" s="536"/>
      <c r="M8" s="536"/>
      <c r="N8" s="536"/>
    </row>
    <row r="9" spans="1:14" s="11" customFormat="1" ht="6.5" customHeight="1">
      <c r="A9" s="661"/>
      <c r="B9" s="668"/>
      <c r="C9" s="668"/>
      <c r="D9" s="534"/>
      <c r="E9" s="555"/>
      <c r="F9" s="534"/>
      <c r="G9" s="555"/>
      <c r="H9" s="534"/>
      <c r="I9" s="668"/>
      <c r="J9" s="668"/>
      <c r="K9" s="534"/>
      <c r="L9" s="534"/>
      <c r="M9" s="534"/>
      <c r="N9" s="534"/>
    </row>
    <row r="10" spans="1:14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s="11" customFormat="1" ht="6.5" customHeight="1">
      <c r="A11" s="465"/>
      <c r="B11" s="539"/>
      <c r="C11" s="556"/>
      <c r="D11" s="541"/>
      <c r="E11" s="537"/>
      <c r="F11" s="536"/>
      <c r="G11" s="554"/>
      <c r="H11" s="536"/>
      <c r="I11" s="539"/>
      <c r="J11" s="539"/>
      <c r="K11" s="541"/>
      <c r="L11" s="541"/>
      <c r="M11" s="536"/>
      <c r="N11" s="536"/>
    </row>
    <row r="12" spans="1:14" s="11" customFormat="1" ht="6.5" customHeight="1">
      <c r="A12" s="105"/>
      <c r="B12" s="62"/>
      <c r="C12" s="340"/>
      <c r="D12" s="62"/>
      <c r="E12" s="340"/>
      <c r="F12" s="62"/>
      <c r="G12" s="340"/>
      <c r="H12" s="62"/>
      <c r="I12" s="403"/>
      <c r="J12" s="403"/>
      <c r="K12" s="403"/>
      <c r="L12" s="403"/>
      <c r="M12" s="403"/>
      <c r="N12" s="62"/>
    </row>
    <row r="13" spans="1:14" s="11" customFormat="1">
      <c r="A13" s="557" t="s">
        <v>60</v>
      </c>
      <c r="B13" s="470">
        <f>D13+F13</f>
        <v>292283</v>
      </c>
      <c r="C13" s="473"/>
      <c r="D13" s="526">
        <f>SUM(D14:D15)</f>
        <v>114383</v>
      </c>
      <c r="E13" s="473"/>
      <c r="F13" s="526">
        <f>SUM(F14:F15)</f>
        <v>177900</v>
      </c>
      <c r="G13" s="558"/>
      <c r="H13" s="559"/>
      <c r="I13" s="481">
        <f>SUM(I14:I15)</f>
        <v>100</v>
      </c>
      <c r="J13" s="481"/>
      <c r="K13" s="481">
        <f>SUM(K14:K15)</f>
        <v>100</v>
      </c>
      <c r="L13" s="481"/>
      <c r="M13" s="481">
        <f>SUM(M14:M15)</f>
        <v>100</v>
      </c>
      <c r="N13" s="560"/>
    </row>
    <row r="14" spans="1:14" s="11" customFormat="1" ht="12">
      <c r="A14" s="482" t="s">
        <v>12</v>
      </c>
      <c r="B14" s="485">
        <f>D14+F14</f>
        <v>246288</v>
      </c>
      <c r="C14" s="561"/>
      <c r="D14" s="485">
        <v>82573</v>
      </c>
      <c r="E14" s="485"/>
      <c r="F14" s="485">
        <v>163715</v>
      </c>
      <c r="G14" s="486"/>
      <c r="H14" s="521"/>
      <c r="I14" s="488">
        <f>B14*100/(B14+B15)</f>
        <v>84.263539104224336</v>
      </c>
      <c r="J14" s="488"/>
      <c r="K14" s="488">
        <f>D14*100/(D14+D15)</f>
        <v>72.189923327767232</v>
      </c>
      <c r="L14" s="488"/>
      <c r="M14" s="488">
        <f>F14*100/(F14+F15)</f>
        <v>92.026419336706013</v>
      </c>
      <c r="N14" s="488"/>
    </row>
    <row r="15" spans="1:14" s="11" customFormat="1" ht="12">
      <c r="A15" s="482" t="s">
        <v>13</v>
      </c>
      <c r="B15" s="485">
        <f>D15+F15</f>
        <v>45995</v>
      </c>
      <c r="C15" s="561"/>
      <c r="D15" s="485">
        <v>31810</v>
      </c>
      <c r="E15" s="485"/>
      <c r="F15" s="485">
        <v>14185</v>
      </c>
      <c r="G15" s="486"/>
      <c r="H15" s="521"/>
      <c r="I15" s="488">
        <f>B15*100/(B14+B15)</f>
        <v>15.73646089577567</v>
      </c>
      <c r="J15" s="488"/>
      <c r="K15" s="488">
        <f>D15*100/(D14+D15)</f>
        <v>27.810076672232761</v>
      </c>
      <c r="L15" s="488"/>
      <c r="M15" s="488">
        <f>F15*100/(F14+F15)</f>
        <v>7.9735806632939852</v>
      </c>
      <c r="N15" s="488"/>
    </row>
    <row r="16" spans="1:14" s="11" customFormat="1" ht="6.75" customHeight="1">
      <c r="A16" s="46"/>
      <c r="B16" s="247"/>
      <c r="C16" s="260"/>
      <c r="D16" s="247"/>
      <c r="E16" s="259"/>
      <c r="F16" s="247"/>
      <c r="G16" s="260"/>
      <c r="H16" s="26"/>
      <c r="I16" s="244"/>
      <c r="J16" s="244"/>
      <c r="K16" s="244"/>
      <c r="L16" s="244"/>
      <c r="M16" s="244"/>
      <c r="N16" s="244"/>
    </row>
    <row r="17" spans="1:14" s="11" customFormat="1" ht="14">
      <c r="A17" s="542" t="s">
        <v>60</v>
      </c>
      <c r="B17" s="470">
        <f>D17+F17</f>
        <v>292283</v>
      </c>
      <c r="C17" s="558"/>
      <c r="D17" s="562">
        <f>D18+D19+D22+D23+D27+D28</f>
        <v>114384</v>
      </c>
      <c r="E17" s="562"/>
      <c r="F17" s="562">
        <f>F18+F19+F22+F23+F27+F28</f>
        <v>177899</v>
      </c>
      <c r="G17" s="558"/>
      <c r="H17" s="542"/>
      <c r="I17" s="544">
        <f>I18+I19+I22+I23+I27</f>
        <v>100.01655245364825</v>
      </c>
      <c r="J17" s="544"/>
      <c r="K17" s="544">
        <f>K18+K19+K22+K23+K27</f>
        <v>100</v>
      </c>
      <c r="L17" s="544"/>
      <c r="M17" s="544">
        <f>M18+M19+M22+M23+M27</f>
        <v>100.00000000000001</v>
      </c>
      <c r="N17" s="544"/>
    </row>
    <row r="18" spans="1:14" s="11" customFormat="1">
      <c r="A18" s="563" t="s">
        <v>20</v>
      </c>
      <c r="B18" s="485">
        <f t="shared" ref="B18:B28" si="0">D18+F18</f>
        <v>125480</v>
      </c>
      <c r="C18" s="564"/>
      <c r="D18" s="485">
        <v>10397</v>
      </c>
      <c r="E18" s="485"/>
      <c r="F18" s="485">
        <v>115083</v>
      </c>
      <c r="G18" s="564"/>
      <c r="H18" s="565"/>
      <c r="I18" s="566">
        <f>B18*100/(B17-B28)</f>
        <v>51.890908339019497</v>
      </c>
      <c r="J18" s="566"/>
      <c r="K18" s="566">
        <f t="shared" ref="K18:K23" si="1">D18*100/($D$17-$D$28)</f>
        <v>13.060737390867407</v>
      </c>
      <c r="L18" s="566"/>
      <c r="M18" s="566">
        <f>F18*100/($F$17-$F$28)</f>
        <v>70.946920658405773</v>
      </c>
      <c r="N18" s="566"/>
    </row>
    <row r="19" spans="1:14" s="11" customFormat="1" ht="12">
      <c r="A19" s="567" t="s">
        <v>151</v>
      </c>
      <c r="B19" s="485">
        <f t="shared" si="0"/>
        <v>47558</v>
      </c>
      <c r="C19" s="564"/>
      <c r="D19" s="485">
        <f>D20+D21</f>
        <v>21506</v>
      </c>
      <c r="E19" s="485"/>
      <c r="F19" s="485">
        <f>F20+F21</f>
        <v>26052</v>
      </c>
      <c r="G19" s="564"/>
      <c r="H19" s="565"/>
      <c r="I19" s="566">
        <f>B19*100/(B17-B28)</f>
        <v>19.667100882906354</v>
      </c>
      <c r="J19" s="566"/>
      <c r="K19" s="566">
        <f t="shared" si="1"/>
        <v>27.015890961623015</v>
      </c>
      <c r="L19" s="566"/>
      <c r="M19" s="566">
        <f t="shared" ref="M19:M21" si="2">F19*100/($F$17-$F$28)</f>
        <v>16.060662104679121</v>
      </c>
      <c r="N19" s="566"/>
    </row>
    <row r="20" spans="1:14" s="11" customFormat="1" ht="12">
      <c r="A20" s="515" t="s">
        <v>25</v>
      </c>
      <c r="B20" s="485">
        <f t="shared" si="0"/>
        <v>3774</v>
      </c>
      <c r="C20" s="486"/>
      <c r="D20" s="485">
        <v>2228</v>
      </c>
      <c r="E20" s="485"/>
      <c r="F20" s="485">
        <v>1546</v>
      </c>
      <c r="G20" s="486"/>
      <c r="H20" s="521"/>
      <c r="I20" s="566">
        <f>B20*100/(B17-B28)</f>
        <v>1.560697227219155</v>
      </c>
      <c r="J20" s="488"/>
      <c r="K20" s="566">
        <f t="shared" si="1"/>
        <v>2.7988191696501477</v>
      </c>
      <c r="L20" s="488"/>
      <c r="M20" s="566">
        <f>F20*100/($F$17-$F$28)</f>
        <v>0.95308550644226619</v>
      </c>
      <c r="N20" s="488"/>
    </row>
    <row r="21" spans="1:14" s="11" customFormat="1" ht="12">
      <c r="A21" s="515" t="s">
        <v>26</v>
      </c>
      <c r="B21" s="485">
        <f>D21+F21</f>
        <v>43784</v>
      </c>
      <c r="C21" s="486"/>
      <c r="D21" s="485">
        <v>19278</v>
      </c>
      <c r="E21" s="485"/>
      <c r="F21" s="485">
        <v>24506</v>
      </c>
      <c r="G21" s="486"/>
      <c r="H21" s="521"/>
      <c r="I21" s="566">
        <f>B21*100/(B17-B28)</f>
        <v>18.106403655687199</v>
      </c>
      <c r="J21" s="488"/>
      <c r="K21" s="566">
        <f t="shared" si="1"/>
        <v>24.217071791972867</v>
      </c>
      <c r="L21" s="488"/>
      <c r="M21" s="566">
        <f t="shared" si="2"/>
        <v>15.107576598236854</v>
      </c>
      <c r="N21" s="488"/>
    </row>
    <row r="22" spans="1:14" s="11" customFormat="1">
      <c r="A22" s="563" t="s">
        <v>21</v>
      </c>
      <c r="B22" s="485">
        <f t="shared" si="0"/>
        <v>27879</v>
      </c>
      <c r="C22" s="564"/>
      <c r="D22" s="485">
        <v>20053</v>
      </c>
      <c r="E22" s="485"/>
      <c r="F22" s="485">
        <v>7826</v>
      </c>
      <c r="G22" s="564"/>
      <c r="H22" s="565"/>
      <c r="I22" s="566">
        <f>B22*100/(B17-B28)</f>
        <v>11.529061472613362</v>
      </c>
      <c r="J22" s="566"/>
      <c r="K22" s="566">
        <f t="shared" si="1"/>
        <v>25.190628729351172</v>
      </c>
      <c r="L22" s="566"/>
      <c r="M22" s="566">
        <f t="shared" ref="M22:M27" si="3">F22*100/($F$17-$F$28)</f>
        <v>4.8246100733616917</v>
      </c>
      <c r="N22" s="566"/>
    </row>
    <row r="23" spans="1:14" s="11" customFormat="1" ht="12">
      <c r="A23" s="567" t="s">
        <v>152</v>
      </c>
      <c r="B23" s="485">
        <f t="shared" si="0"/>
        <v>40880</v>
      </c>
      <c r="C23" s="564"/>
      <c r="D23" s="485">
        <f>D24+D25+D26</f>
        <v>27649</v>
      </c>
      <c r="E23" s="485"/>
      <c r="F23" s="485">
        <f>F24+F25+F26</f>
        <v>13231</v>
      </c>
      <c r="G23" s="564"/>
      <c r="H23" s="565"/>
      <c r="I23" s="566">
        <f>B23*100/(B17-B28)</f>
        <v>16.905485598494717</v>
      </c>
      <c r="J23" s="566"/>
      <c r="K23" s="566">
        <f t="shared" si="1"/>
        <v>34.732742918158408</v>
      </c>
      <c r="L23" s="566"/>
      <c r="M23" s="566">
        <f t="shared" si="3"/>
        <v>8.1567104370877264</v>
      </c>
      <c r="N23" s="566"/>
    </row>
    <row r="24" spans="1:14" s="11" customFormat="1" ht="12">
      <c r="A24" s="515" t="s">
        <v>27</v>
      </c>
      <c r="B24" s="485">
        <f t="shared" si="0"/>
        <v>13435</v>
      </c>
      <c r="C24" s="486"/>
      <c r="D24" s="485">
        <v>12257</v>
      </c>
      <c r="E24" s="485"/>
      <c r="F24" s="485">
        <v>1178</v>
      </c>
      <c r="G24" s="564"/>
      <c r="H24" s="521"/>
      <c r="I24" s="566">
        <f>B24*100/(B17-B28)</f>
        <v>5.5559001716187995</v>
      </c>
      <c r="J24" s="488"/>
      <c r="K24" s="566">
        <f t="shared" ref="K24:K26" si="4">D24*100/($D$17-$D$28)</f>
        <v>15.39727404057534</v>
      </c>
      <c r="L24" s="488"/>
      <c r="M24" s="566">
        <f t="shared" si="3"/>
        <v>0.72621909869921708</v>
      </c>
      <c r="N24" s="488"/>
    </row>
    <row r="25" spans="1:14" s="11" customFormat="1" ht="12">
      <c r="A25" s="515" t="s">
        <v>121</v>
      </c>
      <c r="B25" s="485">
        <f t="shared" si="0"/>
        <v>14698</v>
      </c>
      <c r="C25" s="486"/>
      <c r="D25" s="485">
        <v>7750</v>
      </c>
      <c r="E25" s="485"/>
      <c r="F25" s="485">
        <v>6948</v>
      </c>
      <c r="G25" s="486"/>
      <c r="H25" s="521"/>
      <c r="I25" s="566">
        <f>B25*100/(B17-B28)</f>
        <v>6.078200277071315</v>
      </c>
      <c r="J25" s="488"/>
      <c r="K25" s="566">
        <f t="shared" si="4"/>
        <v>9.7355693737830542</v>
      </c>
      <c r="L25" s="488"/>
      <c r="M25" s="566">
        <f t="shared" si="3"/>
        <v>4.2833364157573515</v>
      </c>
      <c r="N25" s="488"/>
    </row>
    <row r="26" spans="1:14" s="11" customFormat="1" ht="12">
      <c r="A26" s="515" t="s">
        <v>28</v>
      </c>
      <c r="B26" s="485">
        <f t="shared" si="0"/>
        <v>12747</v>
      </c>
      <c r="C26" s="486"/>
      <c r="D26" s="485">
        <v>7642</v>
      </c>
      <c r="E26" s="485"/>
      <c r="F26" s="485">
        <v>5105</v>
      </c>
      <c r="G26" s="486"/>
      <c r="H26" s="521"/>
      <c r="I26" s="566">
        <f>B26*100/(B17-B28)</f>
        <v>5.2713851498046029</v>
      </c>
      <c r="J26" s="488"/>
      <c r="K26" s="566">
        <f t="shared" si="4"/>
        <v>9.5998995038000121</v>
      </c>
      <c r="L26" s="488"/>
      <c r="M26" s="566">
        <f t="shared" si="3"/>
        <v>3.1471549226311573</v>
      </c>
      <c r="N26" s="488"/>
    </row>
    <row r="27" spans="1:14" s="11" customFormat="1" ht="12">
      <c r="A27" s="567" t="s">
        <v>171</v>
      </c>
      <c r="B27" s="485">
        <f t="shared" si="0"/>
        <v>18</v>
      </c>
      <c r="C27" s="486" t="s">
        <v>1</v>
      </c>
      <c r="D27" s="485">
        <v>0</v>
      </c>
      <c r="E27" s="485"/>
      <c r="F27" s="485">
        <v>18</v>
      </c>
      <c r="G27" s="486" t="s">
        <v>1</v>
      </c>
      <c r="H27" s="521"/>
      <c r="I27" s="566">
        <f>B27*100/(B18-B28)</f>
        <v>2.3996160614301713E-2</v>
      </c>
      <c r="J27" s="488"/>
      <c r="K27" s="566">
        <f>D27*100/($D$17-$D$28)</f>
        <v>0</v>
      </c>
      <c r="L27" s="488"/>
      <c r="M27" s="566">
        <f t="shared" si="3"/>
        <v>1.1096726465692621E-2</v>
      </c>
      <c r="N27" s="488"/>
    </row>
    <row r="28" spans="1:14" s="11" customFormat="1">
      <c r="A28" s="563" t="s">
        <v>11</v>
      </c>
      <c r="B28" s="485">
        <f t="shared" si="0"/>
        <v>50468</v>
      </c>
      <c r="C28" s="564"/>
      <c r="D28" s="485">
        <v>34779</v>
      </c>
      <c r="E28" s="485"/>
      <c r="F28" s="485">
        <v>15689</v>
      </c>
      <c r="G28" s="564"/>
      <c r="H28" s="565"/>
      <c r="I28" s="493" t="s">
        <v>101</v>
      </c>
      <c r="J28" s="507"/>
      <c r="K28" s="493" t="s">
        <v>101</v>
      </c>
      <c r="L28" s="566"/>
      <c r="M28" s="493" t="s">
        <v>101</v>
      </c>
      <c r="N28" s="566"/>
    </row>
    <row r="29" spans="1:14" s="11" customFormat="1" ht="6.5" customHeight="1">
      <c r="A29" s="17"/>
      <c r="B29" s="235"/>
      <c r="C29" s="257"/>
      <c r="D29" s="235"/>
      <c r="E29" s="257"/>
      <c r="F29" s="235"/>
      <c r="G29" s="257"/>
      <c r="H29" s="17"/>
      <c r="I29" s="240"/>
      <c r="J29" s="240"/>
      <c r="K29" s="240"/>
      <c r="L29" s="240"/>
      <c r="M29" s="240"/>
      <c r="N29" s="240"/>
    </row>
    <row r="30" spans="1:14" s="11" customFormat="1" ht="12">
      <c r="A30" s="446" t="s">
        <v>12</v>
      </c>
      <c r="B30" s="271">
        <f t="shared" ref="B30:B41" si="5">D30+F30</f>
        <v>246289</v>
      </c>
      <c r="C30" s="269"/>
      <c r="D30" s="313">
        <f>D31+D32+D35+D36+D40+D41</f>
        <v>82574</v>
      </c>
      <c r="E30" s="269"/>
      <c r="F30" s="313">
        <f>F31+F32+F35+F36+F40+F41</f>
        <v>163715</v>
      </c>
      <c r="G30" s="269"/>
      <c r="H30" s="21"/>
      <c r="I30" s="293">
        <f>I31+I32+I35+I36+I40</f>
        <v>99.999999999999986</v>
      </c>
      <c r="J30" s="293"/>
      <c r="K30" s="293">
        <f>K31+K32+K35+K36+K40</f>
        <v>100</v>
      </c>
      <c r="L30" s="293"/>
      <c r="M30" s="293">
        <f>M31+M32+M35+M36+M40</f>
        <v>99.999999999999986</v>
      </c>
      <c r="N30" s="253"/>
    </row>
    <row r="31" spans="1:14" s="11" customFormat="1" ht="12">
      <c r="A31" s="46" t="s">
        <v>20</v>
      </c>
      <c r="B31" s="272">
        <f>D31+F31</f>
        <v>122518</v>
      </c>
      <c r="C31" s="260"/>
      <c r="D31" s="272">
        <v>9653</v>
      </c>
      <c r="E31" s="272"/>
      <c r="F31" s="272">
        <v>112865</v>
      </c>
      <c r="G31" s="260"/>
      <c r="H31" s="26"/>
      <c r="I31" s="244">
        <f>B31*100/SUM($B$31+$B$32+$B$35+$B$36+$B$40)</f>
        <v>58.10808888045721</v>
      </c>
      <c r="J31" s="244"/>
      <c r="K31" s="244">
        <f t="shared" ref="K31:K40" si="6">D31*100/SUM($D$31+$D$32+$D$35+$D$36+$D$40)</f>
        <v>16.148081233898758</v>
      </c>
      <c r="L31" s="244"/>
      <c r="M31" s="244">
        <f t="shared" ref="M31:M40" si="7">F31*100/SUM($F$31+$F$32+$F$35+$F$36+$F$40)</f>
        <v>74.711882806966443</v>
      </c>
      <c r="N31" s="244"/>
    </row>
    <row r="32" spans="1:14" s="11" customFormat="1" ht="12">
      <c r="A32" s="112" t="s">
        <v>151</v>
      </c>
      <c r="B32" s="272">
        <f>D32+F32</f>
        <v>46931</v>
      </c>
      <c r="C32" s="260"/>
      <c r="D32" s="272">
        <f>SUM($D$33:$D$34)</f>
        <v>21098</v>
      </c>
      <c r="E32" s="238"/>
      <c r="F32" s="272">
        <f>SUM($F$33:$F$34)</f>
        <v>25833</v>
      </c>
      <c r="G32" s="260"/>
      <c r="H32" s="26"/>
      <c r="I32" s="244">
        <f t="shared" ref="I32:I40" si="8">B32*100/SUM($B$31+$B$32+$B$35+$B$36+$B$40)</f>
        <v>22.258531148473999</v>
      </c>
      <c r="J32" s="244"/>
      <c r="K32" s="244">
        <f t="shared" si="6"/>
        <v>35.293920840442972</v>
      </c>
      <c r="L32" s="244"/>
      <c r="M32" s="244">
        <f t="shared" si="7"/>
        <v>17.100359443160983</v>
      </c>
      <c r="N32" s="244"/>
    </row>
    <row r="33" spans="1:21" s="11" customFormat="1" ht="12">
      <c r="A33" s="47" t="s">
        <v>25</v>
      </c>
      <c r="B33" s="272">
        <f t="shared" si="5"/>
        <v>3169</v>
      </c>
      <c r="C33" s="260"/>
      <c r="D33" s="272">
        <v>1820</v>
      </c>
      <c r="E33" s="599"/>
      <c r="F33" s="272">
        <v>1349</v>
      </c>
      <c r="G33" s="260"/>
      <c r="H33" s="26"/>
      <c r="I33" s="244">
        <f t="shared" si="8"/>
        <v>1.5029998340012805</v>
      </c>
      <c r="J33" s="244"/>
      <c r="K33" s="244">
        <f t="shared" si="6"/>
        <v>3.0445983472180402</v>
      </c>
      <c r="L33" s="244"/>
      <c r="M33" s="244">
        <f t="shared" si="7"/>
        <v>0.89298125997074151</v>
      </c>
      <c r="N33" s="244"/>
    </row>
    <row r="34" spans="1:21" s="11" customFormat="1" ht="12">
      <c r="A34" s="47" t="s">
        <v>26</v>
      </c>
      <c r="B34" s="272">
        <f>D34+F34</f>
        <v>43762</v>
      </c>
      <c r="C34" s="260"/>
      <c r="D34" s="272">
        <v>19278</v>
      </c>
      <c r="E34" s="599"/>
      <c r="F34" s="272">
        <v>24484</v>
      </c>
      <c r="G34" s="260"/>
      <c r="H34" s="26"/>
      <c r="I34" s="244">
        <f t="shared" si="8"/>
        <v>20.755531314472716</v>
      </c>
      <c r="J34" s="244"/>
      <c r="K34" s="244">
        <f t="shared" si="6"/>
        <v>32.24932249322493</v>
      </c>
      <c r="L34" s="244"/>
      <c r="M34" s="244">
        <f t="shared" si="7"/>
        <v>16.20737818319024</v>
      </c>
      <c r="N34" s="244"/>
    </row>
    <row r="35" spans="1:21" s="11" customFormat="1" ht="12">
      <c r="A35" s="46" t="s">
        <v>21</v>
      </c>
      <c r="B35" s="272">
        <f t="shared" si="5"/>
        <v>17712</v>
      </c>
      <c r="C35" s="260"/>
      <c r="D35" s="272">
        <v>10826</v>
      </c>
      <c r="E35" s="599"/>
      <c r="F35" s="272">
        <v>6886</v>
      </c>
      <c r="G35" s="260"/>
      <c r="H35" s="26"/>
      <c r="I35" s="244">
        <f t="shared" si="8"/>
        <v>8.4004837676966488</v>
      </c>
      <c r="J35" s="244"/>
      <c r="K35" s="244">
        <f t="shared" si="6"/>
        <v>18.110341597243131</v>
      </c>
      <c r="L35" s="244"/>
      <c r="M35" s="244">
        <f t="shared" si="7"/>
        <v>4.5582423692798564</v>
      </c>
      <c r="N35" s="244"/>
    </row>
    <row r="36" spans="1:21" s="11" customFormat="1" ht="12">
      <c r="A36" s="112" t="s">
        <v>152</v>
      </c>
      <c r="B36" s="272">
        <f t="shared" si="5"/>
        <v>23666</v>
      </c>
      <c r="C36" s="260"/>
      <c r="D36" s="272">
        <f>SUM($D$37:$D$39)</f>
        <v>18201</v>
      </c>
      <c r="E36" s="600"/>
      <c r="F36" s="272">
        <f>SUM($F$37:$F$39)</f>
        <v>5465</v>
      </c>
      <c r="G36" s="260"/>
      <c r="H36" s="26"/>
      <c r="I36" s="244">
        <f t="shared" si="8"/>
        <v>11.224359126372454</v>
      </c>
      <c r="J36" s="244"/>
      <c r="K36" s="244">
        <f t="shared" si="6"/>
        <v>30.447656328415135</v>
      </c>
      <c r="L36" s="244"/>
      <c r="M36" s="244">
        <f>F36*100/SUM($F$31+$F$32+$F$35+$F$36+$F$40)</f>
        <v>3.6176001376872513</v>
      </c>
      <c r="N36" s="244"/>
    </row>
    <row r="37" spans="1:21" s="11" customFormat="1" ht="12">
      <c r="A37" s="47" t="s">
        <v>27</v>
      </c>
      <c r="B37" s="272">
        <f t="shared" si="5"/>
        <v>13427</v>
      </c>
      <c r="C37" s="260"/>
      <c r="D37" s="272">
        <v>12249</v>
      </c>
      <c r="E37" s="599"/>
      <c r="F37" s="272">
        <v>1178</v>
      </c>
      <c r="G37" s="260"/>
      <c r="H37" s="26"/>
      <c r="I37" s="244">
        <f t="shared" si="8"/>
        <v>6.3681851597144821</v>
      </c>
      <c r="J37" s="244"/>
      <c r="K37" s="244">
        <f t="shared" si="6"/>
        <v>20.490816019271303</v>
      </c>
      <c r="L37" s="244"/>
      <c r="M37" s="244">
        <f t="shared" si="7"/>
        <v>0.7797864523688165</v>
      </c>
      <c r="N37" s="244"/>
    </row>
    <row r="38" spans="1:21" s="11" customFormat="1" ht="12">
      <c r="A38" s="47" t="s">
        <v>121</v>
      </c>
      <c r="B38" s="272">
        <f t="shared" si="5"/>
        <v>1164</v>
      </c>
      <c r="C38" s="260" t="s">
        <v>1</v>
      </c>
      <c r="D38" s="272">
        <v>979</v>
      </c>
      <c r="E38" s="599" t="s">
        <v>1</v>
      </c>
      <c r="F38" s="272">
        <v>185</v>
      </c>
      <c r="G38" s="260" t="s">
        <v>1</v>
      </c>
      <c r="H38" s="26"/>
      <c r="I38" s="244">
        <f t="shared" si="8"/>
        <v>0.55206431264673106</v>
      </c>
      <c r="J38" s="244"/>
      <c r="K38" s="244">
        <f t="shared" si="6"/>
        <v>1.637726253805748</v>
      </c>
      <c r="L38" s="244"/>
      <c r="M38" s="244">
        <f t="shared" si="7"/>
        <v>0.12246221875062059</v>
      </c>
      <c r="N38" s="244"/>
    </row>
    <row r="39" spans="1:21" s="11" customFormat="1" ht="12">
      <c r="A39" s="47" t="s">
        <v>28</v>
      </c>
      <c r="B39" s="272">
        <f t="shared" si="5"/>
        <v>9075</v>
      </c>
      <c r="C39" s="260"/>
      <c r="D39" s="272">
        <v>4973</v>
      </c>
      <c r="E39" s="599"/>
      <c r="F39" s="272">
        <v>4102</v>
      </c>
      <c r="G39" s="260"/>
      <c r="H39" s="26"/>
      <c r="I39" s="244">
        <f t="shared" si="8"/>
        <v>4.3041096540112402</v>
      </c>
      <c r="J39" s="244"/>
      <c r="K39" s="244">
        <f t="shared" si="6"/>
        <v>8.3191140553380851</v>
      </c>
      <c r="L39" s="244"/>
      <c r="M39" s="244">
        <f t="shared" si="7"/>
        <v>2.7153514665678142</v>
      </c>
      <c r="N39" s="244"/>
    </row>
    <row r="40" spans="1:21" s="11" customFormat="1" ht="12">
      <c r="A40" s="46" t="s">
        <v>171</v>
      </c>
      <c r="B40" s="272">
        <f t="shared" si="5"/>
        <v>18</v>
      </c>
      <c r="C40" s="272" t="s">
        <v>1</v>
      </c>
      <c r="D40" s="272">
        <v>0</v>
      </c>
      <c r="E40" s="599"/>
      <c r="F40" s="272">
        <v>18</v>
      </c>
      <c r="G40" s="260" t="s">
        <v>1</v>
      </c>
      <c r="H40" s="26"/>
      <c r="I40" s="244">
        <f t="shared" si="8"/>
        <v>8.5370769996917159E-3</v>
      </c>
      <c r="J40" s="244"/>
      <c r="K40" s="244">
        <f t="shared" si="6"/>
        <v>0</v>
      </c>
      <c r="L40" s="244"/>
      <c r="M40" s="244">
        <f t="shared" si="7"/>
        <v>1.1915242905465787E-2</v>
      </c>
      <c r="N40" s="244"/>
    </row>
    <row r="41" spans="1:21" s="11" customFormat="1" ht="12">
      <c r="A41" s="55" t="s">
        <v>11</v>
      </c>
      <c r="B41" s="272">
        <f t="shared" si="5"/>
        <v>35444</v>
      </c>
      <c r="C41" s="260"/>
      <c r="D41" s="272">
        <v>22796</v>
      </c>
      <c r="E41" s="599"/>
      <c r="F41" s="272">
        <v>12648</v>
      </c>
      <c r="G41" s="260"/>
      <c r="H41" s="26"/>
      <c r="I41" s="282" t="s">
        <v>101</v>
      </c>
      <c r="J41" s="244"/>
      <c r="K41" s="282" t="s">
        <v>101</v>
      </c>
      <c r="L41" s="244"/>
      <c r="M41" s="282" t="s">
        <v>101</v>
      </c>
      <c r="N41" s="244"/>
    </row>
    <row r="42" spans="1:21" s="11" customFormat="1" ht="6.5" customHeight="1">
      <c r="A42" s="104"/>
      <c r="B42" s="255"/>
      <c r="C42" s="261"/>
      <c r="D42" s="255"/>
      <c r="E42" s="601"/>
      <c r="F42" s="255"/>
      <c r="G42" s="257"/>
      <c r="I42" s="254"/>
      <c r="J42" s="254"/>
      <c r="K42" s="254"/>
      <c r="L42" s="254"/>
      <c r="M42" s="254"/>
      <c r="N42" s="254"/>
    </row>
    <row r="43" spans="1:21" s="11" customFormat="1" ht="12">
      <c r="A43" s="446" t="s">
        <v>13</v>
      </c>
      <c r="B43" s="313">
        <f>D43+F43</f>
        <v>45994</v>
      </c>
      <c r="C43" s="269"/>
      <c r="D43" s="313">
        <f>D44+D45+D48+D49+D53</f>
        <v>31810</v>
      </c>
      <c r="E43" s="602"/>
      <c r="F43" s="313">
        <f>F44+F45+F48+F49+F53</f>
        <v>14184</v>
      </c>
      <c r="G43" s="269"/>
      <c r="H43" s="21"/>
      <c r="I43" s="293">
        <f>I44+I45+I48+I49</f>
        <v>100</v>
      </c>
      <c r="J43" s="293"/>
      <c r="K43" s="293">
        <f>K44+K45+K48+K49</f>
        <v>100</v>
      </c>
      <c r="L43" s="293"/>
      <c r="M43" s="293">
        <f>M44+M45+M48+M49</f>
        <v>100</v>
      </c>
      <c r="N43" s="253"/>
    </row>
    <row r="44" spans="1:21" s="11" customFormat="1" ht="12">
      <c r="A44" s="46" t="s">
        <v>20</v>
      </c>
      <c r="B44" s="272">
        <f>D44+F44</f>
        <v>2962</v>
      </c>
      <c r="C44" s="272"/>
      <c r="D44" s="272">
        <v>744</v>
      </c>
      <c r="E44" s="599" t="s">
        <v>1</v>
      </c>
      <c r="F44" s="272">
        <v>2218</v>
      </c>
      <c r="G44" s="260"/>
      <c r="H44" s="26"/>
      <c r="I44" s="244">
        <f t="shared" ref="I44:I49" si="9">B44/SUM($B$44+$B$45+$B$48+$B$49)*100</f>
        <v>9.5640942847917341</v>
      </c>
      <c r="J44" s="244"/>
      <c r="K44" s="244">
        <f t="shared" ref="K44:K52" si="10">D44/SUM($D$44+$D$45+$D$48+$D$49)*100</f>
        <v>3.7524587683461945</v>
      </c>
      <c r="L44" s="244"/>
      <c r="M44" s="244">
        <f t="shared" ref="M44:M52" si="11">F44/SUM($F$44+$F$45+$F$48+$F$49)*100</f>
        <v>19.904873014448533</v>
      </c>
      <c r="N44" s="244"/>
      <c r="P44" s="36"/>
      <c r="Q44" s="649"/>
      <c r="R44" s="36"/>
      <c r="S44" s="649"/>
      <c r="T44" s="36"/>
      <c r="U44" s="649"/>
    </row>
    <row r="45" spans="1:21" s="11" customFormat="1" ht="12">
      <c r="A45" s="112" t="s">
        <v>151</v>
      </c>
      <c r="B45" s="272">
        <f>D45+F45</f>
        <v>627</v>
      </c>
      <c r="C45" s="260" t="s">
        <v>1</v>
      </c>
      <c r="D45" s="272">
        <f>SUM($D$46:$D$47)</f>
        <v>408</v>
      </c>
      <c r="E45" s="600" t="s">
        <v>1</v>
      </c>
      <c r="F45" s="272">
        <f>SUM($F$46:$F$47)</f>
        <v>219</v>
      </c>
      <c r="G45" s="260" t="s">
        <v>1</v>
      </c>
      <c r="H45" s="26"/>
      <c r="I45" s="244">
        <f t="shared" si="9"/>
        <v>2.0245398773006138</v>
      </c>
      <c r="J45" s="244"/>
      <c r="K45" s="244">
        <f t="shared" si="10"/>
        <v>2.0577999697382356</v>
      </c>
      <c r="L45" s="244"/>
      <c r="M45" s="244">
        <f t="shared" si="11"/>
        <v>1.965359418468994</v>
      </c>
      <c r="N45" s="244"/>
      <c r="P45" s="36"/>
      <c r="Q45" s="36"/>
      <c r="R45" s="36"/>
      <c r="S45" s="36"/>
      <c r="T45" s="36"/>
      <c r="U45" s="36"/>
    </row>
    <row r="46" spans="1:21" s="11" customFormat="1" ht="12">
      <c r="A46" s="47" t="s">
        <v>25</v>
      </c>
      <c r="B46" s="272">
        <f t="shared" ref="B46:B52" si="12">D46+F46</f>
        <v>605</v>
      </c>
      <c r="C46" s="272" t="s">
        <v>1</v>
      </c>
      <c r="D46" s="272">
        <v>408</v>
      </c>
      <c r="E46" s="599" t="s">
        <v>1</v>
      </c>
      <c r="F46" s="272">
        <v>197</v>
      </c>
      <c r="G46" s="260" t="s">
        <v>1</v>
      </c>
      <c r="H46" s="26"/>
      <c r="I46" s="244">
        <f t="shared" si="9"/>
        <v>1.9535033903777848</v>
      </c>
      <c r="J46" s="244"/>
      <c r="K46" s="244">
        <f t="shared" si="10"/>
        <v>2.0577999697382356</v>
      </c>
      <c r="L46" s="244"/>
      <c r="M46" s="244">
        <f t="shared" si="11"/>
        <v>1.7679260522300997</v>
      </c>
      <c r="N46" s="244"/>
      <c r="P46" s="36"/>
      <c r="Q46" s="649"/>
      <c r="R46" s="36"/>
      <c r="S46" s="649"/>
      <c r="T46" s="36"/>
      <c r="U46" s="649"/>
    </row>
    <row r="47" spans="1:21" s="11" customFormat="1" ht="12">
      <c r="A47" s="47" t="s">
        <v>181</v>
      </c>
      <c r="B47" s="272">
        <f>D47+F47</f>
        <v>22</v>
      </c>
      <c r="C47" s="272" t="s">
        <v>1</v>
      </c>
      <c r="D47" s="272">
        <v>0</v>
      </c>
      <c r="E47" s="599"/>
      <c r="F47" s="272">
        <v>22</v>
      </c>
      <c r="G47" s="260" t="s">
        <v>1</v>
      </c>
      <c r="H47" s="26"/>
      <c r="I47" s="244">
        <f t="shared" si="9"/>
        <v>7.1036486922828546E-2</v>
      </c>
      <c r="J47" s="244"/>
      <c r="K47" s="244">
        <f t="shared" si="10"/>
        <v>0</v>
      </c>
      <c r="L47" s="244"/>
      <c r="M47" s="244">
        <f t="shared" si="11"/>
        <v>0.19743336623889435</v>
      </c>
      <c r="N47" s="244"/>
      <c r="P47" s="36"/>
      <c r="Q47" s="649"/>
      <c r="R47" s="36"/>
      <c r="S47" s="649"/>
      <c r="T47" s="36"/>
      <c r="U47" s="649"/>
    </row>
    <row r="48" spans="1:21" s="11" customFormat="1" ht="12">
      <c r="A48" s="46" t="s">
        <v>21</v>
      </c>
      <c r="B48" s="272">
        <f t="shared" si="12"/>
        <v>10167</v>
      </c>
      <c r="C48" s="272"/>
      <c r="D48" s="272">
        <v>9227</v>
      </c>
      <c r="E48" s="272"/>
      <c r="F48" s="272">
        <v>940</v>
      </c>
      <c r="G48" s="260"/>
      <c r="H48" s="26"/>
      <c r="I48" s="244">
        <f t="shared" si="9"/>
        <v>32.828543752018078</v>
      </c>
      <c r="J48" s="244"/>
      <c r="K48" s="244">
        <f t="shared" si="10"/>
        <v>46.537549805820348</v>
      </c>
      <c r="L48" s="244"/>
      <c r="M48" s="244">
        <f t="shared" si="11"/>
        <v>8.4357892847527598</v>
      </c>
      <c r="N48" s="244"/>
      <c r="P48" s="36"/>
      <c r="Q48" s="649"/>
      <c r="R48" s="36"/>
      <c r="S48" s="649"/>
      <c r="T48" s="36"/>
      <c r="U48" s="649"/>
    </row>
    <row r="49" spans="1:21" s="11" customFormat="1" ht="12">
      <c r="A49" s="112" t="s">
        <v>152</v>
      </c>
      <c r="B49" s="272">
        <f t="shared" si="12"/>
        <v>17214</v>
      </c>
      <c r="C49" s="260"/>
      <c r="D49" s="272">
        <f>SUM($D$50:$D$52)</f>
        <v>9448</v>
      </c>
      <c r="E49" s="260"/>
      <c r="F49" s="272">
        <f>SUM($F$50:$F$52)</f>
        <v>7766</v>
      </c>
      <c r="G49" s="260"/>
      <c r="H49" s="26"/>
      <c r="I49" s="244">
        <f t="shared" si="9"/>
        <v>55.582822085889575</v>
      </c>
      <c r="J49" s="244"/>
      <c r="K49" s="244">
        <f t="shared" si="10"/>
        <v>47.652191456095224</v>
      </c>
      <c r="L49" s="244"/>
      <c r="M49" s="244">
        <f t="shared" si="11"/>
        <v>69.693978282329709</v>
      </c>
      <c r="N49" s="244"/>
      <c r="P49" s="36"/>
      <c r="Q49" s="36"/>
      <c r="R49" s="36"/>
      <c r="S49" s="36"/>
      <c r="T49" s="36"/>
      <c r="U49" s="36"/>
    </row>
    <row r="50" spans="1:21" s="11" customFormat="1" ht="12">
      <c r="A50" s="639" t="s">
        <v>182</v>
      </c>
      <c r="B50" s="272">
        <f t="shared" si="12"/>
        <v>8</v>
      </c>
      <c r="C50" s="260" t="s">
        <v>1</v>
      </c>
      <c r="D50" s="272">
        <v>8</v>
      </c>
      <c r="E50" s="260" t="s">
        <v>1</v>
      </c>
      <c r="F50" s="272">
        <v>0</v>
      </c>
      <c r="G50" s="260"/>
      <c r="H50" s="26"/>
      <c r="I50" s="244"/>
      <c r="J50" s="244"/>
      <c r="K50" s="244">
        <f t="shared" si="10"/>
        <v>4.0349019014475213E-2</v>
      </c>
      <c r="L50" s="244"/>
      <c r="M50" s="244">
        <f t="shared" si="11"/>
        <v>0</v>
      </c>
      <c r="N50" s="244"/>
      <c r="P50" s="36"/>
      <c r="Q50" s="649"/>
      <c r="R50" s="36"/>
      <c r="S50" s="649"/>
      <c r="T50" s="36"/>
      <c r="U50" s="649"/>
    </row>
    <row r="51" spans="1:21" s="11" customFormat="1" ht="12">
      <c r="A51" s="47" t="s">
        <v>121</v>
      </c>
      <c r="B51" s="272">
        <f t="shared" si="12"/>
        <v>13534</v>
      </c>
      <c r="C51" s="272"/>
      <c r="D51" s="272">
        <v>6771</v>
      </c>
      <c r="E51" s="272"/>
      <c r="F51" s="272">
        <v>6763</v>
      </c>
      <c r="G51" s="260"/>
      <c r="H51" s="26"/>
      <c r="I51" s="244">
        <f>B51/SUM($B$44+$B$45+$B$48+$B$49)*100</f>
        <v>43.700355182434613</v>
      </c>
      <c r="J51" s="244"/>
      <c r="K51" s="244">
        <f t="shared" si="10"/>
        <v>34.150400968376452</v>
      </c>
      <c r="L51" s="244"/>
      <c r="M51" s="244">
        <f t="shared" si="11"/>
        <v>60.692811630620128</v>
      </c>
      <c r="N51" s="244"/>
      <c r="P51" s="36"/>
      <c r="Q51" s="649"/>
      <c r="R51" s="36"/>
      <c r="S51" s="649"/>
      <c r="T51" s="36"/>
      <c r="U51" s="649"/>
    </row>
    <row r="52" spans="1:21" s="11" customFormat="1" ht="12">
      <c r="A52" s="47" t="s">
        <v>28</v>
      </c>
      <c r="B52" s="272">
        <f t="shared" si="12"/>
        <v>3672</v>
      </c>
      <c r="C52" s="272"/>
      <c r="D52" s="272">
        <v>2669</v>
      </c>
      <c r="E52" s="272"/>
      <c r="F52" s="272">
        <v>1003</v>
      </c>
      <c r="G52" s="260" t="s">
        <v>1</v>
      </c>
      <c r="H52" s="26"/>
      <c r="I52" s="244">
        <f>B52/SUM($B$44+$B$45+$B$48+$B$49)*100</f>
        <v>11.856635453664836</v>
      </c>
      <c r="J52" s="244"/>
      <c r="K52" s="244">
        <f t="shared" si="10"/>
        <v>13.46144146870429</v>
      </c>
      <c r="L52" s="244"/>
      <c r="M52" s="244">
        <f t="shared" si="11"/>
        <v>9.0011666517095943</v>
      </c>
      <c r="N52" s="244"/>
      <c r="P52" s="36"/>
      <c r="Q52" s="649"/>
      <c r="R52" s="36"/>
      <c r="S52" s="649"/>
      <c r="T52" s="36"/>
      <c r="U52" s="649"/>
    </row>
    <row r="53" spans="1:21" s="11" customFormat="1" ht="12">
      <c r="A53" s="55" t="s">
        <v>11</v>
      </c>
      <c r="B53" s="272">
        <f>D53+F53</f>
        <v>15024</v>
      </c>
      <c r="C53" s="272"/>
      <c r="D53" s="272">
        <v>11983</v>
      </c>
      <c r="E53" s="272"/>
      <c r="F53" s="272">
        <v>3041</v>
      </c>
      <c r="G53" s="260"/>
      <c r="H53" s="26"/>
      <c r="I53" s="282" t="s">
        <v>101</v>
      </c>
      <c r="J53" s="244"/>
      <c r="K53" s="282" t="s">
        <v>101</v>
      </c>
      <c r="L53" s="244"/>
      <c r="M53" s="282" t="s">
        <v>101</v>
      </c>
      <c r="N53" s="244"/>
      <c r="P53" s="36"/>
      <c r="Q53" s="649"/>
      <c r="R53" s="36"/>
      <c r="S53" s="649"/>
      <c r="T53" s="36"/>
      <c r="U53" s="649"/>
    </row>
    <row r="54" spans="1:21" s="11" customFormat="1" ht="6.5" customHeight="1" thickBot="1">
      <c r="A54" s="54"/>
      <c r="B54" s="15"/>
      <c r="C54" s="338"/>
      <c r="D54" s="15"/>
      <c r="E54" s="338"/>
      <c r="F54" s="15"/>
      <c r="G54" s="338"/>
      <c r="H54" s="37"/>
      <c r="I54" s="60"/>
      <c r="J54" s="60"/>
      <c r="K54" s="60"/>
      <c r="L54" s="60"/>
      <c r="M54" s="60"/>
      <c r="N54" s="37"/>
      <c r="P54" s="36"/>
      <c r="Q54" s="36"/>
      <c r="R54" s="36"/>
      <c r="S54" s="36"/>
      <c r="T54" s="36"/>
      <c r="U54" s="36"/>
    </row>
    <row r="55" spans="1:21" s="4" customFormat="1" ht="6.5" customHeight="1">
      <c r="A55" s="7"/>
      <c r="B55" s="7"/>
      <c r="C55" s="337"/>
      <c r="D55" s="7"/>
      <c r="E55" s="337"/>
      <c r="F55" s="7"/>
      <c r="G55" s="337"/>
      <c r="H55" s="7"/>
      <c r="I55" s="7"/>
      <c r="J55" s="7"/>
      <c r="K55" s="7"/>
      <c r="L55" s="7"/>
      <c r="M55" s="7"/>
      <c r="N55" s="7"/>
      <c r="P55" s="18"/>
      <c r="Q55" s="18"/>
      <c r="R55" s="18"/>
      <c r="S55" s="18"/>
      <c r="T55" s="18"/>
      <c r="U55" s="18"/>
    </row>
    <row r="56" spans="1:21" s="4" customFormat="1">
      <c r="A56" s="13" t="s">
        <v>52</v>
      </c>
      <c r="C56" s="330"/>
      <c r="E56" s="330"/>
      <c r="G56" s="330"/>
    </row>
    <row r="57" spans="1:21" s="4" customFormat="1" ht="22.5" customHeight="1">
      <c r="A57" s="654" t="s">
        <v>153</v>
      </c>
      <c r="B57" s="654"/>
      <c r="C57" s="654"/>
      <c r="D57" s="654"/>
      <c r="E57" s="654"/>
      <c r="F57" s="654"/>
      <c r="G57" s="654"/>
      <c r="H57" s="654"/>
      <c r="I57" s="654"/>
      <c r="J57" s="654"/>
      <c r="K57" s="654"/>
      <c r="L57" s="654"/>
      <c r="M57" s="654"/>
      <c r="N57" s="654"/>
    </row>
    <row r="58" spans="1:21" s="4" customFormat="1" ht="11">
      <c r="A58" s="3" t="s">
        <v>31</v>
      </c>
      <c r="B58" s="101"/>
      <c r="C58" s="368"/>
      <c r="D58" s="102"/>
      <c r="E58" s="367"/>
      <c r="F58" s="102"/>
      <c r="G58" s="367"/>
      <c r="H58" s="102"/>
      <c r="I58" s="102"/>
      <c r="J58" s="102"/>
      <c r="K58" s="102"/>
      <c r="L58" s="102"/>
      <c r="M58" s="102"/>
    </row>
    <row r="59" spans="1:21" s="4" customFormat="1" ht="11">
      <c r="A59" s="158" t="s">
        <v>113</v>
      </c>
      <c r="C59" s="330"/>
      <c r="E59" s="330"/>
      <c r="G59" s="330"/>
    </row>
    <row r="60" spans="1:21" s="4" customFormat="1" ht="11">
      <c r="A60" s="4" t="s">
        <v>207</v>
      </c>
      <c r="B60" s="6"/>
      <c r="C60" s="330"/>
      <c r="E60" s="330"/>
      <c r="G60" s="330"/>
      <c r="N60" s="7"/>
    </row>
    <row r="62" spans="1:21">
      <c r="A62" s="328"/>
    </row>
    <row r="63" spans="1:21">
      <c r="A63" s="328"/>
    </row>
    <row r="64" spans="1:21">
      <c r="A64" s="328"/>
      <c r="B64" s="323"/>
    </row>
    <row r="65" spans="1:4">
      <c r="A65" s="328"/>
    </row>
    <row r="66" spans="1:4">
      <c r="A66" s="328"/>
      <c r="B66" s="323"/>
      <c r="D66" s="323"/>
    </row>
    <row r="67" spans="1:4">
      <c r="A67" s="328"/>
    </row>
    <row r="68" spans="1:4">
      <c r="A68" s="328"/>
    </row>
    <row r="69" spans="1:4">
      <c r="A69" s="328"/>
    </row>
  </sheetData>
  <mergeCells count="13">
    <mergeCell ref="D10:E10"/>
    <mergeCell ref="K10:L10"/>
    <mergeCell ref="A57:N57"/>
    <mergeCell ref="A1:N1"/>
    <mergeCell ref="A4:A10"/>
    <mergeCell ref="B4:G4"/>
    <mergeCell ref="I4:N4"/>
    <mergeCell ref="D7:G7"/>
    <mergeCell ref="K7:N7"/>
    <mergeCell ref="B7:C10"/>
    <mergeCell ref="F10:G10"/>
    <mergeCell ref="I7:J10"/>
    <mergeCell ref="M10:N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7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06" customWidth="1"/>
    <col min="2" max="2" width="8.6640625" style="106" customWidth="1"/>
    <col min="3" max="3" width="2.6640625" style="370" customWidth="1"/>
    <col min="4" max="4" width="8.6640625" style="106" customWidth="1"/>
    <col min="5" max="5" width="2.6640625" style="370" customWidth="1"/>
    <col min="6" max="6" width="8.6640625" style="106" customWidth="1"/>
    <col min="7" max="7" width="2.6640625" style="370" customWidth="1"/>
    <col min="8" max="8" width="1.6640625" style="106" customWidth="1"/>
    <col min="9" max="9" width="8.6640625" style="106" customWidth="1"/>
    <col min="10" max="10" width="2.6640625" style="106" customWidth="1"/>
    <col min="11" max="11" width="8.6640625" style="106" customWidth="1"/>
    <col min="12" max="12" width="2.6640625" style="106" customWidth="1"/>
    <col min="13" max="13" width="8.6640625" style="106" customWidth="1"/>
    <col min="14" max="14" width="2.6640625" style="106" customWidth="1"/>
    <col min="15" max="16384" width="11.5" style="1"/>
  </cols>
  <sheetData>
    <row r="1" spans="1:14" ht="38.25" customHeight="1">
      <c r="A1" s="675" t="s">
        <v>222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6"/>
    </row>
    <row r="2" spans="1:14" s="11" customFormat="1" ht="6.5" customHeight="1" thickBot="1">
      <c r="A2" s="107"/>
      <c r="B2" s="107"/>
      <c r="C2" s="371"/>
      <c r="D2" s="107"/>
      <c r="E2" s="371"/>
      <c r="F2" s="107"/>
      <c r="G2" s="371"/>
      <c r="H2" s="107"/>
      <c r="I2" s="107"/>
      <c r="J2" s="107"/>
      <c r="K2" s="107"/>
      <c r="L2" s="107"/>
      <c r="M2" s="107"/>
      <c r="N2" s="107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.75" customHeight="1">
      <c r="A4" s="661" t="s">
        <v>146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11" customFormat="1" ht="6.5" customHeight="1">
      <c r="A12" s="108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4">
      <c r="A13" s="542" t="s">
        <v>60</v>
      </c>
      <c r="B13" s="470">
        <f>D13+F13</f>
        <v>292284</v>
      </c>
      <c r="C13" s="558"/>
      <c r="D13" s="562">
        <f>SUM(D14:D22)</f>
        <v>114383</v>
      </c>
      <c r="E13" s="558"/>
      <c r="F13" s="562">
        <f>SUM(F14:F22)</f>
        <v>177901</v>
      </c>
      <c r="G13" s="558"/>
      <c r="H13" s="542"/>
      <c r="I13" s="544">
        <f>SUM(I14:I21)</f>
        <v>99.999999999999986</v>
      </c>
      <c r="J13" s="544"/>
      <c r="K13" s="544">
        <f>SUM(K14:K21)</f>
        <v>100</v>
      </c>
      <c r="L13" s="544"/>
      <c r="M13" s="544">
        <f>SUM(M14:M21)</f>
        <v>100</v>
      </c>
      <c r="N13" s="568"/>
    </row>
    <row r="14" spans="1:14" s="11" customFormat="1">
      <c r="A14" s="563" t="s">
        <v>20</v>
      </c>
      <c r="B14" s="485">
        <f t="shared" ref="B14:B22" si="0">D14+F14</f>
        <v>125479</v>
      </c>
      <c r="C14" s="485"/>
      <c r="D14" s="485">
        <v>10396</v>
      </c>
      <c r="E14" s="485"/>
      <c r="F14" s="485">
        <v>115083</v>
      </c>
      <c r="G14" s="564"/>
      <c r="H14" s="565"/>
      <c r="I14" s="566">
        <f t="shared" ref="I14:I21" si="1">B14*100/SUM($B$14:$B$21)</f>
        <v>51.890065628140285</v>
      </c>
      <c r="J14" s="566"/>
      <c r="K14" s="566">
        <f>D14*100/SUM($D$14:$D$21)</f>
        <v>13.05964524395759</v>
      </c>
      <c r="L14" s="566"/>
      <c r="M14" s="598">
        <f>F14*100/SUM($F$14:$F$21)</f>
        <v>70.945608551719033</v>
      </c>
      <c r="N14" s="569"/>
    </row>
    <row r="15" spans="1:14" s="11" customFormat="1">
      <c r="A15" s="563" t="s">
        <v>25</v>
      </c>
      <c r="B15" s="485">
        <f t="shared" si="0"/>
        <v>3775</v>
      </c>
      <c r="C15" s="485"/>
      <c r="D15" s="485">
        <v>2228</v>
      </c>
      <c r="E15" s="485"/>
      <c r="F15" s="485">
        <v>1547</v>
      </c>
      <c r="G15" s="486"/>
      <c r="H15" s="521"/>
      <c r="I15" s="566">
        <f t="shared" si="1"/>
        <v>1.5610978549895169</v>
      </c>
      <c r="J15" s="488"/>
      <c r="K15" s="566">
        <f t="shared" ref="K15:K21" si="2">D15*100/SUM($D$14:$D$21)</f>
        <v>2.7988543289281944</v>
      </c>
      <c r="L15" s="488"/>
      <c r="M15" s="598">
        <f t="shared" ref="M15:M21" si="3">F15*100/SUM($F$14:$F$21)</f>
        <v>0.95368435328857737</v>
      </c>
      <c r="N15" s="502"/>
    </row>
    <row r="16" spans="1:14" s="11" customFormat="1">
      <c r="A16" s="563" t="s">
        <v>26</v>
      </c>
      <c r="B16" s="485">
        <f t="shared" si="0"/>
        <v>43786</v>
      </c>
      <c r="C16" s="485"/>
      <c r="D16" s="485">
        <v>19279</v>
      </c>
      <c r="E16" s="485"/>
      <c r="F16" s="485">
        <v>24507</v>
      </c>
      <c r="G16" s="486"/>
      <c r="H16" s="521"/>
      <c r="I16" s="566">
        <f t="shared" si="1"/>
        <v>18.10708097445589</v>
      </c>
      <c r="J16" s="488"/>
      <c r="K16" s="566">
        <f t="shared" si="2"/>
        <v>24.218632229536205</v>
      </c>
      <c r="L16" s="488"/>
      <c r="M16" s="598">
        <f t="shared" si="3"/>
        <v>15.107913669064748</v>
      </c>
      <c r="N16" s="502"/>
    </row>
    <row r="17" spans="1:14" s="11" customFormat="1">
      <c r="A17" s="563" t="s">
        <v>21</v>
      </c>
      <c r="B17" s="485">
        <f t="shared" si="0"/>
        <v>27878</v>
      </c>
      <c r="C17" s="485"/>
      <c r="D17" s="485">
        <v>20052</v>
      </c>
      <c r="E17" s="485"/>
      <c r="F17" s="485">
        <v>7826</v>
      </c>
      <c r="G17" s="564"/>
      <c r="H17" s="565"/>
      <c r="I17" s="566">
        <f t="shared" si="1"/>
        <v>11.528552583151722</v>
      </c>
      <c r="J17" s="566"/>
      <c r="K17" s="566">
        <f t="shared" si="2"/>
        <v>25.189688960353752</v>
      </c>
      <c r="L17" s="566"/>
      <c r="M17" s="598">
        <f t="shared" si="3"/>
        <v>4.8245208460480971</v>
      </c>
      <c r="N17" s="569"/>
    </row>
    <row r="18" spans="1:14" s="11" customFormat="1">
      <c r="A18" s="563" t="s">
        <v>27</v>
      </c>
      <c r="B18" s="485">
        <f t="shared" si="0"/>
        <v>13436</v>
      </c>
      <c r="C18" s="485"/>
      <c r="D18" s="485">
        <v>12257</v>
      </c>
      <c r="E18" s="485"/>
      <c r="F18" s="485">
        <v>1179</v>
      </c>
      <c r="G18" s="486"/>
      <c r="H18" s="521"/>
      <c r="I18" s="566">
        <f t="shared" si="1"/>
        <v>5.5562677561958012</v>
      </c>
      <c r="J18" s="488"/>
      <c r="K18" s="566">
        <f t="shared" si="2"/>
        <v>15.397467463946535</v>
      </c>
      <c r="L18" s="488"/>
      <c r="M18" s="598">
        <f t="shared" si="3"/>
        <v>0.72682214125871536</v>
      </c>
      <c r="N18" s="502"/>
    </row>
    <row r="19" spans="1:14" s="11" customFormat="1">
      <c r="A19" s="563" t="s">
        <v>61</v>
      </c>
      <c r="B19" s="485">
        <f>D19+F19</f>
        <v>14698</v>
      </c>
      <c r="C19" s="485"/>
      <c r="D19" s="485">
        <v>7750</v>
      </c>
      <c r="E19" s="485"/>
      <c r="F19" s="485">
        <v>6948</v>
      </c>
      <c r="G19" s="486"/>
      <c r="H19" s="521"/>
      <c r="I19" s="566">
        <f t="shared" si="1"/>
        <v>6.0781500059962701</v>
      </c>
      <c r="J19" s="488"/>
      <c r="K19" s="566">
        <f t="shared" si="2"/>
        <v>9.7356916737852366</v>
      </c>
      <c r="L19" s="488"/>
      <c r="M19" s="598">
        <f t="shared" si="3"/>
        <v>4.2832571988681547</v>
      </c>
      <c r="N19" s="502"/>
    </row>
    <row r="20" spans="1:14" s="11" customFormat="1">
      <c r="A20" s="563" t="s">
        <v>62</v>
      </c>
      <c r="B20" s="485">
        <f t="shared" si="0"/>
        <v>12747</v>
      </c>
      <c r="C20" s="485"/>
      <c r="D20" s="485">
        <v>7642</v>
      </c>
      <c r="E20" s="485"/>
      <c r="F20" s="485">
        <v>5105</v>
      </c>
      <c r="G20" s="486"/>
      <c r="H20" s="521"/>
      <c r="I20" s="566">
        <f t="shared" si="1"/>
        <v>5.2713415516692379</v>
      </c>
      <c r="J20" s="488"/>
      <c r="K20" s="566">
        <f t="shared" si="2"/>
        <v>9.6000200994924878</v>
      </c>
      <c r="L20" s="488"/>
      <c r="M20" s="598">
        <f t="shared" si="3"/>
        <v>3.1470967185120799</v>
      </c>
      <c r="N20" s="502"/>
    </row>
    <row r="21" spans="1:14" s="11" customFormat="1">
      <c r="A21" s="563" t="s">
        <v>171</v>
      </c>
      <c r="B21" s="485">
        <f>D21+F21</f>
        <v>18</v>
      </c>
      <c r="C21" s="485" t="s">
        <v>1</v>
      </c>
      <c r="D21" s="485">
        <v>0</v>
      </c>
      <c r="E21" s="485"/>
      <c r="F21" s="485">
        <v>18</v>
      </c>
      <c r="G21" s="615" t="s">
        <v>1</v>
      </c>
      <c r="H21" s="521"/>
      <c r="I21" s="566">
        <f t="shared" si="1"/>
        <v>7.4436454012745176E-3</v>
      </c>
      <c r="J21" s="488"/>
      <c r="K21" s="566">
        <f t="shared" si="2"/>
        <v>0</v>
      </c>
      <c r="L21" s="488"/>
      <c r="M21" s="598">
        <f t="shared" si="3"/>
        <v>1.1096521240591075E-2</v>
      </c>
      <c r="N21" s="502"/>
    </row>
    <row r="22" spans="1:14" s="11" customFormat="1">
      <c r="A22" s="563" t="s">
        <v>11</v>
      </c>
      <c r="B22" s="485">
        <f t="shared" si="0"/>
        <v>50467</v>
      </c>
      <c r="C22" s="485"/>
      <c r="D22" s="485">
        <v>34779</v>
      </c>
      <c r="E22" s="485"/>
      <c r="F22" s="485">
        <v>15688</v>
      </c>
      <c r="G22" s="631"/>
      <c r="H22" s="565"/>
      <c r="I22" s="570" t="s">
        <v>101</v>
      </c>
      <c r="J22" s="507"/>
      <c r="K22" s="570" t="s">
        <v>101</v>
      </c>
      <c r="L22" s="566"/>
      <c r="M22" s="570" t="s">
        <v>101</v>
      </c>
      <c r="N22" s="569"/>
    </row>
    <row r="23" spans="1:14" s="11" customFormat="1" ht="6.5" customHeight="1">
      <c r="A23" s="29"/>
      <c r="B23" s="302"/>
      <c r="C23" s="627"/>
      <c r="D23" s="302"/>
      <c r="E23" s="627"/>
      <c r="F23" s="302"/>
      <c r="G23" s="627"/>
      <c r="H23" s="29"/>
      <c r="I23" s="406"/>
      <c r="J23" s="406"/>
      <c r="K23" s="406"/>
      <c r="L23" s="406"/>
      <c r="M23" s="406"/>
      <c r="N23" s="304"/>
    </row>
    <row r="24" spans="1:14" s="11" customFormat="1" ht="12">
      <c r="A24" s="446" t="s">
        <v>129</v>
      </c>
      <c r="B24" s="404">
        <f t="shared" ref="B24:B33" si="4">D24+F24</f>
        <v>73264</v>
      </c>
      <c r="C24" s="628"/>
      <c r="D24" s="404">
        <f>SUM(D25:D33)</f>
        <v>24952</v>
      </c>
      <c r="E24" s="628"/>
      <c r="F24" s="404">
        <f>SUM(F25:F33)</f>
        <v>48312</v>
      </c>
      <c r="G24" s="628"/>
      <c r="H24" s="109"/>
      <c r="I24" s="407">
        <f>SUM(I25:I32)</f>
        <v>100.00000000000001</v>
      </c>
      <c r="J24" s="407"/>
      <c r="K24" s="407">
        <f>SUM(K25:K32)</f>
        <v>99.999999999999986</v>
      </c>
      <c r="L24" s="407"/>
      <c r="M24" s="407">
        <f>SUM(M25:M32)</f>
        <v>99.999999999999986</v>
      </c>
      <c r="N24" s="305"/>
    </row>
    <row r="25" spans="1:14" s="11" customFormat="1">
      <c r="A25" s="450" t="s">
        <v>20</v>
      </c>
      <c r="B25" s="405">
        <f t="shared" si="4"/>
        <v>34912</v>
      </c>
      <c r="C25" s="630"/>
      <c r="D25" s="405">
        <v>1155</v>
      </c>
      <c r="E25" s="405"/>
      <c r="F25" s="405">
        <v>33757</v>
      </c>
      <c r="G25" s="630"/>
      <c r="H25" s="111"/>
      <c r="I25" s="408">
        <f>B25*100/SUM($B$25:$B$32)</f>
        <v>53.026321784960281</v>
      </c>
      <c r="J25" s="408"/>
      <c r="K25" s="408">
        <f>D25*100/SUM($D$25:$D$32)</f>
        <v>5.2407096510730975</v>
      </c>
      <c r="L25" s="408"/>
      <c r="M25" s="408">
        <f>F25*100/SUM($F$25:$F$32)</f>
        <v>77.070776255707756</v>
      </c>
      <c r="N25" s="307"/>
    </row>
    <row r="26" spans="1:14" s="11" customFormat="1">
      <c r="A26" s="450" t="s">
        <v>25</v>
      </c>
      <c r="B26" s="405">
        <f t="shared" si="4"/>
        <v>495</v>
      </c>
      <c r="C26" s="405" t="s">
        <v>1</v>
      </c>
      <c r="D26" s="405">
        <v>148</v>
      </c>
      <c r="E26" s="405" t="s">
        <v>1</v>
      </c>
      <c r="F26" s="405">
        <v>347</v>
      </c>
      <c r="G26" s="405" t="s">
        <v>1</v>
      </c>
      <c r="H26" s="111"/>
      <c r="I26" s="408">
        <f t="shared" ref="I26:I30" si="5">B26*100/SUM($B$25:$B$32)</f>
        <v>0.7518340193502332</v>
      </c>
      <c r="J26" s="408"/>
      <c r="K26" s="408">
        <f t="shared" ref="K26:K30" si="6">D26*100/SUM($D$25:$D$32)</f>
        <v>0.6715368210898861</v>
      </c>
      <c r="L26" s="408"/>
      <c r="M26" s="408">
        <f t="shared" ref="M26:M32" si="7">F26*100/SUM($F$25:$F$32)</f>
        <v>0.79223744292237441</v>
      </c>
      <c r="N26" s="307"/>
    </row>
    <row r="27" spans="1:14" s="11" customFormat="1">
      <c r="A27" s="450" t="s">
        <v>26</v>
      </c>
      <c r="B27" s="405">
        <f t="shared" si="4"/>
        <v>8667</v>
      </c>
      <c r="C27" s="630"/>
      <c r="D27" s="405">
        <v>5676</v>
      </c>
      <c r="E27" s="405"/>
      <c r="F27" s="405">
        <v>2991</v>
      </c>
      <c r="G27" s="630"/>
      <c r="H27" s="111"/>
      <c r="I27" s="408">
        <f t="shared" si="5"/>
        <v>13.163930193350446</v>
      </c>
      <c r="J27" s="408"/>
      <c r="K27" s="408">
        <f t="shared" si="6"/>
        <v>25.754344570987794</v>
      </c>
      <c r="L27" s="408"/>
      <c r="M27" s="408">
        <f t="shared" si="7"/>
        <v>6.8287671232876717</v>
      </c>
      <c r="N27" s="306"/>
    </row>
    <row r="28" spans="1:14" s="11" customFormat="1">
      <c r="A28" s="450" t="s">
        <v>21</v>
      </c>
      <c r="B28" s="405">
        <f t="shared" si="4"/>
        <v>6071</v>
      </c>
      <c r="C28" s="630"/>
      <c r="D28" s="405">
        <v>3892</v>
      </c>
      <c r="E28" s="405"/>
      <c r="F28" s="405">
        <v>2179</v>
      </c>
      <c r="G28" s="630"/>
      <c r="H28" s="111"/>
      <c r="I28" s="408">
        <f>B28*100/SUM($B$25:$B$32)</f>
        <v>9.2209784474247787</v>
      </c>
      <c r="J28" s="408"/>
      <c r="K28" s="408">
        <f t="shared" si="6"/>
        <v>17.659603430282679</v>
      </c>
      <c r="L28" s="408"/>
      <c r="M28" s="408">
        <f t="shared" si="7"/>
        <v>4.9748858447488589</v>
      </c>
      <c r="N28" s="307"/>
    </row>
    <row r="29" spans="1:14" s="11" customFormat="1">
      <c r="A29" s="450" t="s">
        <v>27</v>
      </c>
      <c r="B29" s="405">
        <f t="shared" si="4"/>
        <v>11267</v>
      </c>
      <c r="C29" s="630"/>
      <c r="D29" s="405">
        <v>10166</v>
      </c>
      <c r="E29" s="405"/>
      <c r="F29" s="405">
        <v>1101</v>
      </c>
      <c r="G29" s="630"/>
      <c r="H29" s="111"/>
      <c r="I29" s="408">
        <f>B29*100/SUM($B$25:$B$32)</f>
        <v>17.112957365695106</v>
      </c>
      <c r="J29" s="408"/>
      <c r="K29" s="408">
        <f t="shared" si="6"/>
        <v>46.12731975134988</v>
      </c>
      <c r="L29" s="408"/>
      <c r="M29" s="408">
        <f t="shared" si="7"/>
        <v>2.5136986301369864</v>
      </c>
      <c r="N29" s="307"/>
    </row>
    <row r="30" spans="1:14" s="11" customFormat="1">
      <c r="A30" s="450" t="s">
        <v>61</v>
      </c>
      <c r="B30" s="405">
        <f t="shared" si="4"/>
        <v>1910</v>
      </c>
      <c r="C30" s="630"/>
      <c r="D30" s="405">
        <v>364</v>
      </c>
      <c r="E30" s="405" t="s">
        <v>1</v>
      </c>
      <c r="F30" s="405">
        <v>1546</v>
      </c>
      <c r="G30" s="630"/>
      <c r="H30" s="111"/>
      <c r="I30" s="408">
        <f t="shared" si="5"/>
        <v>2.9010161150685763</v>
      </c>
      <c r="J30" s="408"/>
      <c r="K30" s="408">
        <f t="shared" si="6"/>
        <v>1.6516175870048551</v>
      </c>
      <c r="L30" s="408"/>
      <c r="M30" s="408">
        <f t="shared" si="7"/>
        <v>3.5296803652968038</v>
      </c>
      <c r="N30" s="307"/>
    </row>
    <row r="31" spans="1:14" s="11" customFormat="1">
      <c r="A31" s="450" t="s">
        <v>62</v>
      </c>
      <c r="B31" s="405">
        <f t="shared" si="4"/>
        <v>2499</v>
      </c>
      <c r="C31" s="630"/>
      <c r="D31" s="405">
        <v>638</v>
      </c>
      <c r="E31" s="405" t="s">
        <v>1</v>
      </c>
      <c r="F31" s="405">
        <v>1861</v>
      </c>
      <c r="G31" s="405"/>
      <c r="H31" s="111"/>
      <c r="I31" s="408">
        <f>B31*100/SUM($B$25:$B$32)</f>
        <v>3.7956226552651162</v>
      </c>
      <c r="J31" s="408"/>
      <c r="K31" s="408">
        <f>D31*100/SUM($D$25:$D$32)</f>
        <v>2.8948681882118064</v>
      </c>
      <c r="L31" s="408"/>
      <c r="M31" s="408">
        <f t="shared" si="7"/>
        <v>4.2488584474885842</v>
      </c>
      <c r="N31" s="307"/>
    </row>
    <row r="32" spans="1:14" s="11" customFormat="1">
      <c r="A32" s="450" t="s">
        <v>171</v>
      </c>
      <c r="B32" s="405">
        <f>D32+F32</f>
        <v>18</v>
      </c>
      <c r="C32" s="630" t="s">
        <v>1</v>
      </c>
      <c r="D32" s="405">
        <v>0</v>
      </c>
      <c r="E32" s="405"/>
      <c r="F32" s="405">
        <v>18</v>
      </c>
      <c r="G32" s="630" t="s">
        <v>1</v>
      </c>
      <c r="H32" s="111"/>
      <c r="I32" s="408">
        <f>B32*100/SUM($B$25:$B$32)</f>
        <v>2.7339418885463023E-2</v>
      </c>
      <c r="J32" s="408"/>
      <c r="K32" s="408">
        <f>D32*100/SUM($D$25:$D$32)</f>
        <v>0</v>
      </c>
      <c r="L32" s="408"/>
      <c r="M32" s="408">
        <f t="shared" si="7"/>
        <v>4.1095890410958902E-2</v>
      </c>
      <c r="N32" s="307"/>
    </row>
    <row r="33" spans="1:14" s="11" customFormat="1" ht="12">
      <c r="A33" s="112" t="s">
        <v>11</v>
      </c>
      <c r="B33" s="405">
        <f t="shared" si="4"/>
        <v>7425</v>
      </c>
      <c r="C33" s="630"/>
      <c r="D33" s="405">
        <v>2913</v>
      </c>
      <c r="E33" s="405"/>
      <c r="F33" s="405">
        <v>4512</v>
      </c>
      <c r="G33" s="630"/>
      <c r="H33" s="111"/>
      <c r="I33" s="308" t="s">
        <v>101</v>
      </c>
      <c r="J33" s="409"/>
      <c r="K33" s="308" t="s">
        <v>101</v>
      </c>
      <c r="L33" s="409"/>
      <c r="M33" s="308" t="s">
        <v>101</v>
      </c>
      <c r="N33" s="307"/>
    </row>
    <row r="34" spans="1:14" s="11" customFormat="1" ht="6.5" customHeight="1">
      <c r="A34" s="113"/>
      <c r="B34" s="405"/>
      <c r="C34" s="629"/>
      <c r="D34" s="405"/>
      <c r="E34" s="405"/>
      <c r="F34" s="405"/>
      <c r="G34" s="630"/>
      <c r="H34" s="111"/>
      <c r="I34" s="409"/>
      <c r="J34" s="409"/>
      <c r="K34" s="409"/>
      <c r="L34" s="409"/>
      <c r="M34" s="409"/>
      <c r="N34" s="307"/>
    </row>
    <row r="35" spans="1:14" s="11" customFormat="1" ht="12">
      <c r="A35" s="446" t="s">
        <v>128</v>
      </c>
      <c r="B35" s="404">
        <f t="shared" ref="B35:B44" si="8">D35+F35</f>
        <v>92653</v>
      </c>
      <c r="C35" s="628"/>
      <c r="D35" s="404">
        <f>SUM(D36:D44)</f>
        <v>80008</v>
      </c>
      <c r="E35" s="628"/>
      <c r="F35" s="404">
        <f>SUM(F36:F44)</f>
        <v>12645</v>
      </c>
      <c r="G35" s="628"/>
      <c r="H35" s="109"/>
      <c r="I35" s="407">
        <f>SUM(I36:I43)</f>
        <v>100.00000000000003</v>
      </c>
      <c r="J35" s="407"/>
      <c r="K35" s="407">
        <f>SUM(K36:K43)</f>
        <v>100</v>
      </c>
      <c r="L35" s="407"/>
      <c r="M35" s="407">
        <f>SUM(M36:M43)</f>
        <v>100</v>
      </c>
      <c r="N35" s="305"/>
    </row>
    <row r="36" spans="1:14" s="11" customFormat="1">
      <c r="A36" s="450" t="s">
        <v>20</v>
      </c>
      <c r="B36" s="405">
        <f t="shared" si="8"/>
        <v>7492</v>
      </c>
      <c r="C36" s="630"/>
      <c r="D36" s="405">
        <v>5577</v>
      </c>
      <c r="E36" s="405"/>
      <c r="F36" s="405">
        <v>1915</v>
      </c>
      <c r="G36" s="405"/>
      <c r="H36" s="111"/>
      <c r="I36" s="408">
        <f t="shared" ref="I36:I43" si="9">B36*100/SUM($B$36:$B$43)</f>
        <v>13.151011953869649</v>
      </c>
      <c r="J36" s="408"/>
      <c r="K36" s="408">
        <f>D36*100/SUM($D$36:$D$43)</f>
        <v>11.244178310046573</v>
      </c>
      <c r="L36" s="408"/>
      <c r="M36" s="408">
        <f t="shared" ref="M36:M43" si="10">F36*100/SUM($F$36:$F$43)</f>
        <v>25.98371777476255</v>
      </c>
      <c r="N36" s="307"/>
    </row>
    <row r="37" spans="1:14" s="11" customFormat="1">
      <c r="A37" s="450" t="s">
        <v>25</v>
      </c>
      <c r="B37" s="405">
        <f t="shared" si="8"/>
        <v>2340</v>
      </c>
      <c r="C37" s="405"/>
      <c r="D37" s="405">
        <v>2010</v>
      </c>
      <c r="E37" s="405"/>
      <c r="F37" s="405">
        <v>330</v>
      </c>
      <c r="G37" s="405" t="s">
        <v>1</v>
      </c>
      <c r="H37" s="111"/>
      <c r="I37" s="408">
        <f t="shared" si="9"/>
        <v>4.1074970598044551</v>
      </c>
      <c r="J37" s="408"/>
      <c r="K37" s="408">
        <f>D37*100/SUM($D$36:$D$43)</f>
        <v>4.0525010584890824</v>
      </c>
      <c r="L37" s="408"/>
      <c r="M37" s="408">
        <f t="shared" si="10"/>
        <v>4.4776119402985071</v>
      </c>
      <c r="N37" s="307"/>
    </row>
    <row r="38" spans="1:14" s="11" customFormat="1">
      <c r="A38" s="450" t="s">
        <v>26</v>
      </c>
      <c r="B38" s="405">
        <f t="shared" si="8"/>
        <v>13258</v>
      </c>
      <c r="C38" s="630"/>
      <c r="D38" s="405">
        <v>11710</v>
      </c>
      <c r="E38" s="405"/>
      <c r="F38" s="405">
        <v>1548</v>
      </c>
      <c r="G38" s="405" t="s">
        <v>1</v>
      </c>
      <c r="H38" s="111"/>
      <c r="I38" s="408">
        <f t="shared" si="9"/>
        <v>23.27230599097755</v>
      </c>
      <c r="J38" s="408"/>
      <c r="K38" s="408">
        <f>D38*100/SUM($D$36:$D$43)</f>
        <v>23.609346962640377</v>
      </c>
      <c r="L38" s="408"/>
      <c r="M38" s="408">
        <f t="shared" si="10"/>
        <v>21.004070556309362</v>
      </c>
      <c r="N38" s="307"/>
    </row>
    <row r="39" spans="1:14" s="11" customFormat="1">
      <c r="A39" s="450" t="s">
        <v>21</v>
      </c>
      <c r="B39" s="405">
        <f t="shared" si="8"/>
        <v>16893</v>
      </c>
      <c r="C39" s="630"/>
      <c r="D39" s="405">
        <v>15612</v>
      </c>
      <c r="E39" s="405"/>
      <c r="F39" s="405">
        <v>1281</v>
      </c>
      <c r="G39" s="405" t="s">
        <v>1</v>
      </c>
      <c r="H39" s="111"/>
      <c r="I39" s="408">
        <f t="shared" si="9"/>
        <v>29.65296915866524</v>
      </c>
      <c r="J39" s="408"/>
      <c r="K39" s="408">
        <f t="shared" ref="K39:K43" si="11">D39*100/SUM($D$36:$D$43)</f>
        <v>31.476441057279381</v>
      </c>
      <c r="L39" s="408"/>
      <c r="M39" s="408">
        <f t="shared" si="10"/>
        <v>17.381275440976932</v>
      </c>
      <c r="N39" s="307"/>
    </row>
    <row r="40" spans="1:14" s="11" customFormat="1">
      <c r="A40" s="450" t="s">
        <v>27</v>
      </c>
      <c r="B40" s="405">
        <f t="shared" si="8"/>
        <v>967</v>
      </c>
      <c r="C40" s="405" t="s">
        <v>1</v>
      </c>
      <c r="D40" s="405">
        <v>967</v>
      </c>
      <c r="E40" s="405" t="s">
        <v>1</v>
      </c>
      <c r="F40" s="405">
        <v>0</v>
      </c>
      <c r="G40" s="405"/>
      <c r="H40" s="111"/>
      <c r="I40" s="408">
        <f t="shared" si="9"/>
        <v>1.6974143832610717</v>
      </c>
      <c r="J40" s="408"/>
      <c r="K40" s="408">
        <f>D40*100/SUM($D$36:$D$43)</f>
        <v>1.9496360813726084</v>
      </c>
      <c r="L40" s="408"/>
      <c r="M40" s="408">
        <f t="shared" si="10"/>
        <v>0</v>
      </c>
      <c r="N40" s="306"/>
    </row>
    <row r="41" spans="1:14" s="11" customFormat="1">
      <c r="A41" s="450" t="s">
        <v>61</v>
      </c>
      <c r="B41" s="405">
        <f t="shared" si="8"/>
        <v>9473</v>
      </c>
      <c r="C41" s="630"/>
      <c r="D41" s="405">
        <v>7356</v>
      </c>
      <c r="E41" s="405"/>
      <c r="F41" s="405">
        <v>2117</v>
      </c>
      <c r="G41" s="630"/>
      <c r="H41" s="111"/>
      <c r="I41" s="408">
        <f t="shared" si="9"/>
        <v>16.628341729712652</v>
      </c>
      <c r="J41" s="408"/>
      <c r="K41" s="408">
        <f t="shared" si="11"/>
        <v>14.830944172261537</v>
      </c>
      <c r="L41" s="408"/>
      <c r="M41" s="408">
        <f t="shared" si="10"/>
        <v>28.724559023066487</v>
      </c>
      <c r="N41" s="306"/>
    </row>
    <row r="42" spans="1:14" s="11" customFormat="1">
      <c r="A42" s="450" t="s">
        <v>62</v>
      </c>
      <c r="B42" s="405">
        <f t="shared" si="8"/>
        <v>6546</v>
      </c>
      <c r="C42" s="630"/>
      <c r="D42" s="405">
        <v>6367</v>
      </c>
      <c r="E42" s="405"/>
      <c r="F42" s="405">
        <v>179</v>
      </c>
      <c r="G42" s="405" t="s">
        <v>1</v>
      </c>
      <c r="H42" s="111"/>
      <c r="I42" s="408">
        <f t="shared" si="9"/>
        <v>11.490459723709385</v>
      </c>
      <c r="J42" s="408"/>
      <c r="K42" s="408">
        <f>D42*100/SUM($D$36:$D$43)</f>
        <v>12.836952357910441</v>
      </c>
      <c r="L42" s="408"/>
      <c r="M42" s="408">
        <f t="shared" si="10"/>
        <v>2.4287652645861599</v>
      </c>
      <c r="N42" s="306"/>
    </row>
    <row r="43" spans="1:14" s="11" customFormat="1">
      <c r="A43" s="450" t="s">
        <v>171</v>
      </c>
      <c r="B43" s="405">
        <f t="shared" si="8"/>
        <v>0</v>
      </c>
      <c r="C43" s="630"/>
      <c r="D43" s="405">
        <v>0</v>
      </c>
      <c r="E43" s="405"/>
      <c r="F43" s="405">
        <v>0</v>
      </c>
      <c r="G43" s="630"/>
      <c r="H43" s="111"/>
      <c r="I43" s="408">
        <f t="shared" si="9"/>
        <v>0</v>
      </c>
      <c r="J43" s="408"/>
      <c r="K43" s="408">
        <f t="shared" si="11"/>
        <v>0</v>
      </c>
      <c r="L43" s="408"/>
      <c r="M43" s="408">
        <f t="shared" si="10"/>
        <v>0</v>
      </c>
      <c r="N43" s="306"/>
    </row>
    <row r="44" spans="1:14" s="11" customFormat="1" ht="12">
      <c r="A44" s="112" t="s">
        <v>11</v>
      </c>
      <c r="B44" s="405">
        <f t="shared" si="8"/>
        <v>35684</v>
      </c>
      <c r="C44" s="630"/>
      <c r="D44" s="405">
        <v>30409</v>
      </c>
      <c r="E44" s="405"/>
      <c r="F44" s="405">
        <v>5275</v>
      </c>
      <c r="G44" s="630"/>
      <c r="H44" s="111"/>
      <c r="I44" s="308" t="s">
        <v>101</v>
      </c>
      <c r="J44" s="409"/>
      <c r="K44" s="308" t="s">
        <v>101</v>
      </c>
      <c r="L44" s="409"/>
      <c r="M44" s="308" t="s">
        <v>101</v>
      </c>
      <c r="N44" s="307"/>
    </row>
    <row r="45" spans="1:14" s="11" customFormat="1" ht="6.5" customHeight="1">
      <c r="A45" s="30"/>
      <c r="B45" s="405"/>
      <c r="C45" s="630"/>
      <c r="D45" s="405"/>
      <c r="E45" s="405"/>
      <c r="F45" s="405"/>
      <c r="G45" s="630"/>
      <c r="H45" s="110"/>
      <c r="I45" s="409"/>
      <c r="J45" s="409"/>
      <c r="K45" s="409"/>
      <c r="L45" s="409"/>
      <c r="M45" s="409"/>
      <c r="N45" s="306"/>
    </row>
    <row r="46" spans="1:14" s="11" customFormat="1">
      <c r="A46" s="446" t="s">
        <v>135</v>
      </c>
      <c r="B46" s="404">
        <f>D46+F46</f>
        <v>125797</v>
      </c>
      <c r="C46" s="628"/>
      <c r="D46" s="405">
        <f>SUM($D$47:$D$55)</f>
        <v>9189</v>
      </c>
      <c r="E46" s="405"/>
      <c r="F46" s="405">
        <f>SUM($F$47:$F$55)</f>
        <v>116608</v>
      </c>
      <c r="G46" s="628"/>
      <c r="H46" s="109"/>
      <c r="I46" s="407">
        <f>SUM(I47:I53)</f>
        <v>99.999999999999986</v>
      </c>
      <c r="J46" s="407"/>
      <c r="K46" s="407">
        <f>SUM(K47:K53)</f>
        <v>100</v>
      </c>
      <c r="L46" s="407"/>
      <c r="M46" s="407">
        <f>SUM(M47:M53)</f>
        <v>100.00000000000001</v>
      </c>
      <c r="N46" s="305"/>
    </row>
    <row r="47" spans="1:14" s="11" customFormat="1">
      <c r="A47" s="450" t="s">
        <v>20</v>
      </c>
      <c r="B47" s="405">
        <f t="shared" ref="B47:B54" si="12">D47+F47</f>
        <v>82779</v>
      </c>
      <c r="C47" s="630"/>
      <c r="D47" s="405">
        <v>3633</v>
      </c>
      <c r="E47" s="405"/>
      <c r="F47" s="405">
        <v>79146</v>
      </c>
      <c r="G47" s="630"/>
      <c r="H47" s="111"/>
      <c r="I47" s="408">
        <f>B47*100/SUM($B$47:$B$53)</f>
        <v>69.818577465145111</v>
      </c>
      <c r="J47" s="408"/>
      <c r="K47" s="416">
        <f>D47/SUM($D$47:$D$53)*100</f>
        <v>46.244908350305494</v>
      </c>
      <c r="L47" s="408"/>
      <c r="M47" s="408">
        <f>F47*100/SUM($F$47:$F$53)</f>
        <v>71.491414273713502</v>
      </c>
      <c r="N47" s="307"/>
    </row>
    <row r="48" spans="1:14" s="11" customFormat="1">
      <c r="A48" s="450" t="s">
        <v>183</v>
      </c>
      <c r="B48" s="405">
        <f t="shared" si="12"/>
        <v>940</v>
      </c>
      <c r="C48" s="630" t="s">
        <v>1</v>
      </c>
      <c r="D48" s="405">
        <v>70</v>
      </c>
      <c r="E48" s="405" t="s">
        <v>1</v>
      </c>
      <c r="F48" s="405">
        <v>870</v>
      </c>
      <c r="G48" s="630" t="s">
        <v>1</v>
      </c>
      <c r="H48" s="111"/>
      <c r="I48" s="408">
        <f t="shared" ref="I48:I53" si="13">B48*100/SUM($B$47:$B$53)</f>
        <v>0.79282744195069288</v>
      </c>
      <c r="J48" s="408"/>
      <c r="K48" s="416">
        <f t="shared" ref="K48:K54" si="14">D48/SUM($D$47:$D$53)*100</f>
        <v>0.89103869653767809</v>
      </c>
      <c r="L48" s="408"/>
      <c r="M48" s="408">
        <f t="shared" ref="M48:M53" si="15">F48*100/SUM($F$47:$F$53)</f>
        <v>0.78585816615028858</v>
      </c>
      <c r="N48" s="307"/>
    </row>
    <row r="49" spans="1:26" s="11" customFormat="1">
      <c r="A49" s="450" t="s">
        <v>26</v>
      </c>
      <c r="B49" s="405">
        <f t="shared" si="12"/>
        <v>21741</v>
      </c>
      <c r="C49" s="630"/>
      <c r="D49" s="405">
        <v>1830</v>
      </c>
      <c r="E49" s="405"/>
      <c r="F49" s="405">
        <v>19911</v>
      </c>
      <c r="G49" s="630"/>
      <c r="H49" s="111"/>
      <c r="I49" s="408">
        <f t="shared" si="13"/>
        <v>18.337086612180865</v>
      </c>
      <c r="J49" s="408"/>
      <c r="K49" s="416">
        <f t="shared" si="14"/>
        <v>23.294297352342159</v>
      </c>
      <c r="L49" s="408"/>
      <c r="M49" s="408">
        <f t="shared" si="15"/>
        <v>17.985312581860224</v>
      </c>
      <c r="N49" s="307"/>
    </row>
    <row r="50" spans="1:26" s="11" customFormat="1">
      <c r="A50" s="450" t="s">
        <v>21</v>
      </c>
      <c r="B50" s="405">
        <f>D50+F50</f>
        <v>4914</v>
      </c>
      <c r="C50" s="630"/>
      <c r="D50" s="405">
        <v>548</v>
      </c>
      <c r="E50" s="405" t="s">
        <v>1</v>
      </c>
      <c r="F50" s="405">
        <v>4366</v>
      </c>
      <c r="G50" s="630"/>
      <c r="H50" s="111"/>
      <c r="I50" s="408">
        <f t="shared" si="13"/>
        <v>4.14463196781458</v>
      </c>
      <c r="J50" s="408"/>
      <c r="K50" s="416">
        <f t="shared" si="14"/>
        <v>6.9755600814663952</v>
      </c>
      <c r="L50" s="408"/>
      <c r="M50" s="408">
        <f t="shared" si="15"/>
        <v>3.9437433947266207</v>
      </c>
      <c r="N50" s="306"/>
    </row>
    <row r="51" spans="1:26" s="11" customFormat="1">
      <c r="A51" s="450" t="s">
        <v>27</v>
      </c>
      <c r="B51" s="405">
        <f t="shared" si="12"/>
        <v>1186</v>
      </c>
      <c r="C51" s="630"/>
      <c r="D51" s="405">
        <v>1108</v>
      </c>
      <c r="E51" s="405" t="s">
        <v>1</v>
      </c>
      <c r="F51" s="405">
        <v>78</v>
      </c>
      <c r="G51" s="405" t="s">
        <v>1</v>
      </c>
      <c r="H51" s="111"/>
      <c r="I51" s="408">
        <f t="shared" si="13"/>
        <v>1.000312070376087</v>
      </c>
      <c r="J51" s="408"/>
      <c r="K51" s="416">
        <f t="shared" si="14"/>
        <v>14.10386965376782</v>
      </c>
      <c r="L51" s="408"/>
      <c r="M51" s="408">
        <f t="shared" si="15"/>
        <v>7.0456249378991392E-2</v>
      </c>
      <c r="N51" s="306"/>
    </row>
    <row r="52" spans="1:26" s="11" customFormat="1">
      <c r="A52" s="450" t="s">
        <v>61</v>
      </c>
      <c r="B52" s="405">
        <f>D52+F52</f>
        <v>3301</v>
      </c>
      <c r="C52" s="630"/>
      <c r="D52" s="405">
        <v>30</v>
      </c>
      <c r="E52" s="405"/>
      <c r="F52" s="405">
        <v>3271</v>
      </c>
      <c r="G52" s="630"/>
      <c r="H52" s="111"/>
      <c r="I52" s="408">
        <f t="shared" si="13"/>
        <v>2.784173814765146</v>
      </c>
      <c r="J52" s="408"/>
      <c r="K52" s="416">
        <f t="shared" si="14"/>
        <v>0.38187372708757639</v>
      </c>
      <c r="L52" s="408"/>
      <c r="M52" s="408">
        <f t="shared" si="15"/>
        <v>2.9546460476753955</v>
      </c>
      <c r="N52" s="306"/>
    </row>
    <row r="53" spans="1:26" s="11" customFormat="1">
      <c r="A53" s="450" t="s">
        <v>62</v>
      </c>
      <c r="B53" s="405">
        <f t="shared" si="12"/>
        <v>3702</v>
      </c>
      <c r="C53" s="630"/>
      <c r="D53" s="405">
        <v>637</v>
      </c>
      <c r="E53" s="405" t="s">
        <v>1</v>
      </c>
      <c r="F53" s="405">
        <v>3065</v>
      </c>
      <c r="G53" s="630"/>
      <c r="H53" s="111"/>
      <c r="I53" s="408">
        <f t="shared" si="13"/>
        <v>3.122390627767516</v>
      </c>
      <c r="J53" s="408"/>
      <c r="K53" s="416">
        <f t="shared" si="14"/>
        <v>8.1084521384928721</v>
      </c>
      <c r="L53" s="408"/>
      <c r="M53" s="408">
        <f t="shared" si="15"/>
        <v>2.7685692864949822</v>
      </c>
      <c r="N53" s="306"/>
    </row>
    <row r="54" spans="1:26" s="11" customFormat="1">
      <c r="A54" s="450" t="s">
        <v>171</v>
      </c>
      <c r="B54" s="405">
        <f t="shared" si="12"/>
        <v>0</v>
      </c>
      <c r="C54" s="405"/>
      <c r="D54" s="405">
        <v>0</v>
      </c>
      <c r="E54" s="405"/>
      <c r="F54" s="405">
        <v>0</v>
      </c>
      <c r="G54" s="405"/>
      <c r="H54" s="111"/>
      <c r="I54" s="408"/>
      <c r="J54" s="408"/>
      <c r="K54" s="416">
        <f t="shared" si="14"/>
        <v>0</v>
      </c>
      <c r="L54" s="408"/>
      <c r="M54" s="408"/>
      <c r="N54" s="306"/>
    </row>
    <row r="55" spans="1:26" s="11" customFormat="1">
      <c r="A55" s="450" t="s">
        <v>11</v>
      </c>
      <c r="B55" s="405">
        <f>D55+F55</f>
        <v>7234</v>
      </c>
      <c r="C55" s="310"/>
      <c r="D55" s="405">
        <v>1333</v>
      </c>
      <c r="E55" s="405"/>
      <c r="F55" s="405">
        <v>5901</v>
      </c>
      <c r="G55" s="310"/>
      <c r="H55" s="111"/>
      <c r="I55" s="308" t="s">
        <v>101</v>
      </c>
      <c r="J55" s="409"/>
      <c r="K55" s="308" t="s">
        <v>101</v>
      </c>
      <c r="L55" s="409"/>
      <c r="M55" s="308" t="s">
        <v>101</v>
      </c>
      <c r="N55" s="307"/>
    </row>
    <row r="56" spans="1:26" s="11" customFormat="1" ht="6.75" customHeight="1">
      <c r="A56" s="450"/>
      <c r="B56" s="405"/>
      <c r="C56" s="310"/>
      <c r="D56" s="405"/>
      <c r="E56" s="405"/>
      <c r="F56" s="405"/>
      <c r="G56" s="310"/>
      <c r="H56" s="111"/>
      <c r="I56" s="308"/>
      <c r="J56" s="409"/>
      <c r="K56" s="308"/>
      <c r="L56" s="409"/>
      <c r="M56" s="308"/>
      <c r="N56" s="307"/>
    </row>
    <row r="57" spans="1:26" s="11" customFormat="1" ht="12">
      <c r="A57" s="446" t="s">
        <v>11</v>
      </c>
      <c r="B57" s="405">
        <f>D57+F57</f>
        <v>570</v>
      </c>
      <c r="C57" s="405"/>
      <c r="D57" s="11">
        <v>234</v>
      </c>
      <c r="E57" s="405"/>
      <c r="F57" s="11">
        <v>336</v>
      </c>
      <c r="G57" s="405"/>
      <c r="H57" s="605"/>
      <c r="I57" s="605" t="s">
        <v>101</v>
      </c>
      <c r="J57" s="605"/>
      <c r="K57" s="605" t="s">
        <v>101</v>
      </c>
      <c r="L57" s="605"/>
      <c r="M57" s="605" t="s">
        <v>101</v>
      </c>
      <c r="N57" s="307"/>
      <c r="Z57" s="11" t="s">
        <v>101</v>
      </c>
    </row>
    <row r="58" spans="1:26" s="11" customFormat="1" ht="6.5" customHeight="1" thickBot="1">
      <c r="A58" s="103"/>
      <c r="B58" s="114"/>
      <c r="C58" s="371"/>
      <c r="D58" s="115"/>
      <c r="E58" s="373"/>
      <c r="F58" s="114"/>
      <c r="G58" s="371"/>
      <c r="H58" s="116"/>
      <c r="I58" s="117"/>
      <c r="J58" s="116"/>
      <c r="K58" s="117"/>
      <c r="L58" s="117"/>
      <c r="M58" s="117"/>
      <c r="N58" s="116"/>
    </row>
    <row r="59" spans="1:26" s="4" customFormat="1" ht="6.5" customHeight="1">
      <c r="A59" s="118"/>
      <c r="B59" s="119"/>
      <c r="C59" s="372"/>
      <c r="D59" s="31"/>
      <c r="E59" s="369"/>
      <c r="F59" s="119"/>
      <c r="G59" s="372"/>
      <c r="H59" s="119"/>
      <c r="I59" s="120"/>
      <c r="J59" s="120"/>
      <c r="K59" s="120"/>
      <c r="L59" s="120"/>
      <c r="M59" s="120"/>
      <c r="N59" s="119"/>
    </row>
    <row r="60" spans="1:26" s="4" customFormat="1">
      <c r="A60" s="13" t="s">
        <v>52</v>
      </c>
      <c r="C60" s="330"/>
      <c r="E60" s="330"/>
      <c r="G60" s="330"/>
    </row>
    <row r="61" spans="1:26" s="4" customFormat="1">
      <c r="A61" s="24" t="s">
        <v>159</v>
      </c>
      <c r="C61" s="330"/>
      <c r="E61" s="330"/>
      <c r="G61" s="330"/>
    </row>
    <row r="62" spans="1:26" s="4" customFormat="1" ht="21.75" customHeight="1">
      <c r="A62" s="654" t="s">
        <v>153</v>
      </c>
      <c r="B62" s="654"/>
      <c r="C62" s="654"/>
      <c r="D62" s="654"/>
      <c r="E62" s="654"/>
      <c r="F62" s="654"/>
      <c r="G62" s="654"/>
      <c r="H62" s="654"/>
      <c r="I62" s="654"/>
      <c r="J62" s="654"/>
      <c r="K62" s="654"/>
      <c r="L62" s="654"/>
      <c r="M62" s="654"/>
      <c r="N62" s="654"/>
    </row>
    <row r="63" spans="1:26" s="4" customFormat="1" ht="11">
      <c r="A63" s="3" t="s">
        <v>31</v>
      </c>
      <c r="B63" s="31"/>
      <c r="C63" s="369"/>
      <c r="D63" s="31"/>
      <c r="E63" s="369"/>
      <c r="F63" s="31"/>
      <c r="G63" s="369"/>
      <c r="H63" s="31"/>
      <c r="I63" s="31"/>
      <c r="J63" s="31"/>
      <c r="K63" s="31"/>
      <c r="L63" s="31"/>
      <c r="M63" s="31"/>
      <c r="N63" s="31"/>
    </row>
    <row r="64" spans="1:26" s="4" customFormat="1" ht="11">
      <c r="A64" s="158" t="s">
        <v>113</v>
      </c>
      <c r="B64" s="31"/>
      <c r="C64" s="369"/>
      <c r="D64" s="31"/>
      <c r="E64" s="369"/>
      <c r="F64" s="31"/>
      <c r="G64" s="369"/>
      <c r="H64" s="31"/>
      <c r="I64" s="31"/>
      <c r="J64" s="31"/>
      <c r="K64" s="31"/>
      <c r="L64" s="31"/>
      <c r="M64" s="31"/>
      <c r="N64" s="31"/>
    </row>
    <row r="65" spans="1:14" s="4" customFormat="1" ht="11">
      <c r="A65" s="4" t="s">
        <v>207</v>
      </c>
      <c r="B65" s="6"/>
      <c r="C65" s="330"/>
      <c r="E65" s="330"/>
      <c r="G65" s="330"/>
      <c r="N65" s="7"/>
    </row>
    <row r="67" spans="1:14">
      <c r="A67" s="328"/>
    </row>
    <row r="68" spans="1:14">
      <c r="A68" s="328"/>
      <c r="B68" s="323"/>
      <c r="D68" s="323"/>
    </row>
    <row r="69" spans="1:14">
      <c r="A69" s="328"/>
      <c r="B69" s="323"/>
    </row>
    <row r="70" spans="1:14">
      <c r="A70" s="328"/>
      <c r="D70" s="323"/>
    </row>
    <row r="71" spans="1:14">
      <c r="A71" s="328"/>
      <c r="B71" s="323"/>
      <c r="D71" s="323"/>
    </row>
    <row r="72" spans="1:14">
      <c r="A72" s="328"/>
      <c r="B72" s="323"/>
    </row>
    <row r="73" spans="1:14">
      <c r="A73" s="328"/>
      <c r="B73" s="323"/>
      <c r="D73" s="323"/>
    </row>
    <row r="74" spans="1:14">
      <c r="A74" s="328"/>
      <c r="B74" s="323"/>
    </row>
  </sheetData>
  <mergeCells count="13">
    <mergeCell ref="A62:N62"/>
    <mergeCell ref="D10:E10"/>
    <mergeCell ref="K10:L10"/>
    <mergeCell ref="M10:N10"/>
    <mergeCell ref="A1:N1"/>
    <mergeCell ref="A4:A10"/>
    <mergeCell ref="B4:G4"/>
    <mergeCell ref="I4:N4"/>
    <mergeCell ref="B7:C10"/>
    <mergeCell ref="D7:G7"/>
    <mergeCell ref="I7:J10"/>
    <mergeCell ref="K7:N7"/>
    <mergeCell ref="F10:G10"/>
  </mergeCells>
  <phoneticPr fontId="22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85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06" customWidth="1"/>
    <col min="2" max="2" width="8.6640625" style="106" customWidth="1"/>
    <col min="3" max="3" width="2.6640625" style="370" customWidth="1"/>
    <col min="4" max="4" width="8.6640625" style="106" customWidth="1"/>
    <col min="5" max="5" width="2.6640625" style="370" customWidth="1"/>
    <col min="6" max="6" width="8.6640625" style="106" customWidth="1"/>
    <col min="7" max="7" width="2.6640625" style="370" customWidth="1"/>
    <col min="8" max="8" width="1.6640625" style="106" customWidth="1"/>
    <col min="9" max="9" width="8.6640625" style="106" customWidth="1"/>
    <col min="10" max="10" width="2.6640625" style="106" customWidth="1"/>
    <col min="11" max="11" width="8.6640625" style="106" customWidth="1"/>
    <col min="12" max="12" width="2.6640625" style="106" customWidth="1"/>
    <col min="13" max="13" width="8.6640625" style="106" customWidth="1"/>
    <col min="14" max="14" width="2.6640625" style="106" customWidth="1"/>
    <col min="15" max="16384" width="11.5" style="1"/>
  </cols>
  <sheetData>
    <row r="1" spans="1:17" ht="38.25" customHeight="1">
      <c r="A1" s="675" t="s">
        <v>224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6"/>
    </row>
    <row r="2" spans="1:17" s="11" customFormat="1" ht="6.5" customHeight="1" thickBot="1">
      <c r="A2" s="107"/>
      <c r="B2" s="107"/>
      <c r="C2" s="371"/>
      <c r="D2" s="107"/>
      <c r="E2" s="371"/>
      <c r="F2" s="107"/>
      <c r="G2" s="371"/>
      <c r="H2" s="107"/>
      <c r="I2" s="107"/>
      <c r="J2" s="107"/>
      <c r="K2" s="107"/>
      <c r="L2" s="107"/>
      <c r="M2" s="107"/>
      <c r="N2" s="107"/>
    </row>
    <row r="3" spans="1:17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.75" customHeight="1">
      <c r="A4" s="661" t="s">
        <v>110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7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7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7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7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7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7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7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7" s="11" customFormat="1" ht="6.5" customHeight="1">
      <c r="A12" s="108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7" s="11" customFormat="1" ht="14">
      <c r="A13" s="542" t="s">
        <v>60</v>
      </c>
      <c r="B13" s="470">
        <f>D13+F13</f>
        <v>292284</v>
      </c>
      <c r="C13" s="558"/>
      <c r="D13" s="562">
        <f>SUM(D14:D22)</f>
        <v>114383</v>
      </c>
      <c r="E13" s="558"/>
      <c r="F13" s="562">
        <f>SUM(F14:F22)</f>
        <v>177901</v>
      </c>
      <c r="G13" s="558"/>
      <c r="H13" s="542"/>
      <c r="I13" s="544">
        <f>SUM(I14:I21)</f>
        <v>100.00000000000001</v>
      </c>
      <c r="J13" s="544"/>
      <c r="K13" s="544">
        <f>SUM(K14:K21)</f>
        <v>100</v>
      </c>
      <c r="L13" s="544"/>
      <c r="M13" s="544">
        <f>SUM(M14:M21)</f>
        <v>100</v>
      </c>
      <c r="N13" s="501"/>
      <c r="Q13" s="270"/>
    </row>
    <row r="14" spans="1:17" s="36" customFormat="1">
      <c r="A14" s="563" t="s">
        <v>20</v>
      </c>
      <c r="B14" s="485">
        <f t="shared" ref="B14:B22" si="0">D14+F14</f>
        <v>125481</v>
      </c>
      <c r="C14" s="564"/>
      <c r="D14" s="485">
        <v>10397</v>
      </c>
      <c r="E14" s="485"/>
      <c r="F14" s="485">
        <v>115084</v>
      </c>
      <c r="G14" s="486"/>
      <c r="H14" s="565"/>
      <c r="I14" s="566">
        <f t="shared" ref="I14:I21" si="1">B14*100/SUM($B$14:$B$21)</f>
        <v>51.890892699851541</v>
      </c>
      <c r="J14" s="566"/>
      <c r="K14" s="566">
        <f t="shared" ref="K14:K21" si="2">D14*100/SUM($D$14:$D$21)</f>
        <v>13.060901462238078</v>
      </c>
      <c r="L14" s="566"/>
      <c r="M14" s="566">
        <f t="shared" ref="M14:M21" si="3">F14*100/SUM($F$14:$F$21)</f>
        <v>70.946225025121294</v>
      </c>
      <c r="N14" s="502"/>
    </row>
    <row r="15" spans="1:17" s="36" customFormat="1">
      <c r="A15" s="563" t="s">
        <v>25</v>
      </c>
      <c r="B15" s="485">
        <f t="shared" si="0"/>
        <v>3774</v>
      </c>
      <c r="C15" s="486"/>
      <c r="D15" s="485">
        <v>2228</v>
      </c>
      <c r="E15" s="485"/>
      <c r="F15" s="485">
        <v>1546</v>
      </c>
      <c r="G15" s="486"/>
      <c r="H15" s="521"/>
      <c r="I15" s="566">
        <f t="shared" si="1"/>
        <v>1.5606843191338906</v>
      </c>
      <c r="J15" s="488"/>
      <c r="K15" s="566">
        <f t="shared" si="2"/>
        <v>2.7988543289281944</v>
      </c>
      <c r="L15" s="488"/>
      <c r="M15" s="566">
        <f t="shared" si="3"/>
        <v>0.95306787988632236</v>
      </c>
      <c r="N15" s="502"/>
    </row>
    <row r="16" spans="1:17" s="36" customFormat="1">
      <c r="A16" s="563" t="s">
        <v>26</v>
      </c>
      <c r="B16" s="485">
        <f t="shared" si="0"/>
        <v>43785</v>
      </c>
      <c r="C16" s="486"/>
      <c r="D16" s="485">
        <v>19278</v>
      </c>
      <c r="E16" s="485"/>
      <c r="F16" s="485">
        <v>24507</v>
      </c>
      <c r="G16" s="486"/>
      <c r="H16" s="521"/>
      <c r="I16" s="566">
        <f t="shared" si="1"/>
        <v>18.106667438600265</v>
      </c>
      <c r="J16" s="566"/>
      <c r="K16" s="566">
        <f t="shared" si="2"/>
        <v>24.217376011255716</v>
      </c>
      <c r="L16" s="566"/>
      <c r="M16" s="566">
        <f t="shared" si="3"/>
        <v>15.107913669064748</v>
      </c>
      <c r="N16" s="502"/>
    </row>
    <row r="17" spans="1:14" s="36" customFormat="1">
      <c r="A17" s="563" t="s">
        <v>21</v>
      </c>
      <c r="B17" s="485">
        <f t="shared" si="0"/>
        <v>27878</v>
      </c>
      <c r="C17" s="564"/>
      <c r="D17" s="485">
        <v>20052</v>
      </c>
      <c r="E17" s="485"/>
      <c r="F17" s="485">
        <v>7826</v>
      </c>
      <c r="G17" s="486"/>
      <c r="H17" s="565"/>
      <c r="I17" s="566">
        <f t="shared" si="1"/>
        <v>11.528552583151722</v>
      </c>
      <c r="J17" s="488"/>
      <c r="K17" s="566">
        <f t="shared" si="2"/>
        <v>25.189688960353752</v>
      </c>
      <c r="L17" s="488"/>
      <c r="M17" s="566">
        <f t="shared" si="3"/>
        <v>4.8245208460480971</v>
      </c>
      <c r="N17" s="502"/>
    </row>
    <row r="18" spans="1:14" s="36" customFormat="1">
      <c r="A18" s="563" t="s">
        <v>27</v>
      </c>
      <c r="B18" s="485">
        <f t="shared" si="0"/>
        <v>13435</v>
      </c>
      <c r="C18" s="486"/>
      <c r="D18" s="485">
        <v>12256</v>
      </c>
      <c r="E18" s="485"/>
      <c r="F18" s="485">
        <v>1179</v>
      </c>
      <c r="G18" s="486"/>
      <c r="H18" s="521"/>
      <c r="I18" s="566">
        <f t="shared" si="1"/>
        <v>5.5558542203401746</v>
      </c>
      <c r="J18" s="488"/>
      <c r="K18" s="566">
        <f t="shared" si="2"/>
        <v>15.396211245666047</v>
      </c>
      <c r="L18" s="488"/>
      <c r="M18" s="566">
        <f t="shared" si="3"/>
        <v>0.72682214125871536</v>
      </c>
      <c r="N18" s="502"/>
    </row>
    <row r="19" spans="1:14" s="36" customFormat="1">
      <c r="A19" s="563" t="s">
        <v>61</v>
      </c>
      <c r="B19" s="485">
        <f t="shared" si="0"/>
        <v>14698</v>
      </c>
      <c r="C19" s="486"/>
      <c r="D19" s="485">
        <v>7750</v>
      </c>
      <c r="E19" s="485"/>
      <c r="F19" s="485">
        <v>6948</v>
      </c>
      <c r="G19" s="486"/>
      <c r="H19" s="521"/>
      <c r="I19" s="566">
        <f t="shared" si="1"/>
        <v>6.0781500059962701</v>
      </c>
      <c r="J19" s="488"/>
      <c r="K19" s="566">
        <f t="shared" si="2"/>
        <v>9.7356916737852366</v>
      </c>
      <c r="L19" s="488"/>
      <c r="M19" s="566">
        <f t="shared" si="3"/>
        <v>4.2832571988681547</v>
      </c>
      <c r="N19" s="502"/>
    </row>
    <row r="20" spans="1:14" s="36" customFormat="1">
      <c r="A20" s="563" t="s">
        <v>62</v>
      </c>
      <c r="B20" s="485">
        <f t="shared" si="0"/>
        <v>12748</v>
      </c>
      <c r="C20" s="486"/>
      <c r="D20" s="485">
        <v>7643</v>
      </c>
      <c r="E20" s="485"/>
      <c r="F20" s="485">
        <v>5105</v>
      </c>
      <c r="G20" s="486"/>
      <c r="H20" s="521"/>
      <c r="I20" s="566">
        <f t="shared" si="1"/>
        <v>5.2717550875248635</v>
      </c>
      <c r="J20" s="488"/>
      <c r="K20" s="566">
        <f t="shared" si="2"/>
        <v>9.6012763177729763</v>
      </c>
      <c r="L20" s="488"/>
      <c r="M20" s="566">
        <f t="shared" si="3"/>
        <v>3.1470967185120799</v>
      </c>
      <c r="N20" s="502"/>
    </row>
    <row r="21" spans="1:14" s="36" customFormat="1">
      <c r="A21" s="563" t="s">
        <v>171</v>
      </c>
      <c r="B21" s="485">
        <f t="shared" si="0"/>
        <v>18</v>
      </c>
      <c r="C21" s="485" t="s">
        <v>1</v>
      </c>
      <c r="D21" s="485">
        <v>0</v>
      </c>
      <c r="E21" s="485"/>
      <c r="F21" s="485">
        <v>18</v>
      </c>
      <c r="G21" s="485" t="s">
        <v>1</v>
      </c>
      <c r="H21" s="521"/>
      <c r="I21" s="566">
        <f t="shared" si="1"/>
        <v>7.4436454012745176E-3</v>
      </c>
      <c r="J21" s="488"/>
      <c r="K21" s="566">
        <f t="shared" si="2"/>
        <v>0</v>
      </c>
      <c r="L21" s="488"/>
      <c r="M21" s="566">
        <f t="shared" si="3"/>
        <v>1.1096521240591075E-2</v>
      </c>
      <c r="N21" s="502"/>
    </row>
    <row r="22" spans="1:14" s="36" customFormat="1">
      <c r="A22" s="563" t="s">
        <v>11</v>
      </c>
      <c r="B22" s="485">
        <f t="shared" si="0"/>
        <v>50467</v>
      </c>
      <c r="C22" s="631"/>
      <c r="D22" s="485">
        <v>34779</v>
      </c>
      <c r="E22" s="485"/>
      <c r="F22" s="485">
        <v>15688</v>
      </c>
      <c r="G22" s="615"/>
      <c r="H22" s="565"/>
      <c r="I22" s="570" t="s">
        <v>101</v>
      </c>
      <c r="J22" s="507"/>
      <c r="K22" s="570" t="s">
        <v>101</v>
      </c>
      <c r="L22" s="566"/>
      <c r="M22" s="570" t="s">
        <v>101</v>
      </c>
      <c r="N22" s="502"/>
    </row>
    <row r="23" spans="1:14" s="11" customFormat="1" ht="6.5" customHeight="1">
      <c r="A23" s="113"/>
      <c r="B23" s="302"/>
      <c r="C23" s="629"/>
      <c r="D23" s="303"/>
      <c r="E23" s="629"/>
      <c r="F23" s="303"/>
      <c r="G23" s="630"/>
      <c r="H23" s="111"/>
      <c r="I23" s="406"/>
      <c r="J23" s="406"/>
      <c r="K23" s="406"/>
      <c r="L23" s="406"/>
      <c r="M23" s="406"/>
      <c r="N23" s="307"/>
    </row>
    <row r="24" spans="1:14" s="11" customFormat="1">
      <c r="A24" s="446" t="s">
        <v>195</v>
      </c>
      <c r="B24" s="404">
        <f t="shared" ref="B24:B33" si="4">D24+F24</f>
        <v>150492</v>
      </c>
      <c r="C24" s="628"/>
      <c r="D24" s="404">
        <f>SUM(D25:D33)</f>
        <v>60501</v>
      </c>
      <c r="E24" s="628"/>
      <c r="F24" s="404">
        <f>SUM(F25:F33)</f>
        <v>89991</v>
      </c>
      <c r="G24" s="628"/>
      <c r="H24" s="109"/>
      <c r="I24" s="407">
        <f>SUM(I25:I32)</f>
        <v>100</v>
      </c>
      <c r="J24" s="407"/>
      <c r="K24" s="407">
        <f>SUM(K25:K32)</f>
        <v>100</v>
      </c>
      <c r="L24" s="407"/>
      <c r="M24" s="407">
        <f>SUM(M25:M31)</f>
        <v>99.978864060683634</v>
      </c>
      <c r="N24" s="305"/>
    </row>
    <row r="25" spans="1:14" s="11" customFormat="1">
      <c r="A25" s="450" t="s">
        <v>20</v>
      </c>
      <c r="B25" s="405">
        <f t="shared" si="4"/>
        <v>66106</v>
      </c>
      <c r="C25" s="630"/>
      <c r="D25" s="405">
        <v>4673</v>
      </c>
      <c r="E25" s="405"/>
      <c r="F25" s="405">
        <v>61433</v>
      </c>
      <c r="G25" s="630"/>
      <c r="H25" s="111"/>
      <c r="I25" s="408">
        <f t="shared" ref="I25:I32" si="5">B25*100/SUM($B$25:$B$32)</f>
        <v>51.498060234018354</v>
      </c>
      <c r="J25" s="408"/>
      <c r="K25" s="408">
        <f t="shared" ref="K25:K32" si="6">D25*100/SUM($D$25:$D$32)</f>
        <v>10.816378492234335</v>
      </c>
      <c r="L25" s="408"/>
      <c r="M25" s="408">
        <f t="shared" ref="M25:M32" si="7">F25*100/SUM($F$25:$F$32)</f>
        <v>72.135786667919163</v>
      </c>
      <c r="N25" s="307"/>
    </row>
    <row r="26" spans="1:14" s="11" customFormat="1">
      <c r="A26" s="450" t="s">
        <v>25</v>
      </c>
      <c r="B26" s="405">
        <f t="shared" si="4"/>
        <v>2186</v>
      </c>
      <c r="C26" s="405"/>
      <c r="D26" s="405">
        <v>1407</v>
      </c>
      <c r="E26" s="405" t="s">
        <v>1</v>
      </c>
      <c r="F26" s="405">
        <v>779</v>
      </c>
      <c r="G26" s="405" t="s">
        <v>1</v>
      </c>
      <c r="H26" s="111"/>
      <c r="I26" s="408">
        <f t="shared" si="5"/>
        <v>1.7029431469392207</v>
      </c>
      <c r="J26" s="408"/>
      <c r="K26" s="408">
        <f t="shared" si="6"/>
        <v>3.2567182834525381</v>
      </c>
      <c r="L26" s="408"/>
      <c r="M26" s="408">
        <f t="shared" si="7"/>
        <v>0.91471648485844792</v>
      </c>
      <c r="N26" s="307"/>
    </row>
    <row r="27" spans="1:14" s="11" customFormat="1">
      <c r="A27" s="450" t="s">
        <v>26</v>
      </c>
      <c r="B27" s="405">
        <f t="shared" si="4"/>
        <v>25092</v>
      </c>
      <c r="C27" s="630"/>
      <c r="D27" s="405">
        <v>10578</v>
      </c>
      <c r="E27" s="405"/>
      <c r="F27" s="405">
        <v>14514</v>
      </c>
      <c r="G27" s="630"/>
      <c r="H27" s="111"/>
      <c r="I27" s="408">
        <f t="shared" si="5"/>
        <v>19.547232133119362</v>
      </c>
      <c r="J27" s="408"/>
      <c r="K27" s="408">
        <f t="shared" si="6"/>
        <v>24.484410804805222</v>
      </c>
      <c r="L27" s="408"/>
      <c r="M27" s="408">
        <f t="shared" si="7"/>
        <v>17.042612402099504</v>
      </c>
      <c r="N27" s="307"/>
    </row>
    <row r="28" spans="1:14" s="11" customFormat="1">
      <c r="A28" s="450" t="s">
        <v>21</v>
      </c>
      <c r="B28" s="405">
        <f t="shared" si="4"/>
        <v>14519</v>
      </c>
      <c r="C28" s="630"/>
      <c r="D28" s="405">
        <v>11489</v>
      </c>
      <c r="E28" s="405"/>
      <c r="F28" s="405">
        <v>3030</v>
      </c>
      <c r="G28" s="630"/>
      <c r="H28" s="111"/>
      <c r="I28" s="408">
        <f t="shared" si="5"/>
        <v>11.310627424707477</v>
      </c>
      <c r="J28" s="408"/>
      <c r="K28" s="408">
        <f t="shared" si="6"/>
        <v>26.593060667083304</v>
      </c>
      <c r="L28" s="408"/>
      <c r="M28" s="408">
        <f t="shared" si="7"/>
        <v>3.5578831182555803</v>
      </c>
      <c r="N28" s="307"/>
    </row>
    <row r="29" spans="1:14" s="11" customFormat="1">
      <c r="A29" s="450" t="s">
        <v>27</v>
      </c>
      <c r="B29" s="405">
        <f t="shared" si="4"/>
        <v>7000</v>
      </c>
      <c r="C29" s="630"/>
      <c r="D29" s="405">
        <v>6468</v>
      </c>
      <c r="E29" s="405"/>
      <c r="F29" s="405">
        <v>532</v>
      </c>
      <c r="G29" s="405" t="s">
        <v>1</v>
      </c>
      <c r="H29" s="111"/>
      <c r="I29" s="408">
        <f t="shared" si="5"/>
        <v>5.4531573781219329</v>
      </c>
      <c r="J29" s="408"/>
      <c r="K29" s="408">
        <f t="shared" si="6"/>
        <v>14.971182556766891</v>
      </c>
      <c r="L29" s="408"/>
      <c r="M29" s="408">
        <f t="shared" si="7"/>
        <v>0.62468442868381813</v>
      </c>
      <c r="N29" s="306"/>
    </row>
    <row r="30" spans="1:14" s="11" customFormat="1">
      <c r="A30" s="450" t="s">
        <v>61</v>
      </c>
      <c r="B30" s="405">
        <f t="shared" si="4"/>
        <v>5828</v>
      </c>
      <c r="C30" s="630"/>
      <c r="D30" s="405">
        <v>4010</v>
      </c>
      <c r="E30" s="405"/>
      <c r="F30" s="405">
        <v>1818</v>
      </c>
      <c r="G30" s="630"/>
      <c r="H30" s="111"/>
      <c r="I30" s="408">
        <f t="shared" si="5"/>
        <v>4.5401430285278037</v>
      </c>
      <c r="J30" s="408"/>
      <c r="K30" s="408">
        <f t="shared" si="6"/>
        <v>9.2817628405434807</v>
      </c>
      <c r="L30" s="408"/>
      <c r="M30" s="408">
        <f t="shared" si="7"/>
        <v>2.1347298709533482</v>
      </c>
      <c r="N30" s="306"/>
    </row>
    <row r="31" spans="1:14" s="11" customFormat="1">
      <c r="A31" s="450" t="s">
        <v>62</v>
      </c>
      <c r="B31" s="405">
        <f t="shared" si="4"/>
        <v>7617</v>
      </c>
      <c r="C31" s="630"/>
      <c r="D31" s="405">
        <v>4578</v>
      </c>
      <c r="E31" s="405"/>
      <c r="F31" s="405">
        <v>3039</v>
      </c>
      <c r="G31" s="630"/>
      <c r="H31" s="110"/>
      <c r="I31" s="408">
        <f t="shared" si="5"/>
        <v>5.9338142498792514</v>
      </c>
      <c r="J31" s="408"/>
      <c r="K31" s="408">
        <f t="shared" si="6"/>
        <v>10.596486355114228</v>
      </c>
      <c r="L31" s="408"/>
      <c r="M31" s="408">
        <f t="shared" si="7"/>
        <v>3.5684510879137652</v>
      </c>
      <c r="N31" s="306"/>
    </row>
    <row r="32" spans="1:14" s="11" customFormat="1">
      <c r="A32" s="450" t="s">
        <v>171</v>
      </c>
      <c r="B32" s="405">
        <f t="shared" si="4"/>
        <v>18</v>
      </c>
      <c r="C32" s="630" t="s">
        <v>1</v>
      </c>
      <c r="D32" s="405">
        <v>0</v>
      </c>
      <c r="E32" s="405"/>
      <c r="F32" s="405">
        <v>18</v>
      </c>
      <c r="G32" s="630" t="s">
        <v>1</v>
      </c>
      <c r="H32" s="110"/>
      <c r="I32" s="408">
        <f t="shared" si="5"/>
        <v>1.4022404686599255E-2</v>
      </c>
      <c r="J32" s="408"/>
      <c r="K32" s="408">
        <f t="shared" si="6"/>
        <v>0</v>
      </c>
      <c r="L32" s="408"/>
      <c r="M32" s="408">
        <f t="shared" si="7"/>
        <v>2.1135939316369784E-2</v>
      </c>
      <c r="N32" s="306"/>
    </row>
    <row r="33" spans="1:14" s="11" customFormat="1">
      <c r="A33" s="450" t="s">
        <v>11</v>
      </c>
      <c r="B33" s="405">
        <f t="shared" si="4"/>
        <v>22126</v>
      </c>
      <c r="C33" s="630"/>
      <c r="D33" s="405">
        <v>17298</v>
      </c>
      <c r="E33" s="405"/>
      <c r="F33" s="405">
        <v>4828</v>
      </c>
      <c r="G33" s="630"/>
      <c r="H33" s="110"/>
      <c r="I33" s="308" t="s">
        <v>101</v>
      </c>
      <c r="J33" s="409"/>
      <c r="K33" s="308" t="s">
        <v>101</v>
      </c>
      <c r="L33" s="409"/>
      <c r="M33" s="308" t="s">
        <v>101</v>
      </c>
      <c r="N33" s="306"/>
    </row>
    <row r="34" spans="1:14" s="11" customFormat="1" ht="6.5" customHeight="1">
      <c r="A34" s="30"/>
      <c r="B34" s="405"/>
      <c r="C34" s="630"/>
      <c r="D34" s="303"/>
      <c r="E34" s="629"/>
      <c r="F34" s="405"/>
      <c r="G34" s="630"/>
      <c r="H34" s="110"/>
      <c r="I34" s="408"/>
      <c r="J34" s="408"/>
      <c r="K34" s="408"/>
      <c r="L34" s="408"/>
      <c r="M34" s="408"/>
      <c r="N34" s="306"/>
    </row>
    <row r="35" spans="1:14" s="11" customFormat="1">
      <c r="A35" s="446" t="s">
        <v>194</v>
      </c>
      <c r="B35" s="404">
        <f t="shared" ref="B35:B43" si="8">D35+F35</f>
        <v>94100</v>
      </c>
      <c r="C35" s="628"/>
      <c r="D35" s="404">
        <f>SUM(D36:D43)</f>
        <v>42084</v>
      </c>
      <c r="E35" s="632"/>
      <c r="F35" s="404">
        <f>SUM(F36:F43)</f>
        <v>52016</v>
      </c>
      <c r="G35" s="628"/>
      <c r="H35" s="109"/>
      <c r="I35" s="407">
        <f>SUM(I36:I42)</f>
        <v>100</v>
      </c>
      <c r="J35" s="407"/>
      <c r="K35" s="407">
        <f>SUM(K36:K42)</f>
        <v>100</v>
      </c>
      <c r="L35" s="407"/>
      <c r="M35" s="407">
        <f>SUM(M36:M42)</f>
        <v>100.00000000000001</v>
      </c>
      <c r="N35" s="305"/>
    </row>
    <row r="36" spans="1:14" s="11" customFormat="1">
      <c r="A36" s="450" t="s">
        <v>20</v>
      </c>
      <c r="B36" s="405">
        <f t="shared" si="8"/>
        <v>37498</v>
      </c>
      <c r="C36" s="628"/>
      <c r="D36" s="405">
        <v>3125</v>
      </c>
      <c r="E36" s="405"/>
      <c r="F36" s="405">
        <v>34373</v>
      </c>
      <c r="G36" s="628"/>
      <c r="H36" s="109"/>
      <c r="I36" s="408">
        <f t="shared" ref="I36:I42" si="9">B36*100/SUM($B$36:$B$42)</f>
        <v>53.236981089215739</v>
      </c>
      <c r="J36" s="408"/>
      <c r="K36" s="408">
        <f t="shared" ref="K36:K42" si="10">D36*100/SUM($D$36:$D$42)</f>
        <v>11.855083459787556</v>
      </c>
      <c r="L36" s="408"/>
      <c r="M36" s="408">
        <f t="shared" ref="M36:M42" si="11">F36*100/SUM($F$36:$F$42)</f>
        <v>77.985751883110993</v>
      </c>
      <c r="N36" s="305"/>
    </row>
    <row r="37" spans="1:14" s="11" customFormat="1">
      <c r="A37" s="450" t="s">
        <v>25</v>
      </c>
      <c r="B37" s="405">
        <f t="shared" si="8"/>
        <v>1012</v>
      </c>
      <c r="C37" s="405" t="s">
        <v>1</v>
      </c>
      <c r="D37" s="405">
        <v>616</v>
      </c>
      <c r="E37" s="405" t="s">
        <v>1</v>
      </c>
      <c r="F37" s="405">
        <v>396</v>
      </c>
      <c r="G37" s="405" t="s">
        <v>1</v>
      </c>
      <c r="H37" s="109"/>
      <c r="I37" s="408">
        <f t="shared" si="9"/>
        <v>1.436765290476461</v>
      </c>
      <c r="J37" s="407"/>
      <c r="K37" s="408">
        <f t="shared" si="10"/>
        <v>2.3368740515933233</v>
      </c>
      <c r="L37" s="407"/>
      <c r="M37" s="408">
        <f t="shared" si="11"/>
        <v>0.89844813503947729</v>
      </c>
      <c r="N37" s="305"/>
    </row>
    <row r="38" spans="1:14" s="11" customFormat="1">
      <c r="A38" s="450" t="s">
        <v>26</v>
      </c>
      <c r="B38" s="405">
        <f t="shared" si="8"/>
        <v>10611</v>
      </c>
      <c r="C38" s="630"/>
      <c r="D38" s="405">
        <v>6765</v>
      </c>
      <c r="E38" s="405"/>
      <c r="F38" s="405">
        <v>3846</v>
      </c>
      <c r="G38" s="630"/>
      <c r="H38" s="109"/>
      <c r="I38" s="408">
        <f t="shared" si="9"/>
        <v>15.064739621784314</v>
      </c>
      <c r="J38" s="407"/>
      <c r="K38" s="408">
        <f t="shared" si="10"/>
        <v>25.663884673748104</v>
      </c>
      <c r="L38" s="407"/>
      <c r="M38" s="408">
        <f t="shared" si="11"/>
        <v>8.7258371903076508</v>
      </c>
      <c r="N38" s="305"/>
    </row>
    <row r="39" spans="1:14" s="11" customFormat="1">
      <c r="A39" s="450" t="s">
        <v>21</v>
      </c>
      <c r="B39" s="405">
        <f t="shared" si="8"/>
        <v>9007</v>
      </c>
      <c r="C39" s="630"/>
      <c r="D39" s="405">
        <v>6721</v>
      </c>
      <c r="E39" s="405"/>
      <c r="F39" s="405">
        <v>2286</v>
      </c>
      <c r="G39" s="630"/>
      <c r="H39" s="109"/>
      <c r="I39" s="408">
        <f t="shared" si="9"/>
        <v>12.787495030950083</v>
      </c>
      <c r="J39" s="407"/>
      <c r="K39" s="408">
        <f t="shared" si="10"/>
        <v>25.496965098634295</v>
      </c>
      <c r="L39" s="407"/>
      <c r="M39" s="408">
        <f t="shared" si="11"/>
        <v>5.1864960522733456</v>
      </c>
      <c r="N39" s="305"/>
    </row>
    <row r="40" spans="1:14" s="11" customFormat="1">
      <c r="A40" s="450" t="s">
        <v>27</v>
      </c>
      <c r="B40" s="405">
        <f t="shared" si="8"/>
        <v>3639</v>
      </c>
      <c r="C40" s="630"/>
      <c r="D40" s="405">
        <v>3531</v>
      </c>
      <c r="E40" s="405"/>
      <c r="F40" s="405">
        <v>108</v>
      </c>
      <c r="G40" s="405" t="s">
        <v>1</v>
      </c>
      <c r="H40" s="109"/>
      <c r="I40" s="408">
        <f t="shared" si="9"/>
        <v>5.1663921858140727</v>
      </c>
      <c r="J40" s="407"/>
      <c r="K40" s="408">
        <f t="shared" si="10"/>
        <v>13.395295902883156</v>
      </c>
      <c r="L40" s="407"/>
      <c r="M40" s="408">
        <f t="shared" si="11"/>
        <v>0.24503130955622107</v>
      </c>
      <c r="N40" s="305"/>
    </row>
    <row r="41" spans="1:14" s="11" customFormat="1">
      <c r="A41" s="450" t="s">
        <v>61</v>
      </c>
      <c r="B41" s="405">
        <f t="shared" si="8"/>
        <v>5674</v>
      </c>
      <c r="C41" s="630"/>
      <c r="D41" s="405">
        <v>3423</v>
      </c>
      <c r="E41" s="405"/>
      <c r="F41" s="405">
        <v>2251</v>
      </c>
      <c r="G41" s="405"/>
      <c r="H41" s="109"/>
      <c r="I41" s="408">
        <f t="shared" si="9"/>
        <v>8.0555397807939126</v>
      </c>
      <c r="J41" s="407"/>
      <c r="K41" s="408">
        <f t="shared" si="10"/>
        <v>12.985584218512898</v>
      </c>
      <c r="L41" s="407"/>
      <c r="M41" s="408">
        <f t="shared" si="11"/>
        <v>5.1070877575097562</v>
      </c>
      <c r="N41" s="305"/>
    </row>
    <row r="42" spans="1:14" s="11" customFormat="1">
      <c r="A42" s="450" t="s">
        <v>62</v>
      </c>
      <c r="B42" s="405">
        <f t="shared" si="8"/>
        <v>2995</v>
      </c>
      <c r="C42" s="405"/>
      <c r="D42" s="405">
        <v>2179</v>
      </c>
      <c r="E42" s="405" t="s">
        <v>1</v>
      </c>
      <c r="F42" s="405">
        <v>816</v>
      </c>
      <c r="G42" s="405" t="s">
        <v>1</v>
      </c>
      <c r="H42" s="109"/>
      <c r="I42" s="408">
        <f t="shared" si="9"/>
        <v>4.2520870009654157</v>
      </c>
      <c r="J42" s="407"/>
      <c r="K42" s="408">
        <f t="shared" si="10"/>
        <v>8.2663125948406684</v>
      </c>
      <c r="L42" s="407"/>
      <c r="M42" s="408">
        <f t="shared" si="11"/>
        <v>1.8513476722025592</v>
      </c>
      <c r="N42" s="305"/>
    </row>
    <row r="43" spans="1:14" s="11" customFormat="1">
      <c r="A43" s="450" t="s">
        <v>11</v>
      </c>
      <c r="B43" s="405">
        <f t="shared" si="8"/>
        <v>23664</v>
      </c>
      <c r="C43" s="630"/>
      <c r="D43" s="405">
        <v>15724</v>
      </c>
      <c r="E43" s="405"/>
      <c r="F43" s="405">
        <v>7940</v>
      </c>
      <c r="G43" s="630"/>
      <c r="H43" s="110"/>
      <c r="I43" s="308" t="s">
        <v>101</v>
      </c>
      <c r="J43" s="409"/>
      <c r="K43" s="308" t="s">
        <v>101</v>
      </c>
      <c r="L43" s="409"/>
      <c r="M43" s="308" t="s">
        <v>101</v>
      </c>
      <c r="N43" s="306"/>
    </row>
    <row r="44" spans="1:14" s="11" customFormat="1" ht="6.5" customHeight="1">
      <c r="A44" s="111"/>
      <c r="B44" s="303"/>
      <c r="C44" s="629"/>
      <c r="D44" s="303"/>
      <c r="E44" s="629"/>
      <c r="F44" s="303"/>
      <c r="G44" s="629"/>
      <c r="H44" s="111"/>
      <c r="I44" s="407"/>
      <c r="J44" s="407"/>
      <c r="K44" s="407"/>
      <c r="L44" s="407"/>
      <c r="M44" s="407"/>
      <c r="N44" s="307"/>
    </row>
    <row r="45" spans="1:14" s="11" customFormat="1">
      <c r="A45" s="451" t="s">
        <v>53</v>
      </c>
      <c r="B45" s="404">
        <f t="shared" ref="B45:B53" si="12">D45+F45</f>
        <v>3483</v>
      </c>
      <c r="C45" s="630" t="s">
        <v>1</v>
      </c>
      <c r="D45" s="404">
        <f>SUM(D46:D53)</f>
        <v>2111</v>
      </c>
      <c r="E45" s="405" t="s">
        <v>1</v>
      </c>
      <c r="F45" s="404">
        <f>SUM(F46:F53)</f>
        <v>1372</v>
      </c>
      <c r="G45" s="405" t="s">
        <v>1</v>
      </c>
      <c r="H45" s="109"/>
      <c r="I45" s="407">
        <f>SUM(I46:I52)</f>
        <v>94.343649946638209</v>
      </c>
      <c r="J45" s="407"/>
      <c r="K45" s="407">
        <f>SUM(K46:K52)</f>
        <v>90.71782178217822</v>
      </c>
      <c r="L45" s="407"/>
      <c r="M45" s="407">
        <f>SUM(M46:M52)</f>
        <v>99.246861924686186</v>
      </c>
      <c r="N45" s="305"/>
    </row>
    <row r="46" spans="1:14" s="11" customFormat="1">
      <c r="A46" s="450" t="s">
        <v>20</v>
      </c>
      <c r="B46" s="405">
        <f t="shared" si="12"/>
        <v>788</v>
      </c>
      <c r="C46" s="405"/>
      <c r="D46" s="405">
        <v>66</v>
      </c>
      <c r="E46" s="405" t="s">
        <v>1</v>
      </c>
      <c r="F46" s="405">
        <v>722</v>
      </c>
      <c r="G46" s="405" t="s">
        <v>1</v>
      </c>
      <c r="H46" s="109"/>
      <c r="I46" s="408">
        <f>B46*100/SUM(B46:B52)</f>
        <v>28.032728566346496</v>
      </c>
      <c r="J46" s="407"/>
      <c r="K46" s="408">
        <f>D46*100/SUM($D$46:$D$52)</f>
        <v>4.0841584158415838</v>
      </c>
      <c r="L46" s="407"/>
      <c r="M46" s="408">
        <f>F46*100/SUM($F$46:$F$52)</f>
        <v>60.418410041841007</v>
      </c>
      <c r="N46" s="305"/>
    </row>
    <row r="47" spans="1:14" s="11" customFormat="1">
      <c r="A47" s="450" t="s">
        <v>25</v>
      </c>
      <c r="B47" s="405">
        <f t="shared" si="12"/>
        <v>97</v>
      </c>
      <c r="C47" s="405" t="s">
        <v>1</v>
      </c>
      <c r="D47" s="405">
        <v>97</v>
      </c>
      <c r="E47" s="405" t="s">
        <v>1</v>
      </c>
      <c r="F47" s="405">
        <v>0</v>
      </c>
      <c r="G47" s="630"/>
      <c r="H47" s="109"/>
      <c r="I47" s="408">
        <f>B47*100/SUM(B46:B52)</f>
        <v>3.4507292778370688</v>
      </c>
      <c r="J47" s="407"/>
      <c r="K47" s="408">
        <f>D47*100/SUM($D$46:$D$52)</f>
        <v>6.0024752475247523</v>
      </c>
      <c r="L47" s="407"/>
      <c r="M47" s="408">
        <f>F47*100/SUM($F$46:$F$52)</f>
        <v>0</v>
      </c>
      <c r="N47" s="305"/>
    </row>
    <row r="48" spans="1:14" s="11" customFormat="1">
      <c r="A48" s="450" t="s">
        <v>181</v>
      </c>
      <c r="B48" s="405">
        <f>D48+F48</f>
        <v>154</v>
      </c>
      <c r="C48" s="405" t="s">
        <v>1</v>
      </c>
      <c r="D48" s="405">
        <v>83</v>
      </c>
      <c r="E48" s="405" t="s">
        <v>1</v>
      </c>
      <c r="F48" s="405">
        <v>71</v>
      </c>
      <c r="G48" s="405" t="s">
        <v>1</v>
      </c>
      <c r="H48" s="109"/>
      <c r="I48" s="408">
        <f>B48*100/SUM(B46:B52)</f>
        <v>5.4784774101743148</v>
      </c>
      <c r="J48" s="407"/>
      <c r="K48" s="408">
        <f>D48*100/SUM(D46:D52)</f>
        <v>5.1361386138613865</v>
      </c>
      <c r="L48" s="407"/>
      <c r="M48" s="408">
        <f>F48*100/SUM(F46:F52)</f>
        <v>5.9414225941422592</v>
      </c>
      <c r="N48" s="305"/>
    </row>
    <row r="49" spans="1:14" s="11" customFormat="1">
      <c r="A49" s="450" t="s">
        <v>21</v>
      </c>
      <c r="B49" s="405">
        <f>D49+F49</f>
        <v>26</v>
      </c>
      <c r="C49" s="405" t="s">
        <v>1</v>
      </c>
      <c r="D49" s="405">
        <v>26</v>
      </c>
      <c r="E49" s="405" t="s">
        <v>1</v>
      </c>
      <c r="F49" s="405">
        <v>0</v>
      </c>
      <c r="G49" s="630"/>
      <c r="H49" s="109"/>
      <c r="I49" s="408">
        <f>B49*100/SUM(B46:B52)</f>
        <v>0.92493774457488442</v>
      </c>
      <c r="J49" s="407"/>
      <c r="K49" s="408">
        <f>D49*100/SUM($D$46:$D$52)</f>
        <v>1.608910891089109</v>
      </c>
      <c r="L49" s="407"/>
      <c r="M49" s="408">
        <f>F49*100/SUM($F$46:$F$52)</f>
        <v>0</v>
      </c>
      <c r="N49" s="305"/>
    </row>
    <row r="50" spans="1:14" s="11" customFormat="1">
      <c r="A50" s="450" t="s">
        <v>27</v>
      </c>
      <c r="B50" s="405">
        <f t="shared" si="12"/>
        <v>1333</v>
      </c>
      <c r="C50" s="405"/>
      <c r="D50" s="405">
        <v>1021</v>
      </c>
      <c r="E50" s="405"/>
      <c r="F50" s="405">
        <v>312</v>
      </c>
      <c r="G50" s="405" t="s">
        <v>1</v>
      </c>
      <c r="H50" s="109"/>
      <c r="I50" s="408">
        <f>B50*100/SUM(B46:B52)</f>
        <v>47.420846673781575</v>
      </c>
      <c r="J50" s="407"/>
      <c r="K50" s="408">
        <f>D50*100/SUM($D$46:$D$52)</f>
        <v>63.180693069306933</v>
      </c>
      <c r="L50" s="407"/>
      <c r="M50" s="408">
        <f>F50*100/SUM($F$46:$F$52)</f>
        <v>26.10878661087866</v>
      </c>
      <c r="N50" s="305"/>
    </row>
    <row r="51" spans="1:14" s="11" customFormat="1">
      <c r="A51" s="450" t="s">
        <v>223</v>
      </c>
      <c r="B51" s="405">
        <f t="shared" si="12"/>
        <v>159</v>
      </c>
      <c r="C51" s="405" t="s">
        <v>1</v>
      </c>
      <c r="D51" s="405">
        <v>150</v>
      </c>
      <c r="E51" s="405" t="s">
        <v>1</v>
      </c>
      <c r="F51" s="405">
        <v>9</v>
      </c>
      <c r="G51" s="405" t="s">
        <v>1</v>
      </c>
      <c r="H51" s="109"/>
      <c r="I51" s="408"/>
      <c r="J51" s="407"/>
      <c r="K51" s="408"/>
      <c r="L51" s="407"/>
      <c r="M51" s="408"/>
      <c r="N51" s="305"/>
    </row>
    <row r="52" spans="1:14" s="11" customFormat="1">
      <c r="A52" s="450" t="s">
        <v>62</v>
      </c>
      <c r="B52" s="405">
        <f t="shared" si="12"/>
        <v>254</v>
      </c>
      <c r="C52" s="405" t="s">
        <v>1</v>
      </c>
      <c r="D52" s="405">
        <v>173</v>
      </c>
      <c r="E52" s="405" t="s">
        <v>1</v>
      </c>
      <c r="F52" s="405">
        <v>81</v>
      </c>
      <c r="G52" s="405" t="s">
        <v>1</v>
      </c>
      <c r="H52" s="109"/>
      <c r="I52" s="408">
        <f>B52*100/SUM(B46:B52)</f>
        <v>9.0359302739238707</v>
      </c>
      <c r="J52" s="409"/>
      <c r="K52" s="408">
        <f>D52*100/SUM($D$46:$D$52)</f>
        <v>10.705445544554456</v>
      </c>
      <c r="L52" s="409"/>
      <c r="M52" s="408">
        <f>F52*100/SUM($F$46:$F$52)</f>
        <v>6.7782426778242675</v>
      </c>
      <c r="N52" s="305"/>
    </row>
    <row r="53" spans="1:14" s="11" customFormat="1">
      <c r="A53" s="450" t="s">
        <v>11</v>
      </c>
      <c r="B53" s="405">
        <f t="shared" si="12"/>
        <v>672</v>
      </c>
      <c r="C53" s="405" t="s">
        <v>1</v>
      </c>
      <c r="D53" s="405">
        <v>495</v>
      </c>
      <c r="E53" s="405" t="s">
        <v>1</v>
      </c>
      <c r="F53" s="405">
        <v>177</v>
      </c>
      <c r="G53" s="405" t="s">
        <v>1</v>
      </c>
      <c r="H53" s="109"/>
      <c r="I53" s="608" t="s">
        <v>101</v>
      </c>
      <c r="J53" s="609"/>
      <c r="K53" s="608" t="s">
        <v>101</v>
      </c>
      <c r="L53" s="609"/>
      <c r="M53" s="608" t="s">
        <v>101</v>
      </c>
      <c r="N53" s="305"/>
    </row>
    <row r="54" spans="1:14" s="11" customFormat="1" ht="6.5" customHeight="1">
      <c r="A54" s="29"/>
      <c r="B54" s="302"/>
      <c r="C54" s="629"/>
      <c r="D54" s="302"/>
      <c r="E54" s="625"/>
      <c r="F54" s="302"/>
      <c r="G54" s="633"/>
      <c r="H54" s="29"/>
      <c r="I54" s="406"/>
      <c r="J54" s="406"/>
      <c r="K54" s="406"/>
      <c r="L54" s="406"/>
      <c r="M54" s="406"/>
      <c r="N54" s="304"/>
    </row>
    <row r="55" spans="1:14" s="11" customFormat="1" ht="12">
      <c r="A55" s="446" t="s">
        <v>19</v>
      </c>
      <c r="B55" s="404">
        <f>D55+F55</f>
        <v>43928</v>
      </c>
      <c r="C55" s="628"/>
      <c r="D55" s="404">
        <f>SUM(D56:D64)</f>
        <v>9646</v>
      </c>
      <c r="E55" s="623"/>
      <c r="F55" s="404">
        <f>SUM(F56:F64)</f>
        <v>34282</v>
      </c>
      <c r="G55" s="623"/>
      <c r="H55" s="109"/>
      <c r="I55" s="407">
        <f>SUM(I56:I63)</f>
        <v>100</v>
      </c>
      <c r="J55" s="407"/>
      <c r="K55" s="407">
        <f>SUM(K56:K63)</f>
        <v>100</v>
      </c>
      <c r="L55" s="407"/>
      <c r="M55" s="407">
        <f>SUM(M56:M63)</f>
        <v>100</v>
      </c>
      <c r="N55" s="305"/>
    </row>
    <row r="56" spans="1:14" s="11" customFormat="1">
      <c r="A56" s="450" t="s">
        <v>20</v>
      </c>
      <c r="B56" s="405">
        <f t="shared" ref="B56:B64" si="13">D56+F56</f>
        <v>20808</v>
      </c>
      <c r="C56" s="630"/>
      <c r="D56" s="405">
        <v>2492</v>
      </c>
      <c r="E56" s="405"/>
      <c r="F56" s="405">
        <v>18316</v>
      </c>
      <c r="G56" s="626"/>
      <c r="H56" s="111"/>
      <c r="I56" s="408">
        <f t="shared" ref="I56:I63" si="14">B56*100/SUM($B$56:$B$63)</f>
        <v>52.120331638403925</v>
      </c>
      <c r="J56" s="408"/>
      <c r="K56" s="408">
        <f t="shared" ref="K56:K63" si="15">D56*100/SUM($D$56:$D$63)</f>
        <v>29.72328244274809</v>
      </c>
      <c r="L56" s="408"/>
      <c r="M56" s="408">
        <f t="shared" ref="M56:M63" si="16">F56*100/SUM($F$56:$F$63)</f>
        <v>58.074130441675386</v>
      </c>
      <c r="N56" s="307"/>
    </row>
    <row r="57" spans="1:14" s="11" customFormat="1">
      <c r="A57" s="450" t="s">
        <v>25</v>
      </c>
      <c r="B57" s="405">
        <f t="shared" si="13"/>
        <v>479</v>
      </c>
      <c r="C57" s="630" t="s">
        <v>1</v>
      </c>
      <c r="D57" s="405">
        <v>108</v>
      </c>
      <c r="E57" s="405" t="s">
        <v>1</v>
      </c>
      <c r="F57" s="405">
        <v>371</v>
      </c>
      <c r="G57" s="405" t="s">
        <v>1</v>
      </c>
      <c r="H57" s="111"/>
      <c r="I57" s="408">
        <f t="shared" si="14"/>
        <v>1.1998096335445734</v>
      </c>
      <c r="J57" s="408"/>
      <c r="K57" s="408">
        <f t="shared" si="15"/>
        <v>1.2881679389312977</v>
      </c>
      <c r="L57" s="408"/>
      <c r="M57" s="408">
        <f t="shared" si="16"/>
        <v>1.1763213798788801</v>
      </c>
      <c r="N57" s="307"/>
    </row>
    <row r="58" spans="1:14" s="11" customFormat="1">
      <c r="A58" s="450" t="s">
        <v>26</v>
      </c>
      <c r="B58" s="405">
        <f t="shared" si="13"/>
        <v>7928</v>
      </c>
      <c r="C58" s="630"/>
      <c r="D58" s="405">
        <v>1852</v>
      </c>
      <c r="E58" s="405"/>
      <c r="F58" s="405">
        <v>6076</v>
      </c>
      <c r="G58" s="626"/>
      <c r="H58" s="111"/>
      <c r="I58" s="408">
        <f t="shared" si="14"/>
        <v>19.858227087142751</v>
      </c>
      <c r="J58" s="408"/>
      <c r="K58" s="408">
        <f t="shared" si="15"/>
        <v>22.08969465648855</v>
      </c>
      <c r="L58" s="408"/>
      <c r="M58" s="408">
        <f t="shared" si="16"/>
        <v>19.265036938393735</v>
      </c>
      <c r="N58" s="306"/>
    </row>
    <row r="59" spans="1:14" s="11" customFormat="1">
      <c r="A59" s="450" t="s">
        <v>21</v>
      </c>
      <c r="B59" s="405">
        <f t="shared" si="13"/>
        <v>4326</v>
      </c>
      <c r="C59" s="630"/>
      <c r="D59" s="405">
        <v>1816</v>
      </c>
      <c r="E59" s="405"/>
      <c r="F59" s="405">
        <v>2510</v>
      </c>
      <c r="G59" s="626"/>
      <c r="H59" s="111"/>
      <c r="I59" s="408">
        <f t="shared" si="14"/>
        <v>10.835859028630113</v>
      </c>
      <c r="J59" s="408"/>
      <c r="K59" s="408">
        <f t="shared" si="15"/>
        <v>21.66030534351145</v>
      </c>
      <c r="L59" s="408"/>
      <c r="M59" s="408">
        <f t="shared" si="16"/>
        <v>7.9584007102317766</v>
      </c>
      <c r="N59" s="307"/>
    </row>
    <row r="60" spans="1:14" s="11" customFormat="1">
      <c r="A60" s="450" t="s">
        <v>27</v>
      </c>
      <c r="B60" s="405">
        <f t="shared" si="13"/>
        <v>1463</v>
      </c>
      <c r="C60" s="630"/>
      <c r="D60" s="405">
        <v>1236</v>
      </c>
      <c r="E60" s="405"/>
      <c r="F60" s="405">
        <v>227</v>
      </c>
      <c r="G60" s="405" t="s">
        <v>1</v>
      </c>
      <c r="H60" s="111"/>
      <c r="I60" s="408">
        <f t="shared" si="14"/>
        <v>3.6645542669639055</v>
      </c>
      <c r="J60" s="408"/>
      <c r="K60" s="408">
        <f t="shared" si="15"/>
        <v>14.742366412213741</v>
      </c>
      <c r="L60" s="408"/>
      <c r="M60" s="408">
        <f t="shared" si="16"/>
        <v>0.71974380925203718</v>
      </c>
      <c r="N60" s="307"/>
    </row>
    <row r="61" spans="1:14" s="11" customFormat="1">
      <c r="A61" s="450" t="s">
        <v>61</v>
      </c>
      <c r="B61" s="405">
        <f t="shared" si="13"/>
        <v>3037</v>
      </c>
      <c r="C61" s="630"/>
      <c r="D61" s="405">
        <v>167</v>
      </c>
      <c r="E61" s="405" t="s">
        <v>1</v>
      </c>
      <c r="F61" s="405">
        <v>2870</v>
      </c>
      <c r="G61" s="626"/>
      <c r="H61" s="111"/>
      <c r="I61" s="408">
        <f t="shared" si="14"/>
        <v>7.6071437517220648</v>
      </c>
      <c r="J61" s="408"/>
      <c r="K61" s="408">
        <f t="shared" si="15"/>
        <v>1.9918893129770991</v>
      </c>
      <c r="L61" s="408"/>
      <c r="M61" s="408">
        <f t="shared" si="16"/>
        <v>9.0998446367988848</v>
      </c>
      <c r="N61" s="307"/>
    </row>
    <row r="62" spans="1:14" s="11" customFormat="1">
      <c r="A62" s="450" t="s">
        <v>62</v>
      </c>
      <c r="B62" s="405">
        <f t="shared" si="13"/>
        <v>1882</v>
      </c>
      <c r="C62" s="630"/>
      <c r="D62" s="405">
        <v>713</v>
      </c>
      <c r="E62" s="405" t="s">
        <v>1</v>
      </c>
      <c r="F62" s="405">
        <v>1169</v>
      </c>
      <c r="G62" s="405" t="s">
        <v>1</v>
      </c>
      <c r="H62" s="111"/>
      <c r="I62" s="408">
        <f t="shared" si="14"/>
        <v>4.7140745935926658</v>
      </c>
      <c r="J62" s="408"/>
      <c r="K62" s="408">
        <f t="shared" si="15"/>
        <v>8.5042938931297716</v>
      </c>
      <c r="L62" s="408"/>
      <c r="M62" s="408">
        <f t="shared" si="16"/>
        <v>3.7065220837693014</v>
      </c>
      <c r="N62" s="307"/>
    </row>
    <row r="63" spans="1:14" s="11" customFormat="1">
      <c r="A63" s="450" t="s">
        <v>184</v>
      </c>
      <c r="B63" s="405">
        <f>D63+F63</f>
        <v>0</v>
      </c>
      <c r="C63" s="405"/>
      <c r="D63" s="405">
        <v>0</v>
      </c>
      <c r="E63" s="405"/>
      <c r="F63" s="405">
        <v>0</v>
      </c>
      <c r="G63" s="405"/>
      <c r="H63" s="111"/>
      <c r="I63" s="408">
        <f t="shared" si="14"/>
        <v>0</v>
      </c>
      <c r="J63" s="408"/>
      <c r="K63" s="408">
        <f t="shared" si="15"/>
        <v>0</v>
      </c>
      <c r="L63" s="408"/>
      <c r="M63" s="408">
        <f t="shared" si="16"/>
        <v>0</v>
      </c>
      <c r="N63" s="307"/>
    </row>
    <row r="64" spans="1:14" s="11" customFormat="1">
      <c r="A64" s="450" t="s">
        <v>11</v>
      </c>
      <c r="B64" s="405">
        <f t="shared" si="13"/>
        <v>4005</v>
      </c>
      <c r="C64" s="630"/>
      <c r="D64" s="405">
        <v>1262</v>
      </c>
      <c r="E64" s="405"/>
      <c r="F64" s="405">
        <v>2743</v>
      </c>
      <c r="G64" s="626"/>
      <c r="H64" s="110"/>
      <c r="I64" s="308" t="s">
        <v>101</v>
      </c>
      <c r="J64" s="409"/>
      <c r="K64" s="308" t="s">
        <v>101</v>
      </c>
      <c r="L64" s="409"/>
      <c r="M64" s="308" t="s">
        <v>101</v>
      </c>
      <c r="N64" s="306"/>
    </row>
    <row r="65" spans="1:14" s="11" customFormat="1" ht="12">
      <c r="A65" s="450"/>
      <c r="B65" s="405"/>
      <c r="C65" s="630"/>
      <c r="D65" s="640"/>
      <c r="E65" s="624"/>
      <c r="F65" s="640"/>
      <c r="G65" s="626"/>
      <c r="H65" s="110"/>
      <c r="I65" s="308"/>
      <c r="J65" s="409"/>
      <c r="K65" s="308"/>
      <c r="L65" s="409"/>
      <c r="M65" s="308"/>
      <c r="N65" s="306"/>
    </row>
    <row r="66" spans="1:14" s="11" customFormat="1">
      <c r="A66" s="446" t="s">
        <v>11</v>
      </c>
      <c r="B66" s="404">
        <f>D66+F66</f>
        <v>281</v>
      </c>
      <c r="C66" s="405" t="s">
        <v>1</v>
      </c>
      <c r="D66" s="404">
        <f>D67</f>
        <v>41</v>
      </c>
      <c r="E66" s="405" t="s">
        <v>1</v>
      </c>
      <c r="F66" s="404">
        <f>F67</f>
        <v>240</v>
      </c>
      <c r="G66" s="405" t="s">
        <v>1</v>
      </c>
      <c r="H66" s="110"/>
      <c r="I66" s="308"/>
      <c r="J66" s="409"/>
      <c r="K66" s="308"/>
      <c r="L66" s="409"/>
      <c r="M66" s="308"/>
      <c r="N66" s="306"/>
    </row>
    <row r="67" spans="1:14" s="11" customFormat="1">
      <c r="A67" s="450" t="s">
        <v>20</v>
      </c>
      <c r="B67" s="405">
        <f>D67+F67</f>
        <v>281</v>
      </c>
      <c r="C67" s="405"/>
      <c r="D67" s="404">
        <v>41</v>
      </c>
      <c r="E67" s="405"/>
      <c r="F67" s="405">
        <v>240</v>
      </c>
      <c r="G67" s="405"/>
      <c r="H67" s="110"/>
      <c r="I67" s="408">
        <f>B67*100/SUM(B66)</f>
        <v>100</v>
      </c>
      <c r="J67" s="409"/>
      <c r="K67" s="641">
        <v>0</v>
      </c>
      <c r="L67" s="409"/>
      <c r="M67" s="408">
        <f>F67*100/SUM(F66)</f>
        <v>100</v>
      </c>
      <c r="N67" s="306"/>
    </row>
    <row r="68" spans="1:14" s="36" customFormat="1" ht="6.5" customHeight="1" thickBot="1">
      <c r="A68" s="121"/>
      <c r="B68" s="114"/>
      <c r="C68" s="371"/>
      <c r="D68" s="114"/>
      <c r="E68" s="371"/>
      <c r="F68" s="114"/>
      <c r="G68" s="371"/>
      <c r="H68" s="116"/>
      <c r="I68" s="117"/>
      <c r="J68" s="116"/>
      <c r="K68" s="117"/>
      <c r="L68" s="117"/>
      <c r="M68" s="117"/>
      <c r="N68" s="116"/>
    </row>
    <row r="69" spans="1:14" s="4" customFormat="1" ht="6.5" customHeight="1">
      <c r="A69" s="31"/>
      <c r="B69" s="31"/>
      <c r="C69" s="369"/>
      <c r="D69" s="31"/>
      <c r="E69" s="369"/>
      <c r="F69" s="31"/>
      <c r="G69" s="369"/>
      <c r="H69" s="31"/>
      <c r="I69" s="31"/>
      <c r="J69" s="31"/>
      <c r="K69" s="31"/>
      <c r="L69" s="31"/>
      <c r="M69" s="31"/>
      <c r="N69" s="31"/>
    </row>
    <row r="70" spans="1:14" s="4" customFormat="1">
      <c r="A70" s="13" t="s">
        <v>52</v>
      </c>
      <c r="C70" s="330"/>
      <c r="E70" s="330"/>
      <c r="G70" s="330"/>
    </row>
    <row r="71" spans="1:14" s="4" customFormat="1">
      <c r="A71" s="18" t="s">
        <v>196</v>
      </c>
      <c r="B71" s="18"/>
      <c r="C71" s="331"/>
      <c r="D71" s="18"/>
      <c r="E71" s="331"/>
      <c r="F71" s="18"/>
      <c r="G71" s="331"/>
      <c r="H71" s="18"/>
      <c r="I71" s="18"/>
      <c r="J71" s="18"/>
      <c r="K71" s="18"/>
      <c r="L71" s="18"/>
      <c r="M71" s="18"/>
      <c r="N71" s="18"/>
    </row>
    <row r="72" spans="1:14" s="4" customFormat="1">
      <c r="A72" s="18" t="s">
        <v>197</v>
      </c>
      <c r="B72" s="18"/>
      <c r="C72" s="331"/>
      <c r="D72" s="18"/>
      <c r="E72" s="331"/>
      <c r="F72" s="18"/>
      <c r="G72" s="331"/>
      <c r="H72" s="18"/>
      <c r="I72" s="18"/>
      <c r="J72" s="18"/>
      <c r="K72" s="18"/>
      <c r="L72" s="18"/>
      <c r="M72" s="18"/>
      <c r="N72" s="18"/>
    </row>
    <row r="73" spans="1:14" s="4" customFormat="1" ht="11">
      <c r="A73" s="18"/>
      <c r="B73" s="18"/>
      <c r="C73" s="331"/>
      <c r="D73" s="18"/>
      <c r="E73" s="331"/>
      <c r="F73" s="18"/>
      <c r="G73" s="331"/>
      <c r="H73" s="18"/>
      <c r="I73" s="18"/>
      <c r="J73" s="18"/>
      <c r="K73" s="18"/>
      <c r="L73" s="18"/>
      <c r="M73" s="18"/>
      <c r="N73" s="18"/>
    </row>
    <row r="74" spans="1:14" s="4" customFormat="1" ht="22.5" customHeight="1">
      <c r="A74" s="654" t="s">
        <v>153</v>
      </c>
      <c r="B74" s="654"/>
      <c r="C74" s="654"/>
      <c r="D74" s="654"/>
      <c r="E74" s="654"/>
      <c r="F74" s="654"/>
      <c r="G74" s="654"/>
      <c r="H74" s="654"/>
      <c r="I74" s="654"/>
      <c r="J74" s="654"/>
      <c r="K74" s="654"/>
      <c r="L74" s="654"/>
      <c r="M74" s="654"/>
      <c r="N74" s="654"/>
    </row>
    <row r="75" spans="1:14" s="4" customFormat="1" ht="11">
      <c r="A75" s="3" t="s">
        <v>31</v>
      </c>
      <c r="B75" s="31"/>
      <c r="C75" s="369"/>
      <c r="D75" s="31"/>
      <c r="E75" s="369"/>
      <c r="F75" s="31"/>
      <c r="G75" s="369"/>
      <c r="H75" s="31"/>
      <c r="I75" s="31"/>
      <c r="J75" s="31"/>
      <c r="K75" s="31"/>
      <c r="L75" s="31"/>
      <c r="M75" s="31"/>
      <c r="N75" s="31"/>
    </row>
    <row r="76" spans="1:14" s="4" customFormat="1" ht="11">
      <c r="A76" s="158" t="s">
        <v>113</v>
      </c>
      <c r="B76" s="31"/>
      <c r="C76" s="369"/>
      <c r="D76" s="31"/>
      <c r="E76" s="369"/>
      <c r="F76" s="31"/>
      <c r="G76" s="369"/>
      <c r="H76" s="31"/>
      <c r="I76" s="31"/>
      <c r="J76" s="31"/>
      <c r="K76" s="31"/>
      <c r="L76" s="31"/>
      <c r="M76" s="31"/>
      <c r="N76" s="31"/>
    </row>
    <row r="77" spans="1:14" s="4" customFormat="1" ht="11">
      <c r="A77" s="4" t="s">
        <v>207</v>
      </c>
      <c r="B77" s="31"/>
      <c r="C77" s="369"/>
      <c r="D77" s="31"/>
      <c r="E77" s="369"/>
      <c r="F77" s="31"/>
      <c r="G77" s="369"/>
      <c r="H77" s="31"/>
      <c r="I77" s="31"/>
      <c r="J77" s="31"/>
      <c r="K77" s="31"/>
      <c r="L77" s="31"/>
      <c r="M77" s="31"/>
      <c r="N77" s="31"/>
    </row>
    <row r="79" spans="1:14">
      <c r="A79" s="328"/>
    </row>
    <row r="80" spans="1:14">
      <c r="A80" s="328"/>
    </row>
    <row r="81" spans="1:1">
      <c r="A81" s="328"/>
    </row>
    <row r="82" spans="1:1">
      <c r="A82" s="328"/>
    </row>
    <row r="83" spans="1:1">
      <c r="A83" s="328"/>
    </row>
    <row r="84" spans="1:1">
      <c r="A84" s="328"/>
    </row>
    <row r="85" spans="1:1">
      <c r="A85" s="328"/>
    </row>
  </sheetData>
  <mergeCells count="13">
    <mergeCell ref="A74:N74"/>
    <mergeCell ref="D10:E10"/>
    <mergeCell ref="K10:L10"/>
    <mergeCell ref="M10:N10"/>
    <mergeCell ref="A1:N1"/>
    <mergeCell ref="A4:A10"/>
    <mergeCell ref="B4:G4"/>
    <mergeCell ref="I4:N4"/>
    <mergeCell ref="B7:C10"/>
    <mergeCell ref="D7:G7"/>
    <mergeCell ref="I7:J10"/>
    <mergeCell ref="K7:N7"/>
    <mergeCell ref="F10:G10"/>
  </mergeCells>
  <phoneticPr fontId="22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8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5" width="10.6640625" style="1" customWidth="1"/>
    <col min="16" max="16384" width="11.5" style="1"/>
  </cols>
  <sheetData>
    <row r="1" spans="1:15" ht="38.25" customHeight="1">
      <c r="A1" s="670" t="s">
        <v>225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</row>
    <row r="2" spans="1:15" s="11" customFormat="1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5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5" s="11" customFormat="1" ht="12" customHeight="1">
      <c r="A4" s="661" t="s">
        <v>147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5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5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5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5" s="11" customFormat="1" ht="6.5" customHeight="1">
      <c r="A8" s="661"/>
      <c r="B8" s="668"/>
      <c r="C8" s="668"/>
      <c r="D8" s="536"/>
      <c r="E8" s="554"/>
      <c r="F8" s="536"/>
      <c r="G8" s="554"/>
      <c r="H8" s="534"/>
      <c r="I8" s="668"/>
      <c r="J8" s="668"/>
      <c r="K8" s="536"/>
      <c r="L8" s="536"/>
      <c r="M8" s="536"/>
      <c r="N8" s="536"/>
    </row>
    <row r="9" spans="1:15" s="11" customFormat="1" ht="6.5" customHeight="1">
      <c r="A9" s="661"/>
      <c r="B9" s="668"/>
      <c r="C9" s="668"/>
      <c r="D9" s="534"/>
      <c r="E9" s="555"/>
      <c r="F9" s="534"/>
      <c r="G9" s="555"/>
      <c r="H9" s="534"/>
      <c r="I9" s="668"/>
      <c r="J9" s="668"/>
      <c r="K9" s="534"/>
      <c r="L9" s="534"/>
      <c r="M9" s="534"/>
      <c r="N9" s="534"/>
    </row>
    <row r="10" spans="1:15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  <c r="O10" s="36"/>
    </row>
    <row r="11" spans="1:15" s="11" customFormat="1" ht="6.5" customHeight="1">
      <c r="A11" s="465"/>
      <c r="B11" s="539"/>
      <c r="C11" s="556"/>
      <c r="D11" s="541"/>
      <c r="E11" s="537"/>
      <c r="F11" s="536"/>
      <c r="G11" s="554"/>
      <c r="H11" s="536"/>
      <c r="I11" s="539"/>
      <c r="J11" s="539"/>
      <c r="K11" s="541"/>
      <c r="L11" s="541"/>
      <c r="M11" s="536"/>
      <c r="N11" s="536"/>
      <c r="O11" s="36"/>
    </row>
    <row r="12" spans="1:15" s="11" customFormat="1" ht="6.5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  <c r="O12" s="36"/>
    </row>
    <row r="13" spans="1:15" s="11" customFormat="1" ht="14">
      <c r="A13" s="542" t="s">
        <v>60</v>
      </c>
      <c r="B13" s="470">
        <f>D13+F13</f>
        <v>292284</v>
      </c>
      <c r="C13" s="558"/>
      <c r="D13" s="470">
        <f>SUM(D14:D20)</f>
        <v>114384</v>
      </c>
      <c r="E13" s="497"/>
      <c r="F13" s="470">
        <f>SUM(F14:F20)</f>
        <v>177900</v>
      </c>
      <c r="G13" s="471"/>
      <c r="H13" s="503"/>
      <c r="I13" s="481">
        <f>SUM(I14:I19)</f>
        <v>99.999999999999986</v>
      </c>
      <c r="J13" s="481"/>
      <c r="K13" s="481">
        <f>SUM(K14:K19)</f>
        <v>100</v>
      </c>
      <c r="L13" s="481"/>
      <c r="M13" s="481">
        <f>SUM(M14:M19)</f>
        <v>100</v>
      </c>
      <c r="N13" s="544"/>
      <c r="O13" s="413"/>
    </row>
    <row r="14" spans="1:15" s="11" customFormat="1" ht="12">
      <c r="A14" s="482" t="s">
        <v>14</v>
      </c>
      <c r="B14" s="483">
        <f t="shared" ref="B14:B20" si="0">D14+F14</f>
        <v>92597</v>
      </c>
      <c r="C14" s="486"/>
      <c r="D14" s="483">
        <v>19800</v>
      </c>
      <c r="E14" s="483"/>
      <c r="F14" s="483">
        <v>72797</v>
      </c>
      <c r="G14" s="499"/>
      <c r="H14" s="571"/>
      <c r="I14" s="507">
        <f t="shared" ref="I14:I19" si="1">B14*100/SUM($B$14:$B$19)</f>
        <v>31.695670628183361</v>
      </c>
      <c r="J14" s="507"/>
      <c r="K14" s="507">
        <f t="shared" ref="K14:K19" si="2">D14*100/SUM($D$14:$D$19)</f>
        <v>17.310113302559799</v>
      </c>
      <c r="L14" s="507"/>
      <c r="M14" s="507">
        <f t="shared" ref="M14:M19" si="3">F14*100/SUM($F$14:$F$19)</f>
        <v>40.952407740774078</v>
      </c>
      <c r="N14" s="488"/>
      <c r="O14" s="413"/>
    </row>
    <row r="15" spans="1:15" s="11" customFormat="1" ht="12">
      <c r="A15" s="482" t="s">
        <v>15</v>
      </c>
      <c r="B15" s="483">
        <f t="shared" si="0"/>
        <v>64622</v>
      </c>
      <c r="C15" s="486"/>
      <c r="D15" s="483">
        <v>31282</v>
      </c>
      <c r="E15" s="483"/>
      <c r="F15" s="483">
        <v>33340</v>
      </c>
      <c r="G15" s="499"/>
      <c r="H15" s="571"/>
      <c r="I15" s="507">
        <f t="shared" si="1"/>
        <v>22.11991346733118</v>
      </c>
      <c r="J15" s="507"/>
      <c r="K15" s="507">
        <f t="shared" si="2"/>
        <v>27.348230521751294</v>
      </c>
      <c r="L15" s="488"/>
      <c r="M15" s="507">
        <f t="shared" si="3"/>
        <v>18.755625562556254</v>
      </c>
      <c r="N15" s="488"/>
      <c r="O15" s="413"/>
    </row>
    <row r="16" spans="1:15" s="11" customFormat="1" ht="12">
      <c r="A16" s="482" t="s">
        <v>16</v>
      </c>
      <c r="B16" s="483">
        <f t="shared" si="0"/>
        <v>76128</v>
      </c>
      <c r="C16" s="486"/>
      <c r="D16" s="483">
        <v>31213</v>
      </c>
      <c r="E16" s="483"/>
      <c r="F16" s="483">
        <v>44915</v>
      </c>
      <c r="G16" s="499"/>
      <c r="H16" s="571"/>
      <c r="I16" s="507">
        <f t="shared" si="1"/>
        <v>26.05838216769812</v>
      </c>
      <c r="J16" s="507"/>
      <c r="K16" s="507">
        <f t="shared" si="2"/>
        <v>27.287907399636314</v>
      </c>
      <c r="L16" s="488"/>
      <c r="M16" s="507">
        <f t="shared" si="3"/>
        <v>25.267214221422144</v>
      </c>
      <c r="N16" s="488"/>
      <c r="O16" s="413"/>
    </row>
    <row r="17" spans="1:17" s="11" customFormat="1" ht="12">
      <c r="A17" s="482" t="s">
        <v>17</v>
      </c>
      <c r="B17" s="483">
        <f t="shared" si="0"/>
        <v>17645</v>
      </c>
      <c r="C17" s="486"/>
      <c r="D17" s="483">
        <v>7735</v>
      </c>
      <c r="E17" s="483"/>
      <c r="F17" s="483">
        <v>9910</v>
      </c>
      <c r="G17" s="499"/>
      <c r="H17" s="571"/>
      <c r="I17" s="507">
        <f t="shared" si="1"/>
        <v>6.0398296730379535</v>
      </c>
      <c r="J17" s="507"/>
      <c r="K17" s="507">
        <f t="shared" si="2"/>
        <v>6.7623094139040427</v>
      </c>
      <c r="L17" s="488"/>
      <c r="M17" s="507">
        <f t="shared" si="3"/>
        <v>5.5749324932493245</v>
      </c>
      <c r="N17" s="488"/>
      <c r="O17" s="413"/>
    </row>
    <row r="18" spans="1:17" s="11" customFormat="1" ht="12">
      <c r="A18" s="572" t="s">
        <v>18</v>
      </c>
      <c r="B18" s="483">
        <f t="shared" si="0"/>
        <v>27430</v>
      </c>
      <c r="C18" s="486"/>
      <c r="D18" s="483">
        <v>16390</v>
      </c>
      <c r="E18" s="483"/>
      <c r="F18" s="483">
        <v>11040</v>
      </c>
      <c r="G18" s="499"/>
      <c r="H18" s="571"/>
      <c r="I18" s="507">
        <f t="shared" si="1"/>
        <v>9.3892053234021571</v>
      </c>
      <c r="J18" s="507"/>
      <c r="K18" s="507">
        <f t="shared" si="2"/>
        <v>14.3289271226745</v>
      </c>
      <c r="L18" s="488"/>
      <c r="M18" s="507">
        <f t="shared" si="3"/>
        <v>6.2106210621062106</v>
      </c>
      <c r="N18" s="488"/>
      <c r="O18" s="413"/>
      <c r="Q18" s="642"/>
    </row>
    <row r="19" spans="1:17" s="11" customFormat="1" ht="12">
      <c r="A19" s="572" t="s">
        <v>29</v>
      </c>
      <c r="B19" s="483">
        <f t="shared" si="0"/>
        <v>13722</v>
      </c>
      <c r="C19" s="486"/>
      <c r="D19" s="483">
        <v>7964</v>
      </c>
      <c r="E19" s="483"/>
      <c r="F19" s="483">
        <v>5758</v>
      </c>
      <c r="G19" s="499"/>
      <c r="H19" s="571"/>
      <c r="I19" s="507">
        <f t="shared" si="1"/>
        <v>4.696998740347226</v>
      </c>
      <c r="J19" s="507"/>
      <c r="K19" s="507">
        <f t="shared" si="2"/>
        <v>6.9625122394740524</v>
      </c>
      <c r="L19" s="488"/>
      <c r="M19" s="507">
        <f t="shared" si="3"/>
        <v>3.2391989198919893</v>
      </c>
      <c r="N19" s="488"/>
      <c r="O19" s="413"/>
    </row>
    <row r="20" spans="1:17" s="11" customFormat="1">
      <c r="A20" s="572" t="s">
        <v>11</v>
      </c>
      <c r="B20" s="483">
        <f t="shared" si="0"/>
        <v>140</v>
      </c>
      <c r="C20" s="483" t="s">
        <v>1</v>
      </c>
      <c r="D20" s="483">
        <v>0</v>
      </c>
      <c r="E20" s="483"/>
      <c r="F20" s="483">
        <v>140</v>
      </c>
      <c r="G20" s="483" t="s">
        <v>1</v>
      </c>
      <c r="H20" s="571"/>
      <c r="I20" s="588" t="s">
        <v>101</v>
      </c>
      <c r="J20" s="588"/>
      <c r="K20" s="588">
        <v>0</v>
      </c>
      <c r="L20" s="493"/>
      <c r="M20" s="588" t="s">
        <v>101</v>
      </c>
      <c r="N20" s="488"/>
      <c r="O20" s="413"/>
    </row>
    <row r="21" spans="1:17" s="11" customFormat="1" ht="6.5" customHeight="1">
      <c r="B21" s="312"/>
      <c r="C21" s="266"/>
      <c r="D21" s="312"/>
      <c r="E21" s="314"/>
      <c r="F21" s="312"/>
      <c r="G21" s="266"/>
      <c r="I21" s="254"/>
      <c r="J21" s="254"/>
      <c r="K21" s="254"/>
      <c r="L21" s="254"/>
      <c r="M21" s="254"/>
      <c r="N21" s="254"/>
      <c r="O21" s="10"/>
    </row>
    <row r="22" spans="1:17" s="11" customFormat="1">
      <c r="A22" s="61" t="s">
        <v>20</v>
      </c>
      <c r="B22" s="424">
        <f t="shared" ref="B22:B29" si="4">D22+F22</f>
        <v>125479</v>
      </c>
      <c r="C22" s="290"/>
      <c r="D22" s="313">
        <f>SUM(D23:D29)</f>
        <v>10397</v>
      </c>
      <c r="E22" s="290"/>
      <c r="F22" s="313">
        <f>SUM(F23:F29)</f>
        <v>115082</v>
      </c>
      <c r="G22" s="290"/>
      <c r="H22" s="61"/>
      <c r="I22" s="407">
        <f>SUM(I23:I28)</f>
        <v>100.00000000000001</v>
      </c>
      <c r="J22" s="407"/>
      <c r="K22" s="407">
        <f>SUM(K23:K28)</f>
        <v>99.999999999999986</v>
      </c>
      <c r="L22" s="407"/>
      <c r="M22" s="407">
        <f>SUM(M23:M28)</f>
        <v>100</v>
      </c>
      <c r="N22" s="293"/>
      <c r="O22" s="10"/>
    </row>
    <row r="23" spans="1:17" s="11" customFormat="1" ht="12">
      <c r="A23" s="46" t="s">
        <v>14</v>
      </c>
      <c r="B23" s="303">
        <f t="shared" si="4"/>
        <v>60284</v>
      </c>
      <c r="C23" s="260"/>
      <c r="D23" s="303">
        <v>4061</v>
      </c>
      <c r="E23" s="303"/>
      <c r="F23" s="303">
        <v>56223</v>
      </c>
      <c r="G23" s="260"/>
      <c r="H23" s="26"/>
      <c r="I23" s="250">
        <f>B23*100/SUM(B23:B28)</f>
        <v>48.043098845225096</v>
      </c>
      <c r="J23" s="250"/>
      <c r="K23" s="250">
        <f t="shared" ref="K23:K28" si="5">D23*100/SUM($D$23:$D$28)</f>
        <v>39.059344041550446</v>
      </c>
      <c r="L23" s="250"/>
      <c r="M23" s="250">
        <f t="shared" ref="M23:M28" si="6">F23*100/SUM($F$23:$F$28)</f>
        <v>48.854729671017189</v>
      </c>
      <c r="N23" s="244"/>
      <c r="O23" s="152"/>
    </row>
    <row r="24" spans="1:17" s="11" customFormat="1" ht="12">
      <c r="A24" s="46" t="s">
        <v>15</v>
      </c>
      <c r="B24" s="303">
        <f t="shared" si="4"/>
        <v>23442</v>
      </c>
      <c r="C24" s="260"/>
      <c r="D24" s="303">
        <v>3005</v>
      </c>
      <c r="E24" s="303"/>
      <c r="F24" s="303">
        <v>20437</v>
      </c>
      <c r="G24" s="260"/>
      <c r="H24" s="26"/>
      <c r="I24" s="250">
        <f>B24*100/SUM(B23:B28)</f>
        <v>18.682010535627477</v>
      </c>
      <c r="J24" s="250"/>
      <c r="K24" s="250">
        <f t="shared" si="5"/>
        <v>28.902568048475523</v>
      </c>
      <c r="L24" s="244"/>
      <c r="M24" s="250">
        <f t="shared" si="6"/>
        <v>17.758641664204653</v>
      </c>
      <c r="N24" s="244"/>
      <c r="O24" s="152"/>
    </row>
    <row r="25" spans="1:17" s="11" customFormat="1" ht="12">
      <c r="A25" s="46" t="s">
        <v>16</v>
      </c>
      <c r="B25" s="303">
        <f t="shared" si="4"/>
        <v>27287</v>
      </c>
      <c r="C25" s="260"/>
      <c r="D25" s="303">
        <v>1596</v>
      </c>
      <c r="E25" s="303"/>
      <c r="F25" s="303">
        <v>25691</v>
      </c>
      <c r="G25" s="260"/>
      <c r="H25" s="26"/>
      <c r="I25" s="250">
        <f>B25*100/SUM(B23:B28)</f>
        <v>21.746268299874881</v>
      </c>
      <c r="J25" s="250"/>
      <c r="K25" s="250">
        <f t="shared" si="5"/>
        <v>15.350581898624604</v>
      </c>
      <c r="L25" s="244"/>
      <c r="M25" s="250">
        <f t="shared" si="6"/>
        <v>22.324081958951009</v>
      </c>
      <c r="N25" s="244"/>
      <c r="O25" s="152"/>
    </row>
    <row r="26" spans="1:17" s="11" customFormat="1" ht="12">
      <c r="A26" s="46" t="s">
        <v>17</v>
      </c>
      <c r="B26" s="303">
        <f t="shared" si="4"/>
        <v>6896</v>
      </c>
      <c r="C26" s="260"/>
      <c r="D26" s="303">
        <v>571</v>
      </c>
      <c r="E26" s="303" t="s">
        <v>1</v>
      </c>
      <c r="F26" s="303">
        <v>6325</v>
      </c>
      <c r="G26" s="260"/>
      <c r="H26" s="26"/>
      <c r="I26" s="250">
        <f>B26*100/SUM(B23:B28)</f>
        <v>5.4957403230819502</v>
      </c>
      <c r="J26" s="250"/>
      <c r="K26" s="250">
        <f t="shared" si="5"/>
        <v>5.491968837164567</v>
      </c>
      <c r="L26" s="244"/>
      <c r="M26" s="250">
        <f t="shared" si="6"/>
        <v>5.4960810552475623</v>
      </c>
      <c r="N26" s="244"/>
      <c r="O26" s="152"/>
    </row>
    <row r="27" spans="1:17" s="11" customFormat="1" ht="12">
      <c r="A27" s="452" t="s">
        <v>18</v>
      </c>
      <c r="B27" s="303">
        <f t="shared" si="4"/>
        <v>6777</v>
      </c>
      <c r="C27" s="260"/>
      <c r="D27" s="303">
        <v>996</v>
      </c>
      <c r="E27" s="303"/>
      <c r="F27" s="303">
        <v>5781</v>
      </c>
      <c r="G27" s="260"/>
      <c r="H27" s="26"/>
      <c r="I27" s="250">
        <f>B27*100/SUM(B23:B28)</f>
        <v>5.4009037368802746</v>
      </c>
      <c r="J27" s="250"/>
      <c r="K27" s="250">
        <f t="shared" si="5"/>
        <v>9.5796864480138506</v>
      </c>
      <c r="L27" s="244"/>
      <c r="M27" s="250">
        <f t="shared" si="6"/>
        <v>5.0233746372152028</v>
      </c>
      <c r="N27" s="244"/>
      <c r="O27" s="152"/>
    </row>
    <row r="28" spans="1:17" s="11" customFormat="1" ht="12">
      <c r="A28" s="452" t="s">
        <v>29</v>
      </c>
      <c r="B28" s="303">
        <f t="shared" si="4"/>
        <v>793</v>
      </c>
      <c r="C28" s="303" t="s">
        <v>1</v>
      </c>
      <c r="D28" s="303">
        <v>168</v>
      </c>
      <c r="E28" s="303" t="s">
        <v>1</v>
      </c>
      <c r="F28" s="303">
        <v>625</v>
      </c>
      <c r="G28" s="303" t="s">
        <v>1</v>
      </c>
      <c r="H28" s="26"/>
      <c r="I28" s="250">
        <f>B28*100/SUM(B23:B28)</f>
        <v>0.63197825931032281</v>
      </c>
      <c r="J28" s="250"/>
      <c r="K28" s="250">
        <f t="shared" si="5"/>
        <v>1.6158507261710109</v>
      </c>
      <c r="L28" s="244"/>
      <c r="M28" s="250">
        <f t="shared" si="6"/>
        <v>0.5430910133643837</v>
      </c>
      <c r="N28" s="244"/>
      <c r="O28" s="152"/>
    </row>
    <row r="29" spans="1:17" s="11" customFormat="1">
      <c r="A29" s="452" t="s">
        <v>11</v>
      </c>
      <c r="B29" s="303">
        <f t="shared" si="4"/>
        <v>0</v>
      </c>
      <c r="C29" s="303"/>
      <c r="D29" s="303"/>
      <c r="E29" s="303"/>
      <c r="F29" s="303"/>
      <c r="G29" s="303"/>
      <c r="H29" s="26"/>
      <c r="I29" s="585" t="s">
        <v>101</v>
      </c>
      <c r="J29" s="585"/>
      <c r="K29" s="250">
        <v>0</v>
      </c>
      <c r="L29" s="282"/>
      <c r="M29" s="585" t="s">
        <v>101</v>
      </c>
      <c r="N29" s="244"/>
      <c r="O29" s="152"/>
    </row>
    <row r="30" spans="1:17" s="11" customFormat="1" ht="4.5" customHeight="1">
      <c r="A30" s="26"/>
      <c r="B30" s="238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44"/>
      <c r="O30" s="152"/>
    </row>
    <row r="31" spans="1:17" s="11" customFormat="1">
      <c r="A31" s="61" t="s">
        <v>26</v>
      </c>
      <c r="B31" s="313">
        <f t="shared" ref="B31:B38" si="7">D31+F31</f>
        <v>43785</v>
      </c>
      <c r="C31" s="290"/>
      <c r="D31" s="313">
        <f>SUM(D32:D38)</f>
        <v>19279</v>
      </c>
      <c r="E31" s="290"/>
      <c r="F31" s="313">
        <f>SUM(F32:F38)</f>
        <v>24506</v>
      </c>
      <c r="G31" s="290"/>
      <c r="H31" s="61"/>
      <c r="I31" s="293">
        <f>SUM(I32:I37)</f>
        <v>100</v>
      </c>
      <c r="J31" s="293"/>
      <c r="K31" s="293">
        <f>SUM(K32:K37)</f>
        <v>100</v>
      </c>
      <c r="L31" s="293"/>
      <c r="M31" s="293">
        <f>SUM(M32:M37)</f>
        <v>100</v>
      </c>
      <c r="N31" s="293"/>
      <c r="O31" s="152"/>
    </row>
    <row r="32" spans="1:17" s="11" customFormat="1" ht="12">
      <c r="A32" s="46" t="s">
        <v>14</v>
      </c>
      <c r="B32" s="303">
        <f t="shared" si="7"/>
        <v>12066</v>
      </c>
      <c r="C32" s="260"/>
      <c r="D32" s="303">
        <v>2269</v>
      </c>
      <c r="E32" s="303"/>
      <c r="F32" s="303">
        <v>9797</v>
      </c>
      <c r="G32" s="260"/>
      <c r="H32" s="10"/>
      <c r="I32" s="250">
        <f>B32*100/SUM(B32:B37)</f>
        <v>27.609088620918474</v>
      </c>
      <c r="J32" s="244"/>
      <c r="K32" s="250">
        <f>D32*100/SUM(D32:D37)</f>
        <v>11.769282639141034</v>
      </c>
      <c r="L32" s="244"/>
      <c r="M32" s="250">
        <f>F32*100/SUM(F32:F37)</f>
        <v>40.112184736324927</v>
      </c>
      <c r="N32" s="244"/>
      <c r="O32" s="152"/>
    </row>
    <row r="33" spans="1:15" s="11" customFormat="1" ht="12">
      <c r="A33" s="46" t="s">
        <v>15</v>
      </c>
      <c r="B33" s="303">
        <f t="shared" si="7"/>
        <v>10157</v>
      </c>
      <c r="C33" s="260"/>
      <c r="D33" s="303">
        <v>4838</v>
      </c>
      <c r="E33" s="303"/>
      <c r="F33" s="303">
        <v>5319</v>
      </c>
      <c r="G33" s="260"/>
      <c r="H33" s="10"/>
      <c r="I33" s="250">
        <f>B33*100/SUM(B32:B37)</f>
        <v>23.240967439306225</v>
      </c>
      <c r="J33" s="244"/>
      <c r="K33" s="250">
        <f>D33*100/SUM(D32:D37)</f>
        <v>25.094662586233724</v>
      </c>
      <c r="L33" s="244"/>
      <c r="M33" s="250">
        <f>F33*100/SUM(F32:F37)</f>
        <v>21.777759580740256</v>
      </c>
      <c r="N33" s="244"/>
      <c r="O33" s="152"/>
    </row>
    <row r="34" spans="1:15" s="11" customFormat="1" ht="12">
      <c r="A34" s="46" t="s">
        <v>16</v>
      </c>
      <c r="B34" s="303">
        <f t="shared" si="7"/>
        <v>13773</v>
      </c>
      <c r="C34" s="260"/>
      <c r="D34" s="303">
        <v>7184</v>
      </c>
      <c r="E34" s="303"/>
      <c r="F34" s="303">
        <v>6589</v>
      </c>
      <c r="G34" s="260"/>
      <c r="H34" s="10"/>
      <c r="I34" s="250">
        <f>B34*100/SUM(B32:B37)</f>
        <v>31.514998970322402</v>
      </c>
      <c r="J34" s="244"/>
      <c r="K34" s="250">
        <f>D34*100/SUM(D32:D37)</f>
        <v>37.263343534415682</v>
      </c>
      <c r="L34" s="244"/>
      <c r="M34" s="250">
        <f>F34*100/SUM(F32:F37)</f>
        <v>26.977563052735015</v>
      </c>
      <c r="N34" s="244"/>
      <c r="O34" s="33"/>
    </row>
    <row r="35" spans="1:15" s="11" customFormat="1" ht="12">
      <c r="A35" s="46" t="s">
        <v>17</v>
      </c>
      <c r="B35" s="303">
        <f t="shared" si="7"/>
        <v>2969</v>
      </c>
      <c r="C35" s="260"/>
      <c r="D35" s="303">
        <v>2130</v>
      </c>
      <c r="E35" s="303"/>
      <c r="F35" s="303">
        <v>839</v>
      </c>
      <c r="G35" s="303"/>
      <c r="H35" s="10"/>
      <c r="I35" s="250">
        <f>B35*100/SUM(B32:B37)</f>
        <v>6.7935839644875635</v>
      </c>
      <c r="J35" s="244"/>
      <c r="K35" s="250">
        <f>D35*100/SUM(D32:D37)</f>
        <v>11.048290886456767</v>
      </c>
      <c r="L35" s="244"/>
      <c r="M35" s="250">
        <f>F35*100/SUM(F32:F37)</f>
        <v>3.4351457582705534</v>
      </c>
      <c r="N35" s="244"/>
      <c r="O35" s="33"/>
    </row>
    <row r="36" spans="1:15" s="11" customFormat="1" ht="12">
      <c r="A36" s="452" t="s">
        <v>18</v>
      </c>
      <c r="B36" s="303">
        <f t="shared" si="7"/>
        <v>3366</v>
      </c>
      <c r="C36" s="260"/>
      <c r="D36" s="303">
        <v>2039</v>
      </c>
      <c r="E36" s="303"/>
      <c r="F36" s="303">
        <v>1327</v>
      </c>
      <c r="G36" s="612"/>
      <c r="H36" s="10"/>
      <c r="I36" s="250">
        <f>B36*100/SUM(B32:B37)</f>
        <v>7.7019884218474708</v>
      </c>
      <c r="J36" s="244"/>
      <c r="K36" s="250">
        <f>D36*100/SUM(D32:D37)</f>
        <v>10.576274703044763</v>
      </c>
      <c r="L36" s="244"/>
      <c r="M36" s="250">
        <f>F36*100/SUM(F32:F37)</f>
        <v>5.4331804782181461</v>
      </c>
      <c r="N36" s="244"/>
      <c r="O36" s="33"/>
    </row>
    <row r="37" spans="1:15" s="11" customFormat="1" ht="12">
      <c r="A37" s="452" t="s">
        <v>29</v>
      </c>
      <c r="B37" s="303">
        <f t="shared" si="7"/>
        <v>1372</v>
      </c>
      <c r="C37" s="303"/>
      <c r="D37" s="303">
        <v>819</v>
      </c>
      <c r="E37" s="303" t="s">
        <v>1</v>
      </c>
      <c r="F37" s="303">
        <v>553</v>
      </c>
      <c r="G37" s="303" t="s">
        <v>1</v>
      </c>
      <c r="H37" s="26"/>
      <c r="I37" s="250">
        <f>B37*100/SUM(B32:B37)</f>
        <v>3.1393725831178636</v>
      </c>
      <c r="J37" s="244"/>
      <c r="K37" s="250">
        <f>D37*100/SUM(D32:D37)</f>
        <v>4.2481456507080244</v>
      </c>
      <c r="L37" s="244"/>
      <c r="M37" s="250">
        <f>F37*100/SUM(F32:F37)</f>
        <v>2.2641663937111036</v>
      </c>
      <c r="N37" s="244"/>
      <c r="O37" s="33"/>
    </row>
    <row r="38" spans="1:15" s="11" customFormat="1" ht="12">
      <c r="A38" s="452" t="s">
        <v>11</v>
      </c>
      <c r="B38" s="303">
        <f t="shared" si="7"/>
        <v>82</v>
      </c>
      <c r="C38" s="303" t="s">
        <v>1</v>
      </c>
      <c r="D38" s="238">
        <v>0</v>
      </c>
      <c r="E38" s="303"/>
      <c r="F38" s="238">
        <v>82</v>
      </c>
      <c r="G38" s="303" t="s">
        <v>1</v>
      </c>
      <c r="H38" s="26"/>
      <c r="I38" s="244"/>
      <c r="J38" s="244"/>
      <c r="K38" s="244"/>
      <c r="L38" s="244"/>
      <c r="M38" s="244"/>
      <c r="N38" s="244"/>
      <c r="O38" s="36"/>
    </row>
    <row r="39" spans="1:15" s="11" customFormat="1" ht="6.5" customHeight="1">
      <c r="A39" s="28"/>
      <c r="B39" s="238"/>
      <c r="C39" s="612"/>
      <c r="D39" s="238"/>
      <c r="E39" s="612"/>
      <c r="F39" s="238"/>
      <c r="G39" s="612"/>
      <c r="H39" s="26"/>
      <c r="I39" s="244"/>
      <c r="J39" s="244"/>
      <c r="K39" s="244"/>
      <c r="L39" s="244"/>
      <c r="M39" s="244"/>
      <c r="N39" s="244"/>
      <c r="O39" s="36"/>
    </row>
    <row r="40" spans="1:15" s="11" customFormat="1">
      <c r="A40" s="61" t="s">
        <v>21</v>
      </c>
      <c r="B40" s="424">
        <f t="shared" ref="B40:B46" si="8">D40+F40</f>
        <v>27879</v>
      </c>
      <c r="C40" s="634"/>
      <c r="D40" s="313">
        <f>SUM(D41:D46)</f>
        <v>20052</v>
      </c>
      <c r="E40" s="634"/>
      <c r="F40" s="313">
        <f>SUM(F41:F46)</f>
        <v>7827</v>
      </c>
      <c r="G40" s="634"/>
      <c r="H40" s="61"/>
      <c r="I40" s="407">
        <f>SUM(I41:I46)</f>
        <v>100</v>
      </c>
      <c r="J40" s="407"/>
      <c r="K40" s="407">
        <f>SUM(K41:K46)</f>
        <v>100</v>
      </c>
      <c r="L40" s="407"/>
      <c r="M40" s="407">
        <f>SUM(M41:M46)</f>
        <v>99.999999999999986</v>
      </c>
      <c r="N40" s="293"/>
      <c r="O40" s="14"/>
    </row>
    <row r="41" spans="1:15" s="11" customFormat="1" ht="12">
      <c r="A41" s="46" t="s">
        <v>14</v>
      </c>
      <c r="B41" s="303">
        <f t="shared" si="8"/>
        <v>4578</v>
      </c>
      <c r="C41" s="612"/>
      <c r="D41" s="303">
        <v>3519</v>
      </c>
      <c r="E41" s="303"/>
      <c r="F41" s="303">
        <v>1059</v>
      </c>
      <c r="G41" s="303" t="s">
        <v>1</v>
      </c>
      <c r="H41" s="10"/>
      <c r="I41" s="250">
        <f>B41*100/SUM(B41:B46)</f>
        <v>16.420962014419455</v>
      </c>
      <c r="J41" s="250"/>
      <c r="K41" s="250">
        <f>D41*100/SUM(D41:D46)</f>
        <v>17.549371633752244</v>
      </c>
      <c r="L41" s="250"/>
      <c r="M41" s="250">
        <f>F41*100/SUM(F41:F46)</f>
        <v>13.530088156381755</v>
      </c>
      <c r="N41" s="244"/>
    </row>
    <row r="42" spans="1:15" s="11" customFormat="1" ht="12">
      <c r="A42" s="46" t="s">
        <v>15</v>
      </c>
      <c r="B42" s="303">
        <f t="shared" si="8"/>
        <v>6304</v>
      </c>
      <c r="C42" s="612"/>
      <c r="D42" s="303">
        <v>4747</v>
      </c>
      <c r="E42" s="303"/>
      <c r="F42" s="303">
        <v>1557</v>
      </c>
      <c r="G42" s="612"/>
      <c r="H42" s="10"/>
      <c r="I42" s="250">
        <f>B42*100/SUM(B41:B46)</f>
        <v>22.612001865203201</v>
      </c>
      <c r="J42" s="250"/>
      <c r="K42" s="250">
        <f>D42*100/SUM(D41:D46)</f>
        <v>23.67344903251546</v>
      </c>
      <c r="L42" s="244"/>
      <c r="M42" s="250">
        <f>F42*100/SUM(F41:F46)</f>
        <v>19.892679187428133</v>
      </c>
      <c r="N42" s="244"/>
    </row>
    <row r="43" spans="1:15" s="11" customFormat="1" ht="12">
      <c r="A43" s="46" t="s">
        <v>16</v>
      </c>
      <c r="B43" s="303">
        <f t="shared" si="8"/>
        <v>9380</v>
      </c>
      <c r="C43" s="612"/>
      <c r="D43" s="303">
        <v>6125</v>
      </c>
      <c r="E43" s="303"/>
      <c r="F43" s="303">
        <v>3255</v>
      </c>
      <c r="G43" s="612"/>
      <c r="H43" s="10"/>
      <c r="I43" s="250">
        <f>B43*100/SUM(B41:B46)</f>
        <v>33.645396176333442</v>
      </c>
      <c r="J43" s="250"/>
      <c r="K43" s="250">
        <f>D43*100/SUM(D41:D46)</f>
        <v>30.54558148813086</v>
      </c>
      <c r="L43" s="244"/>
      <c r="M43" s="250">
        <f>F43*100/SUM(F41:F46)</f>
        <v>41.586814871598314</v>
      </c>
      <c r="N43" s="244"/>
    </row>
    <row r="44" spans="1:15" s="11" customFormat="1" ht="12">
      <c r="A44" s="46" t="s">
        <v>17</v>
      </c>
      <c r="B44" s="303">
        <f t="shared" si="8"/>
        <v>1711</v>
      </c>
      <c r="C44" s="612"/>
      <c r="D44" s="303">
        <v>1098</v>
      </c>
      <c r="E44" s="303"/>
      <c r="F44" s="303">
        <v>613</v>
      </c>
      <c r="G44" s="303" t="s">
        <v>1</v>
      </c>
      <c r="H44" s="10"/>
      <c r="I44" s="250">
        <f>B44*100/SUM(B41:B46)</f>
        <v>6.1372359123354494</v>
      </c>
      <c r="J44" s="250"/>
      <c r="K44" s="250">
        <f>D44*100/SUM(D41:D46)</f>
        <v>5.4757630161579893</v>
      </c>
      <c r="L44" s="244"/>
      <c r="M44" s="250">
        <f>F44*100/SUM(F41:F46)</f>
        <v>7.8318640603040759</v>
      </c>
      <c r="N44" s="244"/>
    </row>
    <row r="45" spans="1:15" s="11" customFormat="1" ht="12">
      <c r="A45" s="452" t="s">
        <v>18</v>
      </c>
      <c r="B45" s="303">
        <f t="shared" si="8"/>
        <v>4208</v>
      </c>
      <c r="C45" s="612"/>
      <c r="D45" s="303">
        <v>3265</v>
      </c>
      <c r="E45" s="303"/>
      <c r="F45" s="303">
        <v>943</v>
      </c>
      <c r="G45" s="612" t="s">
        <v>1</v>
      </c>
      <c r="H45" s="10"/>
      <c r="I45" s="250">
        <f>B45*100/SUM(B41:B46)</f>
        <v>15.093798199361526</v>
      </c>
      <c r="J45" s="250"/>
      <c r="K45" s="250">
        <f>D45*100/SUM(D41:D46)</f>
        <v>16.282665070815877</v>
      </c>
      <c r="L45" s="244"/>
      <c r="M45" s="250">
        <f>F45*100/SUM(F41:F46)</f>
        <v>12.04803883991312</v>
      </c>
      <c r="N45" s="244"/>
    </row>
    <row r="46" spans="1:15" s="11" customFormat="1" ht="12">
      <c r="A46" s="452" t="s">
        <v>29</v>
      </c>
      <c r="B46" s="303">
        <f t="shared" si="8"/>
        <v>1698</v>
      </c>
      <c r="C46" s="303"/>
      <c r="D46" s="303">
        <v>1298</v>
      </c>
      <c r="E46" s="303" t="s">
        <v>1</v>
      </c>
      <c r="F46" s="303">
        <v>400</v>
      </c>
      <c r="G46" s="303" t="s">
        <v>1</v>
      </c>
      <c r="H46" s="26"/>
      <c r="I46" s="250">
        <f>B46*100/SUM(B41:B46)</f>
        <v>6.0906058323469274</v>
      </c>
      <c r="J46" s="250"/>
      <c r="K46" s="250">
        <f>D46*100/SUM(D41:D46)</f>
        <v>6.4731697586275683</v>
      </c>
      <c r="L46" s="244"/>
      <c r="M46" s="250">
        <f>F46*100/SUM(F41:F46)</f>
        <v>5.1105148843746004</v>
      </c>
      <c r="N46" s="244"/>
      <c r="O46" s="14"/>
    </row>
    <row r="47" spans="1:15" s="11" customFormat="1" ht="6.5" customHeight="1">
      <c r="A47" s="28"/>
      <c r="B47" s="238"/>
      <c r="C47" s="612"/>
      <c r="D47" s="238"/>
      <c r="E47" s="612"/>
      <c r="F47" s="238"/>
      <c r="G47" s="612"/>
      <c r="H47" s="26"/>
      <c r="I47" s="244"/>
      <c r="J47" s="244"/>
      <c r="K47" s="244"/>
      <c r="L47" s="244"/>
      <c r="M47" s="244"/>
      <c r="N47" s="244"/>
    </row>
    <row r="48" spans="1:15" s="11" customFormat="1">
      <c r="A48" s="61" t="s">
        <v>61</v>
      </c>
      <c r="B48" s="424">
        <f t="shared" ref="B48:B54" si="9">D48+F48</f>
        <v>14697</v>
      </c>
      <c r="C48" s="634"/>
      <c r="D48" s="313">
        <f>SUM(D49:D54)</f>
        <v>7750</v>
      </c>
      <c r="E48" s="634"/>
      <c r="F48" s="313">
        <f>SUM(F49:F54)</f>
        <v>6947</v>
      </c>
      <c r="G48" s="634"/>
      <c r="H48" s="61"/>
      <c r="I48" s="293">
        <f>SUM(I49:I54)</f>
        <v>100</v>
      </c>
      <c r="J48" s="293"/>
      <c r="K48" s="293">
        <f>SUM(K49:K54)</f>
        <v>100</v>
      </c>
      <c r="L48" s="293"/>
      <c r="M48" s="293">
        <f>SUM(M49:M54)</f>
        <v>100.00000000000001</v>
      </c>
      <c r="N48" s="293"/>
      <c r="O48" s="14"/>
    </row>
    <row r="49" spans="1:15" s="11" customFormat="1" ht="12">
      <c r="A49" s="46" t="s">
        <v>14</v>
      </c>
      <c r="B49" s="303">
        <f t="shared" si="9"/>
        <v>3257</v>
      </c>
      <c r="C49" s="612"/>
      <c r="D49" s="303">
        <v>1697</v>
      </c>
      <c r="E49" s="303" t="s">
        <v>1</v>
      </c>
      <c r="F49" s="303">
        <v>1560</v>
      </c>
      <c r="G49" s="612" t="s">
        <v>1</v>
      </c>
      <c r="H49" s="10"/>
      <c r="I49" s="250">
        <f>B49*100/SUM(B49:B54)</f>
        <v>22.160985235081988</v>
      </c>
      <c r="J49" s="244"/>
      <c r="K49" s="250">
        <f>D49*100/SUM(D49:D54)</f>
        <v>21.896774193548389</v>
      </c>
      <c r="L49" s="244"/>
      <c r="M49" s="250">
        <f>F49*100/SUM(F49:F54)</f>
        <v>22.455736289045632</v>
      </c>
      <c r="N49" s="244"/>
    </row>
    <row r="50" spans="1:15" s="11" customFormat="1" ht="12">
      <c r="A50" s="46" t="s">
        <v>15</v>
      </c>
      <c r="B50" s="303">
        <f t="shared" si="9"/>
        <v>5032</v>
      </c>
      <c r="C50" s="612"/>
      <c r="D50" s="303">
        <v>3155</v>
      </c>
      <c r="E50" s="303"/>
      <c r="F50" s="303">
        <v>1877</v>
      </c>
      <c r="G50" s="612"/>
      <c r="H50" s="10"/>
      <c r="I50" s="250">
        <f>B50*100/SUM(B49:B54)</f>
        <v>34.238279921072326</v>
      </c>
      <c r="J50" s="244"/>
      <c r="K50" s="250">
        <f>D50*100/SUM(D49:D54)</f>
        <v>40.70967741935484</v>
      </c>
      <c r="L50" s="244"/>
      <c r="M50" s="250">
        <f>F50*100/SUM(F49:F54)</f>
        <v>27.0188570606017</v>
      </c>
      <c r="N50" s="244"/>
    </row>
    <row r="51" spans="1:15" s="11" customFormat="1" ht="12">
      <c r="A51" s="46" t="s">
        <v>16</v>
      </c>
      <c r="B51" s="303">
        <f t="shared" si="9"/>
        <v>3400</v>
      </c>
      <c r="C51" s="612"/>
      <c r="D51" s="303">
        <v>1217</v>
      </c>
      <c r="E51" s="303"/>
      <c r="F51" s="303">
        <v>2183</v>
      </c>
      <c r="G51" s="612"/>
      <c r="H51" s="10"/>
      <c r="I51" s="250">
        <f>B51*100/SUM(B49:B54)</f>
        <v>23.133972919643465</v>
      </c>
      <c r="J51" s="244"/>
      <c r="K51" s="250">
        <f>D51*100/SUM(D49:D54)</f>
        <v>15.703225806451613</v>
      </c>
      <c r="L51" s="244"/>
      <c r="M51" s="250">
        <f>F51*100/SUM(F49:F54)</f>
        <v>31.423636101914497</v>
      </c>
      <c r="N51" s="244"/>
    </row>
    <row r="52" spans="1:15" s="11" customFormat="1" ht="12">
      <c r="A52" s="46" t="s">
        <v>17</v>
      </c>
      <c r="B52" s="303">
        <f t="shared" si="9"/>
        <v>721</v>
      </c>
      <c r="C52" s="303" t="s">
        <v>1</v>
      </c>
      <c r="D52" s="303">
        <v>238</v>
      </c>
      <c r="E52" s="303" t="s">
        <v>1</v>
      </c>
      <c r="F52" s="303">
        <v>483</v>
      </c>
      <c r="G52" s="303" t="s">
        <v>1</v>
      </c>
      <c r="H52" s="10"/>
      <c r="I52" s="250">
        <f>B52*100/SUM(B49:B54)</f>
        <v>4.9057630809008641</v>
      </c>
      <c r="J52" s="244"/>
      <c r="K52" s="250">
        <f>D52*100/SUM(D49:D54)</f>
        <v>3.0709677419354837</v>
      </c>
      <c r="L52" s="245"/>
      <c r="M52" s="250">
        <f>F52*100/SUM(F49:F54)</f>
        <v>6.9526414279545126</v>
      </c>
      <c r="N52" s="244"/>
    </row>
    <row r="53" spans="1:15" s="11" customFormat="1" ht="12">
      <c r="A53" s="452" t="s">
        <v>18</v>
      </c>
      <c r="B53" s="303">
        <f t="shared" si="9"/>
        <v>1232</v>
      </c>
      <c r="C53" s="303" t="s">
        <v>1</v>
      </c>
      <c r="D53" s="303">
        <v>606</v>
      </c>
      <c r="E53" s="303" t="s">
        <v>1</v>
      </c>
      <c r="F53" s="303">
        <v>626</v>
      </c>
      <c r="G53" s="303" t="s">
        <v>1</v>
      </c>
      <c r="H53" s="10"/>
      <c r="I53" s="250">
        <f>B53*100/SUM(B49:B54)</f>
        <v>8.3826631285296322</v>
      </c>
      <c r="J53" s="244"/>
      <c r="K53" s="250">
        <f>D53*100/SUM(D49:D54)</f>
        <v>7.8193548387096774</v>
      </c>
      <c r="L53" s="245"/>
      <c r="M53" s="250">
        <f>F53*100/SUM(F49:F54)</f>
        <v>9.011083921117029</v>
      </c>
      <c r="N53" s="244"/>
    </row>
    <row r="54" spans="1:15" s="11" customFormat="1" ht="12">
      <c r="A54" s="452" t="s">
        <v>29</v>
      </c>
      <c r="B54" s="303">
        <f t="shared" si="9"/>
        <v>1055</v>
      </c>
      <c r="C54" s="303" t="s">
        <v>1</v>
      </c>
      <c r="D54" s="303">
        <v>837</v>
      </c>
      <c r="E54" s="303" t="s">
        <v>1</v>
      </c>
      <c r="F54" s="303">
        <v>218</v>
      </c>
      <c r="G54" s="303" t="s">
        <v>1</v>
      </c>
      <c r="H54" s="10"/>
      <c r="I54" s="250">
        <f>B54*100/SUM(B49:B54)</f>
        <v>7.1783357147717224</v>
      </c>
      <c r="J54" s="244"/>
      <c r="K54" s="250">
        <f>D54*100/SUM(D49:D54)</f>
        <v>10.8</v>
      </c>
      <c r="L54" s="245"/>
      <c r="M54" s="250">
        <f>F54*100/SUM(F49:F54)</f>
        <v>3.138045199366633</v>
      </c>
      <c r="N54" s="244"/>
    </row>
    <row r="55" spans="1:15" s="11" customFormat="1" ht="6.5" customHeight="1">
      <c r="A55" s="28"/>
      <c r="B55" s="238"/>
      <c r="C55" s="612"/>
      <c r="D55" s="238"/>
      <c r="E55" s="612"/>
      <c r="F55" s="404"/>
      <c r="G55" s="612"/>
      <c r="H55" s="26"/>
      <c r="I55" s="244"/>
      <c r="J55" s="244"/>
      <c r="K55" s="244"/>
      <c r="L55" s="244"/>
      <c r="M55" s="244"/>
      <c r="N55" s="244"/>
    </row>
    <row r="56" spans="1:15" s="11" customFormat="1">
      <c r="A56" s="453" t="s">
        <v>122</v>
      </c>
      <c r="B56" s="424">
        <f t="shared" ref="B56:B63" si="10">D56+F56</f>
        <v>29977</v>
      </c>
      <c r="C56" s="634"/>
      <c r="D56" s="313">
        <f>SUM(D57:D62)</f>
        <v>22128</v>
      </c>
      <c r="E56" s="634"/>
      <c r="F56" s="313">
        <f>SUM(F57:F63)</f>
        <v>7849</v>
      </c>
      <c r="G56" s="634"/>
      <c r="H56" s="61"/>
      <c r="I56" s="293">
        <f>SUM(I57:I62)</f>
        <v>100</v>
      </c>
      <c r="J56" s="293"/>
      <c r="K56" s="293">
        <f>SUM(K57:K62)</f>
        <v>99.999999999999986</v>
      </c>
      <c r="L56" s="293"/>
      <c r="M56" s="293">
        <f>SUM(M57:M62)</f>
        <v>100</v>
      </c>
      <c r="N56" s="293"/>
      <c r="O56" s="14"/>
    </row>
    <row r="57" spans="1:15" s="11" customFormat="1" ht="12">
      <c r="A57" s="46" t="s">
        <v>14</v>
      </c>
      <c r="B57" s="303">
        <f t="shared" si="10"/>
        <v>1862</v>
      </c>
      <c r="C57" s="612"/>
      <c r="D57" s="303">
        <v>1331</v>
      </c>
      <c r="E57" s="303" t="s">
        <v>1</v>
      </c>
      <c r="F57" s="303">
        <v>531</v>
      </c>
      <c r="G57" s="303" t="s">
        <v>1</v>
      </c>
      <c r="H57" s="10"/>
      <c r="I57" s="250">
        <f>B57*100/SUM(B57:B62)</f>
        <v>6.2234700357632278</v>
      </c>
      <c r="J57" s="244"/>
      <c r="K57" s="250">
        <f>D57*100/SUM(D57:D62)</f>
        <v>6.015003615328995</v>
      </c>
      <c r="L57" s="244"/>
      <c r="M57" s="250">
        <f>F57*100/SUM(F57:F62)</f>
        <v>6.815556411243743</v>
      </c>
      <c r="N57" s="244"/>
      <c r="O57" s="14"/>
    </row>
    <row r="58" spans="1:15" s="11" customFormat="1" ht="12">
      <c r="A58" s="46" t="s">
        <v>15</v>
      </c>
      <c r="B58" s="303">
        <f t="shared" si="10"/>
        <v>4941</v>
      </c>
      <c r="C58" s="612"/>
      <c r="D58" s="303">
        <v>4054</v>
      </c>
      <c r="E58" s="303"/>
      <c r="F58" s="303">
        <v>887</v>
      </c>
      <c r="G58" s="303" t="s">
        <v>1</v>
      </c>
      <c r="H58" s="10"/>
      <c r="I58" s="250">
        <f>B58*100/SUM(B57:B62)</f>
        <v>16.514589391356662</v>
      </c>
      <c r="J58" s="244"/>
      <c r="K58" s="250">
        <f>D58*100/SUM(D57:D62)</f>
        <v>18.320679681851047</v>
      </c>
      <c r="L58" s="244"/>
      <c r="M58" s="250">
        <f>F58*100/SUM(F57:F62)</f>
        <v>11.384931331022976</v>
      </c>
      <c r="N58" s="244"/>
      <c r="O58" s="14"/>
    </row>
    <row r="59" spans="1:15" s="11" customFormat="1" ht="12">
      <c r="A59" s="46" t="s">
        <v>16</v>
      </c>
      <c r="B59" s="303">
        <f t="shared" si="10"/>
        <v>9379</v>
      </c>
      <c r="C59" s="612"/>
      <c r="D59" s="303">
        <v>6970</v>
      </c>
      <c r="E59" s="303"/>
      <c r="F59" s="303">
        <v>2409</v>
      </c>
      <c r="G59" s="612"/>
      <c r="H59" s="10"/>
      <c r="I59" s="250">
        <f>B59*100/SUM(B57:B62)</f>
        <v>31.347972860055481</v>
      </c>
      <c r="J59" s="244"/>
      <c r="K59" s="250">
        <f>D59*100/SUM(D57:D62)</f>
        <v>31.498553868402023</v>
      </c>
      <c r="L59" s="244"/>
      <c r="M59" s="250">
        <f>F59*100/SUM(F57:F62)</f>
        <v>30.920292645360032</v>
      </c>
      <c r="N59" s="244"/>
      <c r="O59" s="14"/>
    </row>
    <row r="60" spans="1:15" s="11" customFormat="1" ht="12">
      <c r="A60" s="46" t="s">
        <v>17</v>
      </c>
      <c r="B60" s="303">
        <f t="shared" si="10"/>
        <v>2919</v>
      </c>
      <c r="C60" s="612"/>
      <c r="D60" s="303">
        <v>2541</v>
      </c>
      <c r="E60" s="303"/>
      <c r="F60" s="303">
        <v>378</v>
      </c>
      <c r="G60" s="303" t="s">
        <v>1</v>
      </c>
      <c r="H60" s="10"/>
      <c r="I60" s="250">
        <f>B60*100/SUM(B57:B62)</f>
        <v>9.7563421237340826</v>
      </c>
      <c r="J60" s="244"/>
      <c r="K60" s="250">
        <f>D60*100/SUM(D57:D62)</f>
        <v>11.483188720173535</v>
      </c>
      <c r="L60" s="244"/>
      <c r="M60" s="250">
        <f>F60*100/SUM(F57:F62)</f>
        <v>4.8517520215633425</v>
      </c>
      <c r="N60" s="244"/>
      <c r="O60" s="14"/>
    </row>
    <row r="61" spans="1:15" s="11" customFormat="1" ht="12">
      <c r="A61" s="452" t="s">
        <v>18</v>
      </c>
      <c r="B61" s="303">
        <f t="shared" si="10"/>
        <v>6099</v>
      </c>
      <c r="C61" s="260"/>
      <c r="D61" s="303">
        <v>4635</v>
      </c>
      <c r="E61" s="303"/>
      <c r="F61" s="303">
        <v>1464</v>
      </c>
      <c r="G61" s="612"/>
      <c r="H61" s="10"/>
      <c r="I61" s="250">
        <f>B61*100/SUM(B57:B62)</f>
        <v>20.385039606938733</v>
      </c>
      <c r="J61" s="244"/>
      <c r="K61" s="250">
        <f>D61*100/SUM(D57:D62)</f>
        <v>20.946312364425161</v>
      </c>
      <c r="L61" s="244"/>
      <c r="M61" s="250">
        <f>F61*100/SUM(F57:F62)</f>
        <v>18.790912591451676</v>
      </c>
      <c r="N61" s="244"/>
      <c r="O61" s="14"/>
    </row>
    <row r="62" spans="1:15" s="11" customFormat="1" ht="12">
      <c r="A62" s="452" t="s">
        <v>29</v>
      </c>
      <c r="B62" s="303">
        <f t="shared" si="10"/>
        <v>4719</v>
      </c>
      <c r="C62" s="260"/>
      <c r="D62" s="303">
        <v>2597</v>
      </c>
      <c r="E62" s="303"/>
      <c r="F62" s="303">
        <v>2122</v>
      </c>
      <c r="G62" s="303"/>
      <c r="H62" s="10"/>
      <c r="I62" s="250">
        <f>B62*100/SUM(B57:B62)</f>
        <v>15.77258598215181</v>
      </c>
      <c r="J62" s="244"/>
      <c r="K62" s="250">
        <f>D62*100/SUM(D57:D62)</f>
        <v>11.736261749819233</v>
      </c>
      <c r="L62" s="244"/>
      <c r="M62" s="250">
        <f>F62*100/SUM(F57:F62)</f>
        <v>27.236554999358233</v>
      </c>
      <c r="N62" s="244"/>
      <c r="O62" s="14"/>
    </row>
    <row r="63" spans="1:15" s="11" customFormat="1" ht="12">
      <c r="A63" s="452" t="s">
        <v>11</v>
      </c>
      <c r="B63" s="303">
        <f t="shared" si="10"/>
        <v>58</v>
      </c>
      <c r="C63" s="303" t="s">
        <v>1</v>
      </c>
      <c r="D63" s="303">
        <v>0</v>
      </c>
      <c r="E63" s="303"/>
      <c r="F63" s="303">
        <v>58</v>
      </c>
      <c r="G63" s="303" t="s">
        <v>1</v>
      </c>
      <c r="H63" s="56"/>
      <c r="I63" s="244"/>
      <c r="J63" s="244"/>
      <c r="K63" s="244"/>
      <c r="L63" s="244"/>
      <c r="M63" s="244"/>
      <c r="N63" s="244"/>
      <c r="O63" s="36"/>
    </row>
    <row r="64" spans="1:15" s="11" customFormat="1" ht="6" customHeight="1">
      <c r="A64" s="46"/>
      <c r="B64" s="419"/>
      <c r="C64" s="260"/>
      <c r="D64" s="303"/>
      <c r="E64" s="303"/>
      <c r="F64" s="303"/>
      <c r="G64" s="260"/>
      <c r="H64" s="56"/>
      <c r="I64" s="244"/>
      <c r="J64" s="244"/>
      <c r="K64" s="244"/>
      <c r="L64" s="244"/>
      <c r="M64" s="244"/>
      <c r="N64" s="244"/>
      <c r="O64" s="36"/>
    </row>
    <row r="65" spans="1:15" s="11" customFormat="1">
      <c r="A65" s="61" t="s">
        <v>11</v>
      </c>
      <c r="B65" s="236">
        <f>D65+F65</f>
        <v>50467</v>
      </c>
      <c r="C65" s="236"/>
      <c r="D65" s="424">
        <v>34778</v>
      </c>
      <c r="E65" s="424"/>
      <c r="F65" s="424">
        <v>15689</v>
      </c>
      <c r="G65" s="266"/>
      <c r="H65" s="61"/>
      <c r="I65" s="296" t="s">
        <v>101</v>
      </c>
      <c r="J65" s="391"/>
      <c r="K65" s="296" t="s">
        <v>101</v>
      </c>
      <c r="L65" s="293"/>
      <c r="M65" s="296" t="s">
        <v>101</v>
      </c>
      <c r="N65" s="315"/>
      <c r="O65" s="14"/>
    </row>
    <row r="66" spans="1:15" s="11" customFormat="1" ht="6.5" customHeight="1" thickBot="1">
      <c r="A66" s="9"/>
      <c r="B66" s="15"/>
      <c r="C66" s="338" t="s">
        <v>1</v>
      </c>
      <c r="D66" s="15"/>
      <c r="E66" s="338"/>
      <c r="F66" s="15"/>
      <c r="G66" s="329"/>
      <c r="H66" s="9"/>
      <c r="I66" s="60"/>
      <c r="J66" s="9"/>
      <c r="K66" s="60"/>
      <c r="L66" s="60"/>
      <c r="M66" s="9"/>
      <c r="N66" s="9"/>
    </row>
    <row r="67" spans="1:15" s="4" customFormat="1" ht="6" customHeight="1">
      <c r="B67" s="122"/>
      <c r="C67" s="334"/>
      <c r="D67" s="122"/>
      <c r="E67" s="334"/>
      <c r="F67" s="122"/>
      <c r="G67" s="330"/>
      <c r="I67" s="123"/>
      <c r="K67" s="123"/>
      <c r="L67" s="123"/>
    </row>
    <row r="68" spans="1:15" s="4" customFormat="1">
      <c r="A68" s="5" t="s">
        <v>52</v>
      </c>
      <c r="C68" s="330"/>
      <c r="E68" s="330"/>
      <c r="G68" s="330"/>
    </row>
    <row r="69" spans="1:15" s="4" customFormat="1">
      <c r="A69" s="4" t="s">
        <v>158</v>
      </c>
      <c r="C69" s="330"/>
      <c r="E69" s="330"/>
      <c r="G69" s="330"/>
    </row>
    <row r="70" spans="1:15" s="4" customFormat="1" ht="22.5" customHeight="1">
      <c r="A70" s="654" t="s">
        <v>153</v>
      </c>
      <c r="B70" s="654"/>
      <c r="C70" s="654"/>
      <c r="D70" s="654"/>
      <c r="E70" s="654"/>
      <c r="F70" s="654"/>
      <c r="G70" s="654"/>
      <c r="H70" s="654"/>
      <c r="I70" s="654"/>
      <c r="J70" s="654"/>
      <c r="K70" s="654"/>
      <c r="L70" s="654"/>
      <c r="M70" s="654"/>
      <c r="N70" s="654"/>
      <c r="O70" s="31"/>
    </row>
    <row r="71" spans="1:15" s="4" customFormat="1" ht="11">
      <c r="A71" s="3" t="s">
        <v>31</v>
      </c>
      <c r="C71" s="330"/>
      <c r="E71" s="330"/>
      <c r="G71" s="330"/>
    </row>
    <row r="72" spans="1:15" s="4" customFormat="1" ht="11">
      <c r="A72" s="158" t="s">
        <v>113</v>
      </c>
      <c r="C72" s="330"/>
      <c r="E72" s="330"/>
      <c r="G72" s="330"/>
    </row>
    <row r="73" spans="1:15" s="4" customFormat="1" ht="11">
      <c r="A73" s="4" t="s">
        <v>207</v>
      </c>
      <c r="B73" s="6"/>
      <c r="C73" s="330"/>
      <c r="E73" s="330"/>
      <c r="G73" s="330"/>
      <c r="N73" s="7"/>
    </row>
    <row r="75" spans="1:15">
      <c r="A75" s="363"/>
    </row>
    <row r="76" spans="1:15">
      <c r="A76" s="363"/>
    </row>
    <row r="77" spans="1:15">
      <c r="A77" s="363"/>
    </row>
    <row r="78" spans="1:15">
      <c r="A78" s="363"/>
    </row>
    <row r="79" spans="1:15">
      <c r="A79" s="363"/>
    </row>
    <row r="80" spans="1:15">
      <c r="A80" s="363"/>
    </row>
    <row r="81" spans="1:1">
      <c r="A81" s="363"/>
    </row>
  </sheetData>
  <mergeCells count="13">
    <mergeCell ref="A70:N70"/>
    <mergeCell ref="D10:E10"/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F10:G10"/>
    <mergeCell ref="I7:J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8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70" t="s">
        <v>226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</row>
    <row r="2" spans="1:14" s="11" customFormat="1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1" t="s">
        <v>160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11" customFormat="1" ht="6.5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4" s="11" customFormat="1" ht="14">
      <c r="A13" s="542" t="s">
        <v>58</v>
      </c>
      <c r="B13" s="470">
        <f>D13+F13</f>
        <v>292288</v>
      </c>
      <c r="C13" s="558"/>
      <c r="D13" s="526">
        <f>SUM(D14:D20)</f>
        <v>114387</v>
      </c>
      <c r="E13" s="573"/>
      <c r="F13" s="526">
        <f>SUM(F14:F20)</f>
        <v>177901</v>
      </c>
      <c r="G13" s="574"/>
      <c r="H13" s="575"/>
      <c r="I13" s="476">
        <f>SUM(I14:I19)</f>
        <v>99.999999999999986</v>
      </c>
      <c r="J13" s="476"/>
      <c r="K13" s="476">
        <f>SUM(K14:K19)</f>
        <v>99.999999999999986</v>
      </c>
      <c r="L13" s="476"/>
      <c r="M13" s="476">
        <f>SUM(M14:M19)</f>
        <v>100</v>
      </c>
      <c r="N13" s="568"/>
    </row>
    <row r="14" spans="1:14" s="11" customFormat="1" ht="12">
      <c r="A14" s="482" t="s">
        <v>172</v>
      </c>
      <c r="B14" s="485">
        <f>D14+F14</f>
        <v>7524</v>
      </c>
      <c r="C14" s="558"/>
      <c r="D14" s="485">
        <v>2923</v>
      </c>
      <c r="E14" s="485"/>
      <c r="F14" s="485">
        <v>4601</v>
      </c>
      <c r="G14" s="574"/>
      <c r="H14" s="575"/>
      <c r="I14" s="488">
        <f t="shared" ref="I14:I19" si="0">B14*100/SUM($B$14:$B$19)</f>
        <v>3.1695080185519848</v>
      </c>
      <c r="J14" s="476"/>
      <c r="K14" s="488">
        <f t="shared" ref="K14:K19" si="1">D14*100/SUM($D$14:$D$19)</f>
        <v>3.6790434235368155</v>
      </c>
      <c r="L14" s="476"/>
      <c r="M14" s="488">
        <f t="shared" ref="M14:M19" si="2">F14*100/SUM($F$14:$F$19)</f>
        <v>2.9131869036387927</v>
      </c>
      <c r="N14" s="568"/>
    </row>
    <row r="15" spans="1:14" s="11" customFormat="1" ht="12">
      <c r="A15" s="482" t="s">
        <v>42</v>
      </c>
      <c r="B15" s="485">
        <f t="shared" ref="B15:B20" si="3">D15+F15</f>
        <v>101005</v>
      </c>
      <c r="C15" s="486"/>
      <c r="D15" s="485">
        <v>9896</v>
      </c>
      <c r="E15" s="485"/>
      <c r="F15" s="485">
        <v>91109</v>
      </c>
      <c r="G15" s="486"/>
      <c r="H15" s="521"/>
      <c r="I15" s="488">
        <f t="shared" si="0"/>
        <v>42.548665259681449</v>
      </c>
      <c r="J15" s="488"/>
      <c r="K15" s="488">
        <f t="shared" si="1"/>
        <v>12.455632473253619</v>
      </c>
      <c r="L15" s="488"/>
      <c r="M15" s="488">
        <f t="shared" si="2"/>
        <v>57.686925799527657</v>
      </c>
      <c r="N15" s="502"/>
    </row>
    <row r="16" spans="1:14" s="11" customFormat="1" ht="12">
      <c r="A16" s="482" t="s">
        <v>32</v>
      </c>
      <c r="B16" s="485">
        <f t="shared" si="3"/>
        <v>97850</v>
      </c>
      <c r="C16" s="486"/>
      <c r="D16" s="485">
        <v>50451</v>
      </c>
      <c r="E16" s="485"/>
      <c r="F16" s="485">
        <v>47399</v>
      </c>
      <c r="G16" s="486"/>
      <c r="H16" s="521"/>
      <c r="I16" s="488">
        <f t="shared" si="0"/>
        <v>41.219611857431111</v>
      </c>
      <c r="J16" s="488"/>
      <c r="K16" s="488">
        <f t="shared" si="1"/>
        <v>63.500314663310256</v>
      </c>
      <c r="L16" s="488"/>
      <c r="M16" s="488">
        <f t="shared" si="2"/>
        <v>30.01133363303089</v>
      </c>
      <c r="N16" s="502"/>
    </row>
    <row r="17" spans="1:14" s="11" customFormat="1" ht="12">
      <c r="A17" s="482" t="s">
        <v>33</v>
      </c>
      <c r="B17" s="485">
        <f t="shared" si="3"/>
        <v>19162</v>
      </c>
      <c r="C17" s="486"/>
      <c r="D17" s="485">
        <v>11050</v>
      </c>
      <c r="E17" s="485"/>
      <c r="F17" s="485">
        <v>8112</v>
      </c>
      <c r="G17" s="486"/>
      <c r="H17" s="521"/>
      <c r="I17" s="488">
        <f t="shared" si="0"/>
        <v>8.072051123271283</v>
      </c>
      <c r="J17" s="488"/>
      <c r="K17" s="488">
        <f t="shared" si="1"/>
        <v>13.908118313404657</v>
      </c>
      <c r="L17" s="488"/>
      <c r="M17" s="488">
        <f t="shared" si="2"/>
        <v>5.1362252037204712</v>
      </c>
      <c r="N17" s="502"/>
    </row>
    <row r="18" spans="1:14" s="11" customFormat="1" ht="12">
      <c r="A18" s="482" t="s">
        <v>34</v>
      </c>
      <c r="B18" s="485">
        <f t="shared" si="3"/>
        <v>7088</v>
      </c>
      <c r="C18" s="486"/>
      <c r="D18" s="485">
        <v>4060</v>
      </c>
      <c r="E18" s="485"/>
      <c r="F18" s="485">
        <v>3028</v>
      </c>
      <c r="G18" s="486"/>
      <c r="H18" s="521"/>
      <c r="I18" s="488">
        <f t="shared" si="0"/>
        <v>2.9858416846752349</v>
      </c>
      <c r="J18" s="488"/>
      <c r="K18" s="488">
        <f t="shared" si="1"/>
        <v>5.1101321585903081</v>
      </c>
      <c r="L18" s="488"/>
      <c r="M18" s="488">
        <f t="shared" si="2"/>
        <v>1.9172201574045347</v>
      </c>
      <c r="N18" s="502"/>
    </row>
    <row r="19" spans="1:14" s="11" customFormat="1" ht="12">
      <c r="A19" s="482" t="s">
        <v>35</v>
      </c>
      <c r="B19" s="485">
        <f t="shared" si="3"/>
        <v>4758</v>
      </c>
      <c r="C19" s="486"/>
      <c r="D19" s="485">
        <v>1070</v>
      </c>
      <c r="E19" s="485" t="s">
        <v>1</v>
      </c>
      <c r="F19" s="485">
        <v>3688</v>
      </c>
      <c r="G19" s="530"/>
      <c r="H19" s="521"/>
      <c r="I19" s="488">
        <f t="shared" si="0"/>
        <v>2.0043220563889346</v>
      </c>
      <c r="J19" s="488"/>
      <c r="K19" s="488">
        <f t="shared" si="1"/>
        <v>1.3467589679043424</v>
      </c>
      <c r="L19" s="488"/>
      <c r="M19" s="488">
        <f t="shared" si="2"/>
        <v>2.33510830267765</v>
      </c>
      <c r="N19" s="502"/>
    </row>
    <row r="20" spans="1:14" s="11" customFormat="1" ht="12">
      <c r="A20" s="482" t="s">
        <v>11</v>
      </c>
      <c r="B20" s="485">
        <f t="shared" si="3"/>
        <v>54901</v>
      </c>
      <c r="C20" s="486"/>
      <c r="D20" s="485">
        <v>34937</v>
      </c>
      <c r="E20" s="485"/>
      <c r="F20" s="485">
        <v>19964</v>
      </c>
      <c r="G20" s="530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02"/>
    </row>
    <row r="21" spans="1:14" s="36" customFormat="1" ht="6.5" customHeight="1">
      <c r="B21" s="239"/>
      <c r="C21" s="261"/>
      <c r="D21" s="239"/>
      <c r="E21" s="261"/>
      <c r="F21" s="239"/>
      <c r="G21" s="261"/>
      <c r="I21" s="246"/>
      <c r="J21" s="246"/>
      <c r="K21" s="246"/>
      <c r="L21" s="246"/>
      <c r="M21" s="246"/>
      <c r="N21" s="583"/>
    </row>
    <row r="22" spans="1:14" s="11" customFormat="1">
      <c r="A22" s="61" t="s">
        <v>20</v>
      </c>
      <c r="B22" s="236">
        <f t="shared" ref="B22:B29" si="4">D22+F22</f>
        <v>125479</v>
      </c>
      <c r="C22" s="290"/>
      <c r="D22" s="321">
        <f>SUM(D23:D29)</f>
        <v>10397</v>
      </c>
      <c r="E22" s="259"/>
      <c r="F22" s="321">
        <f>SUM(F23:F29)</f>
        <v>115082</v>
      </c>
      <c r="G22" s="432"/>
      <c r="H22" s="345"/>
      <c r="I22" s="253">
        <f>SUM(I23:I28)</f>
        <v>100</v>
      </c>
      <c r="J22" s="253"/>
      <c r="K22" s="253">
        <f>SUM(K23:K28)</f>
        <v>100</v>
      </c>
      <c r="L22" s="253"/>
      <c r="M22" s="253">
        <f>SUM(M23:M28)</f>
        <v>100</v>
      </c>
      <c r="N22" s="280"/>
    </row>
    <row r="23" spans="1:14" s="11" customFormat="1" ht="12">
      <c r="A23" s="46" t="s">
        <v>172</v>
      </c>
      <c r="B23" s="247">
        <f>D23+F23</f>
        <v>6744</v>
      </c>
      <c r="C23" s="290"/>
      <c r="D23" s="247">
        <v>2586</v>
      </c>
      <c r="E23" s="247"/>
      <c r="F23" s="247">
        <v>4158</v>
      </c>
      <c r="G23" s="432"/>
      <c r="H23" s="345"/>
      <c r="I23" s="244">
        <f t="shared" ref="I23:I28" si="5">B23*100/SUM($B$23:$B$28)</f>
        <v>5.486897023049198</v>
      </c>
      <c r="J23" s="253"/>
      <c r="K23" s="244">
        <f t="shared" ref="K23:K28" si="6">D23*100/SUM($D$23:$D$28)</f>
        <v>25.865173034606922</v>
      </c>
      <c r="L23" s="253"/>
      <c r="M23" s="244">
        <f t="shared" ref="M23:M28" si="7">F23*100/SUM($F$23:$F$28)</f>
        <v>3.6824812023416258</v>
      </c>
      <c r="N23" s="280"/>
    </row>
    <row r="24" spans="1:14" s="11" customFormat="1" ht="12">
      <c r="A24" s="46" t="s">
        <v>42</v>
      </c>
      <c r="B24" s="247">
        <f t="shared" si="4"/>
        <v>79364</v>
      </c>
      <c r="C24" s="260"/>
      <c r="D24" s="247">
        <v>2865</v>
      </c>
      <c r="E24" s="247"/>
      <c r="F24" s="247">
        <v>76499</v>
      </c>
      <c r="G24" s="260"/>
      <c r="H24" s="26"/>
      <c r="I24" s="244">
        <f t="shared" si="5"/>
        <v>64.570298834115746</v>
      </c>
      <c r="J24" s="244"/>
      <c r="K24" s="244">
        <f t="shared" si="6"/>
        <v>28.655731146229247</v>
      </c>
      <c r="L24" s="244"/>
      <c r="M24" s="244">
        <f t="shared" si="7"/>
        <v>67.750391894644551</v>
      </c>
      <c r="N24" s="276"/>
    </row>
    <row r="25" spans="1:14" s="11" customFormat="1" ht="12">
      <c r="A25" s="46" t="s">
        <v>32</v>
      </c>
      <c r="B25" s="247">
        <f t="shared" si="4"/>
        <v>32930</v>
      </c>
      <c r="C25" s="260"/>
      <c r="D25" s="247">
        <v>4313</v>
      </c>
      <c r="E25" s="247"/>
      <c r="F25" s="247">
        <v>28617</v>
      </c>
      <c r="G25" s="260"/>
      <c r="H25" s="26"/>
      <c r="I25" s="244">
        <f t="shared" si="5"/>
        <v>26.791743619366859</v>
      </c>
      <c r="J25" s="244"/>
      <c r="K25" s="244">
        <f t="shared" si="6"/>
        <v>43.138627725545106</v>
      </c>
      <c r="L25" s="244"/>
      <c r="M25" s="244">
        <f t="shared" si="7"/>
        <v>25.344291622753801</v>
      </c>
      <c r="N25" s="276"/>
    </row>
    <row r="26" spans="1:14" s="11" customFormat="1">
      <c r="A26" s="46" t="s">
        <v>33</v>
      </c>
      <c r="B26" s="247">
        <f t="shared" si="4"/>
        <v>1837</v>
      </c>
      <c r="C26" s="260"/>
      <c r="D26" s="247">
        <v>234</v>
      </c>
      <c r="E26" s="247" t="s">
        <v>1</v>
      </c>
      <c r="F26" s="247">
        <v>1603</v>
      </c>
      <c r="G26" s="260"/>
      <c r="H26" s="26"/>
      <c r="I26" s="244">
        <f t="shared" si="5"/>
        <v>1.4945773771265387</v>
      </c>
      <c r="J26" s="244"/>
      <c r="K26" s="244">
        <f t="shared" si="6"/>
        <v>2.3404680936187239</v>
      </c>
      <c r="L26" s="244"/>
      <c r="M26" s="244">
        <f t="shared" si="7"/>
        <v>1.4196770965256436</v>
      </c>
      <c r="N26" s="276"/>
    </row>
    <row r="27" spans="1:14" s="11" customFormat="1">
      <c r="A27" s="46" t="s">
        <v>34</v>
      </c>
      <c r="B27" s="247">
        <f t="shared" si="4"/>
        <v>279</v>
      </c>
      <c r="C27" s="247" t="s">
        <v>1</v>
      </c>
      <c r="D27" s="247">
        <v>0</v>
      </c>
      <c r="E27" s="247"/>
      <c r="F27" s="247">
        <v>279</v>
      </c>
      <c r="G27" s="247" t="s">
        <v>1</v>
      </c>
      <c r="H27" s="26"/>
      <c r="I27" s="244">
        <f t="shared" si="5"/>
        <v>0.22699351563326309</v>
      </c>
      <c r="J27" s="244"/>
      <c r="K27" s="244">
        <f t="shared" si="6"/>
        <v>0</v>
      </c>
      <c r="L27" s="244"/>
      <c r="M27" s="244">
        <f t="shared" si="7"/>
        <v>0.24709289452941646</v>
      </c>
      <c r="N27" s="276"/>
    </row>
    <row r="28" spans="1:14" s="11" customFormat="1" ht="12">
      <c r="A28" s="46" t="s">
        <v>35</v>
      </c>
      <c r="B28" s="247">
        <f t="shared" si="4"/>
        <v>1757</v>
      </c>
      <c r="C28" s="247"/>
      <c r="D28" s="247">
        <v>0</v>
      </c>
      <c r="E28" s="247"/>
      <c r="F28" s="247">
        <v>1757</v>
      </c>
      <c r="G28" s="247"/>
      <c r="H28" s="26"/>
      <c r="I28" s="244">
        <f t="shared" si="5"/>
        <v>1.4294896307083989</v>
      </c>
      <c r="J28" s="244"/>
      <c r="K28" s="244">
        <f t="shared" si="6"/>
        <v>0</v>
      </c>
      <c r="L28" s="244"/>
      <c r="M28" s="244">
        <f t="shared" si="7"/>
        <v>1.5560652892049631</v>
      </c>
      <c r="N28" s="276"/>
    </row>
    <row r="29" spans="1:14" s="11" customFormat="1">
      <c r="A29" s="46" t="s">
        <v>11</v>
      </c>
      <c r="B29" s="247">
        <f t="shared" si="4"/>
        <v>2568</v>
      </c>
      <c r="C29" s="260"/>
      <c r="D29" s="247">
        <v>399</v>
      </c>
      <c r="E29" s="247" t="s">
        <v>1</v>
      </c>
      <c r="F29" s="247">
        <v>2169</v>
      </c>
      <c r="G29" s="260"/>
      <c r="H29" s="26"/>
      <c r="I29" s="282" t="s">
        <v>101</v>
      </c>
      <c r="J29" s="244"/>
      <c r="K29" s="282" t="s">
        <v>101</v>
      </c>
      <c r="L29" s="244"/>
      <c r="M29" s="282" t="s">
        <v>101</v>
      </c>
      <c r="N29" s="276"/>
    </row>
    <row r="30" spans="1:14" s="11" customFormat="1" ht="6.5" customHeight="1">
      <c r="A30" s="49"/>
      <c r="B30" s="238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76"/>
    </row>
    <row r="31" spans="1:14" s="11" customFormat="1">
      <c r="A31" s="61" t="s">
        <v>26</v>
      </c>
      <c r="B31" s="321">
        <f t="shared" ref="B31:B37" si="8">D31+F31</f>
        <v>43786</v>
      </c>
      <c r="C31" s="290"/>
      <c r="D31" s="321">
        <f>SUM(D32:D38)</f>
        <v>19280</v>
      </c>
      <c r="E31" s="259"/>
      <c r="F31" s="321">
        <f>SUM(F32:F38)</f>
        <v>24506</v>
      </c>
      <c r="G31" s="432"/>
      <c r="H31" s="345"/>
      <c r="I31" s="253">
        <f>SUM(I32:I36)</f>
        <v>100</v>
      </c>
      <c r="J31" s="253"/>
      <c r="K31" s="253">
        <f>SUM(K32:K36)</f>
        <v>100</v>
      </c>
      <c r="L31" s="253"/>
      <c r="M31" s="253">
        <f>SUM(M32:M36)</f>
        <v>99.999999999999986</v>
      </c>
      <c r="N31" s="280"/>
    </row>
    <row r="32" spans="1:14" s="11" customFormat="1">
      <c r="A32" s="46" t="s">
        <v>172</v>
      </c>
      <c r="B32" s="247">
        <f t="shared" si="8"/>
        <v>232</v>
      </c>
      <c r="C32" s="260" t="s">
        <v>1</v>
      </c>
      <c r="D32" s="247">
        <v>8</v>
      </c>
      <c r="E32" s="247" t="s">
        <v>1</v>
      </c>
      <c r="F32" s="247">
        <v>224</v>
      </c>
      <c r="G32" s="260" t="s">
        <v>1</v>
      </c>
      <c r="H32" s="26"/>
      <c r="I32" s="244">
        <f>B32*100/SUM(B32:B36)</f>
        <v>0.56722329527395421</v>
      </c>
      <c r="J32" s="244"/>
      <c r="K32" s="244">
        <f>D32*100/SUM($D$32:$D$36)</f>
        <v>4.2523786743209481E-2</v>
      </c>
      <c r="L32" s="244"/>
      <c r="M32" s="244">
        <f>F32*100/SUM($F$32:$F$36)</f>
        <v>1.0141253169141615</v>
      </c>
      <c r="N32" s="276"/>
    </row>
    <row r="33" spans="1:14" s="11" customFormat="1">
      <c r="A33" s="46" t="s">
        <v>42</v>
      </c>
      <c r="B33" s="247">
        <f t="shared" si="8"/>
        <v>8348</v>
      </c>
      <c r="C33" s="260"/>
      <c r="D33" s="247">
        <v>1318</v>
      </c>
      <c r="E33" s="247" t="s">
        <v>1</v>
      </c>
      <c r="F33" s="247">
        <v>7030</v>
      </c>
      <c r="G33" s="260"/>
      <c r="H33" s="26"/>
      <c r="I33" s="244">
        <f>B33*100/SUM(B32:B36)</f>
        <v>20.41025891787487</v>
      </c>
      <c r="J33" s="244"/>
      <c r="K33" s="244">
        <f>D33*100/SUM($D$32:$D$36)</f>
        <v>7.0057938659437626</v>
      </c>
      <c r="L33" s="244"/>
      <c r="M33" s="244">
        <f>F33*100/SUM($F$32:$F$36)</f>
        <v>31.827236508511408</v>
      </c>
      <c r="N33" s="276"/>
    </row>
    <row r="34" spans="1:14" s="11" customFormat="1" ht="12">
      <c r="A34" s="46" t="s">
        <v>32</v>
      </c>
      <c r="B34" s="247">
        <f t="shared" si="8"/>
        <v>21720</v>
      </c>
      <c r="C34" s="260"/>
      <c r="D34" s="247">
        <v>11215</v>
      </c>
      <c r="E34" s="247"/>
      <c r="F34" s="247">
        <v>10505</v>
      </c>
      <c r="G34" s="260"/>
      <c r="H34" s="26"/>
      <c r="I34" s="244">
        <f>B34*100/SUM(B32:B36)</f>
        <v>53.103836092027088</v>
      </c>
      <c r="J34" s="244"/>
      <c r="K34" s="244">
        <f>D34*100/SUM($D$32:$D$36)</f>
        <v>59.613033540636792</v>
      </c>
      <c r="L34" s="244"/>
      <c r="M34" s="244">
        <f>F34*100/SUM($F$32:$F$36)</f>
        <v>47.559760956175296</v>
      </c>
      <c r="N34" s="276"/>
    </row>
    <row r="35" spans="1:14" s="11" customFormat="1" ht="12">
      <c r="A35" s="46" t="s">
        <v>33</v>
      </c>
      <c r="B35" s="247">
        <f t="shared" si="8"/>
        <v>7588</v>
      </c>
      <c r="C35" s="260"/>
      <c r="D35" s="247">
        <v>4532</v>
      </c>
      <c r="E35" s="247"/>
      <c r="F35" s="247">
        <v>3056</v>
      </c>
      <c r="G35" s="260"/>
      <c r="H35" s="26"/>
      <c r="I35" s="244">
        <f>B35*100/SUM(B32:B36)</f>
        <v>18.552113640253296</v>
      </c>
      <c r="J35" s="244"/>
      <c r="K35" s="244">
        <f>D35*100/SUM($D$32:$D$36)</f>
        <v>24.089725190028172</v>
      </c>
      <c r="L35" s="244"/>
      <c r="M35" s="244">
        <f>F35*100/SUM($F$32:$F$36)</f>
        <v>13.835566823614633</v>
      </c>
      <c r="N35" s="276"/>
    </row>
    <row r="36" spans="1:14" s="11" customFormat="1" ht="12">
      <c r="A36" s="46" t="s">
        <v>34</v>
      </c>
      <c r="B36" s="247">
        <f t="shared" si="8"/>
        <v>3013</v>
      </c>
      <c r="C36" s="260"/>
      <c r="D36" s="247">
        <v>1740</v>
      </c>
      <c r="E36" s="651"/>
      <c r="F36" s="247">
        <v>1273</v>
      </c>
      <c r="G36" s="260"/>
      <c r="H36" s="26"/>
      <c r="I36" s="244">
        <f>B36*100/SUM(B32:B36)</f>
        <v>7.3665680545707932</v>
      </c>
      <c r="J36" s="244"/>
      <c r="K36" s="244">
        <f>D36*100/SUM($D$32:$D$36)</f>
        <v>9.248923616648062</v>
      </c>
      <c r="L36" s="244"/>
      <c r="M36" s="244">
        <f>F36*100/SUM($F$32:$F$36)</f>
        <v>5.7633103947844981</v>
      </c>
      <c r="N36" s="276"/>
    </row>
    <row r="37" spans="1:14" s="11" customFormat="1">
      <c r="A37" s="46" t="s">
        <v>35</v>
      </c>
      <c r="B37" s="247">
        <f t="shared" si="8"/>
        <v>938</v>
      </c>
      <c r="C37" s="260" t="s">
        <v>1</v>
      </c>
      <c r="D37" s="247">
        <v>108</v>
      </c>
      <c r="E37" s="651" t="s">
        <v>1</v>
      </c>
      <c r="F37" s="247">
        <v>830</v>
      </c>
      <c r="G37" s="260" t="s">
        <v>1</v>
      </c>
      <c r="H37" s="26"/>
      <c r="I37" s="282" t="s">
        <v>101</v>
      </c>
      <c r="J37" s="244"/>
      <c r="K37" s="282" t="s">
        <v>101</v>
      </c>
      <c r="L37" s="244"/>
      <c r="M37" s="282" t="s">
        <v>101</v>
      </c>
      <c r="N37" s="276"/>
    </row>
    <row r="38" spans="1:14" s="11" customFormat="1" ht="12">
      <c r="A38" s="46" t="s">
        <v>11</v>
      </c>
      <c r="B38" s="247">
        <f>D38+F38</f>
        <v>1947</v>
      </c>
      <c r="C38" s="261"/>
      <c r="D38" s="416">
        <v>359</v>
      </c>
      <c r="E38" s="601" t="s">
        <v>1</v>
      </c>
      <c r="F38" s="416">
        <v>1588</v>
      </c>
      <c r="G38" s="261"/>
      <c r="H38" s="26"/>
      <c r="I38" s="282"/>
      <c r="J38" s="244"/>
      <c r="K38" s="282"/>
      <c r="L38" s="244"/>
      <c r="M38" s="244"/>
      <c r="N38" s="276"/>
    </row>
    <row r="39" spans="1:14" s="11" customFormat="1" ht="6" customHeight="1">
      <c r="A39" s="46"/>
      <c r="B39" s="247"/>
      <c r="C39" s="261"/>
      <c r="D39" s="416"/>
      <c r="E39" s="261"/>
      <c r="F39" s="416"/>
      <c r="G39" s="261"/>
      <c r="H39" s="26"/>
      <c r="I39" s="282"/>
      <c r="J39" s="244"/>
      <c r="K39" s="282"/>
      <c r="L39" s="244"/>
      <c r="M39" s="244"/>
      <c r="N39" s="276"/>
    </row>
    <row r="40" spans="1:14" s="11" customFormat="1">
      <c r="A40" s="61" t="s">
        <v>21</v>
      </c>
      <c r="B40" s="236">
        <f t="shared" ref="B40:B47" si="9">D40+F40</f>
        <v>27881</v>
      </c>
      <c r="C40" s="290"/>
      <c r="D40" s="321">
        <f>SUM(D41:D47)</f>
        <v>20053</v>
      </c>
      <c r="E40" s="259"/>
      <c r="F40" s="321">
        <f>SUM(F41:F47)</f>
        <v>7828</v>
      </c>
      <c r="G40" s="432"/>
      <c r="H40" s="345"/>
      <c r="I40" s="253">
        <f>SUM(I42:I46)</f>
        <v>100.00000000000001</v>
      </c>
      <c r="J40" s="253"/>
      <c r="K40" s="253">
        <f>SUM(K42:K46)</f>
        <v>100</v>
      </c>
      <c r="L40" s="253"/>
      <c r="M40" s="253">
        <f>SUM(M42:M46)</f>
        <v>100</v>
      </c>
      <c r="N40" s="280"/>
    </row>
    <row r="41" spans="1:14" s="11" customFormat="1">
      <c r="A41" s="413" t="s">
        <v>185</v>
      </c>
      <c r="B41" s="247">
        <f>D41+F41</f>
        <v>199</v>
      </c>
      <c r="C41" s="601" t="s">
        <v>1</v>
      </c>
      <c r="D41" s="247">
        <v>171</v>
      </c>
      <c r="E41" s="601" t="s">
        <v>1</v>
      </c>
      <c r="F41" s="247">
        <v>28</v>
      </c>
      <c r="G41" s="601" t="s">
        <v>1</v>
      </c>
      <c r="H41" s="345"/>
      <c r="I41" s="253"/>
      <c r="J41" s="253"/>
      <c r="K41" s="253"/>
      <c r="L41" s="253"/>
      <c r="M41" s="253"/>
      <c r="N41" s="280"/>
    </row>
    <row r="42" spans="1:14" s="11" customFormat="1" ht="12">
      <c r="A42" s="46" t="s">
        <v>42</v>
      </c>
      <c r="B42" s="247">
        <f>D42+F42</f>
        <v>4640</v>
      </c>
      <c r="C42" s="260"/>
      <c r="D42" s="247">
        <v>2521</v>
      </c>
      <c r="E42" s="601"/>
      <c r="F42" s="247">
        <v>2119</v>
      </c>
      <c r="G42" s="260"/>
      <c r="H42" s="26"/>
      <c r="I42" s="244">
        <f>B42*100/SUM($B$42:$B$46)</f>
        <v>17.157859704914397</v>
      </c>
      <c r="J42" s="244"/>
      <c r="K42" s="244">
        <f>D42*100/SUM($D$42:$D$46)</f>
        <v>12.853064137860711</v>
      </c>
      <c r="L42" s="244"/>
      <c r="M42" s="244">
        <f>F42*100/SUM($F$42:$F$46)</f>
        <v>28.523354421860276</v>
      </c>
      <c r="N42" s="276"/>
    </row>
    <row r="43" spans="1:14" s="11" customFormat="1" ht="12">
      <c r="A43" s="46" t="s">
        <v>32</v>
      </c>
      <c r="B43" s="247">
        <f t="shared" si="9"/>
        <v>16164</v>
      </c>
      <c r="C43" s="260"/>
      <c r="D43" s="247">
        <v>13137</v>
      </c>
      <c r="E43" s="247"/>
      <c r="F43" s="247">
        <v>3027</v>
      </c>
      <c r="G43" s="260"/>
      <c r="H43" s="26"/>
      <c r="I43" s="244">
        <f>B43*100/SUM($B$42:$B$46)</f>
        <v>59.771475058240583</v>
      </c>
      <c r="J43" s="244"/>
      <c r="K43" s="244">
        <f>D43*100/SUM($D$42:$D$46)</f>
        <v>66.97766901193026</v>
      </c>
      <c r="L43" s="244"/>
      <c r="M43" s="244">
        <f>F43*100/SUM($F$42:$F$46)</f>
        <v>40.745726208103378</v>
      </c>
      <c r="N43" s="276"/>
    </row>
    <row r="44" spans="1:14" s="11" customFormat="1" ht="12">
      <c r="A44" s="46" t="s">
        <v>33</v>
      </c>
      <c r="B44" s="247">
        <f t="shared" si="9"/>
        <v>4053</v>
      </c>
      <c r="C44" s="260"/>
      <c r="D44" s="247">
        <v>2862</v>
      </c>
      <c r="E44" s="247"/>
      <c r="F44" s="247">
        <v>1191</v>
      </c>
      <c r="G44" s="260" t="s">
        <v>1</v>
      </c>
      <c r="H44" s="26"/>
      <c r="I44" s="244">
        <f>B44*100/SUM($B$42:$B$46)</f>
        <v>14.987242539659061</v>
      </c>
      <c r="J44" s="244"/>
      <c r="K44" s="244">
        <f>D44*100/SUM($D$42:$D$46)</f>
        <v>14.591618231875191</v>
      </c>
      <c r="L44" s="244"/>
      <c r="M44" s="244">
        <f>F44*100/SUM($F$42:$F$46)</f>
        <v>16.031767398034727</v>
      </c>
      <c r="N44" s="276"/>
    </row>
    <row r="45" spans="1:14" s="11" customFormat="1" ht="12">
      <c r="A45" s="46" t="s">
        <v>34</v>
      </c>
      <c r="B45" s="247">
        <f t="shared" si="9"/>
        <v>970</v>
      </c>
      <c r="C45" s="260" t="s">
        <v>1</v>
      </c>
      <c r="D45" s="247">
        <v>515</v>
      </c>
      <c r="E45" s="601" t="s">
        <v>1</v>
      </c>
      <c r="F45" s="247">
        <v>455</v>
      </c>
      <c r="G45" s="601" t="s">
        <v>1</v>
      </c>
      <c r="H45" s="26"/>
      <c r="I45" s="244">
        <f>B45*100/SUM($B$42:$B$46)</f>
        <v>3.5868801538290871</v>
      </c>
      <c r="J45" s="244"/>
      <c r="K45" s="244">
        <f>D45*100/SUM($D$42:$D$46)</f>
        <v>2.6256755378811052</v>
      </c>
      <c r="L45" s="244"/>
      <c r="M45" s="244">
        <f>F45*100/SUM($F$42:$F$46)</f>
        <v>6.1246466550006726</v>
      </c>
      <c r="N45" s="276"/>
    </row>
    <row r="46" spans="1:14" s="11" customFormat="1" ht="12">
      <c r="A46" s="46" t="s">
        <v>35</v>
      </c>
      <c r="B46" s="247">
        <f t="shared" si="9"/>
        <v>1216</v>
      </c>
      <c r="C46" s="601" t="s">
        <v>1</v>
      </c>
      <c r="D46" s="247">
        <v>579</v>
      </c>
      <c r="E46" s="601" t="s">
        <v>1</v>
      </c>
      <c r="F46" s="247">
        <v>637</v>
      </c>
      <c r="G46" s="601" t="s">
        <v>1</v>
      </c>
      <c r="H46" s="26"/>
      <c r="I46" s="244">
        <f>B46*100/SUM($B$42:$B$46)</f>
        <v>4.4965425433568758</v>
      </c>
      <c r="J46" s="244"/>
      <c r="K46" s="244">
        <f>D46*100/SUM($D$42:$D$46)</f>
        <v>2.951973080452738</v>
      </c>
      <c r="L46" s="244"/>
      <c r="M46" s="244">
        <f>F46*100/SUM($F$42:$F$46)</f>
        <v>8.5745053170009431</v>
      </c>
      <c r="N46" s="276"/>
    </row>
    <row r="47" spans="1:14" s="11" customFormat="1" ht="12">
      <c r="A47" s="46" t="s">
        <v>11</v>
      </c>
      <c r="B47" s="247">
        <f t="shared" si="9"/>
        <v>639</v>
      </c>
      <c r="C47" s="601" t="s">
        <v>1</v>
      </c>
      <c r="D47" s="247">
        <v>268</v>
      </c>
      <c r="E47" s="601" t="s">
        <v>1</v>
      </c>
      <c r="F47" s="247">
        <v>371</v>
      </c>
      <c r="G47" s="601" t="s">
        <v>1</v>
      </c>
      <c r="H47" s="26"/>
      <c r="I47" s="282" t="s">
        <v>101</v>
      </c>
      <c r="J47" s="244"/>
      <c r="K47" s="282" t="s">
        <v>101</v>
      </c>
      <c r="L47" s="244"/>
      <c r="M47" s="282" t="s">
        <v>101</v>
      </c>
      <c r="N47" s="276"/>
    </row>
    <row r="48" spans="1:14" s="11" customFormat="1" ht="6" customHeight="1">
      <c r="A48" s="49"/>
      <c r="B48" s="238"/>
      <c r="C48" s="260"/>
      <c r="D48" s="238"/>
      <c r="E48" s="260"/>
      <c r="F48" s="247"/>
      <c r="G48" s="260"/>
      <c r="H48" s="26"/>
      <c r="I48" s="244"/>
      <c r="J48" s="244"/>
      <c r="K48" s="244"/>
      <c r="L48" s="244"/>
      <c r="M48" s="244"/>
      <c r="N48" s="276"/>
    </row>
    <row r="49" spans="1:14" s="11" customFormat="1">
      <c r="A49" s="61" t="s">
        <v>61</v>
      </c>
      <c r="B49" s="236">
        <f t="shared" ref="B49:B56" si="10">D49+F49</f>
        <v>14697</v>
      </c>
      <c r="C49" s="290"/>
      <c r="D49" s="321">
        <f>SUM(D50:D56)</f>
        <v>7749</v>
      </c>
      <c r="E49" s="259"/>
      <c r="F49" s="321">
        <f>SUM(F50:F56)</f>
        <v>6948</v>
      </c>
      <c r="G49" s="432"/>
      <c r="H49" s="345"/>
      <c r="I49" s="253">
        <f>SUM(I50:I54)</f>
        <v>99.999999999999986</v>
      </c>
      <c r="J49" s="253"/>
      <c r="K49" s="253">
        <f>SUM(K50:K54)</f>
        <v>100.00000000000001</v>
      </c>
      <c r="L49" s="253"/>
      <c r="M49" s="253">
        <f>SUM(M50:M54)</f>
        <v>100.00000000000001</v>
      </c>
      <c r="N49" s="280"/>
    </row>
    <row r="50" spans="1:14" s="11" customFormat="1" ht="12">
      <c r="A50" s="46" t="s">
        <v>172</v>
      </c>
      <c r="B50" s="247">
        <f>D50+F50</f>
        <v>0</v>
      </c>
      <c r="C50" s="601"/>
      <c r="D50" s="247">
        <v>0</v>
      </c>
      <c r="E50" s="247"/>
      <c r="F50" s="247">
        <v>0</v>
      </c>
      <c r="G50" s="601"/>
      <c r="H50" s="26"/>
      <c r="I50" s="244">
        <f>B50*100/SUM(B50:B54)</f>
        <v>0</v>
      </c>
      <c r="J50" s="244"/>
      <c r="K50" s="244">
        <f>D50*100/SUM($D$50:$D$54)</f>
        <v>0</v>
      </c>
      <c r="L50" s="244"/>
      <c r="M50" s="244">
        <f>F50*100/SUM($F$50:$F$54)</f>
        <v>0</v>
      </c>
      <c r="N50" s="276"/>
    </row>
    <row r="51" spans="1:14" s="11" customFormat="1" ht="12">
      <c r="A51" s="46" t="s">
        <v>42</v>
      </c>
      <c r="B51" s="247">
        <f t="shared" si="10"/>
        <v>6083</v>
      </c>
      <c r="C51" s="260"/>
      <c r="D51" s="247">
        <v>2098</v>
      </c>
      <c r="E51" s="601"/>
      <c r="F51" s="247">
        <v>3985</v>
      </c>
      <c r="G51" s="260"/>
      <c r="H51" s="26"/>
      <c r="I51" s="244">
        <f>B51*100/SUM(B50:B54)</f>
        <v>44.521700944155747</v>
      </c>
      <c r="J51" s="244"/>
      <c r="K51" s="244">
        <f>D51*100/SUM($D$50:$D$54)</f>
        <v>28.244480344641897</v>
      </c>
      <c r="L51" s="244"/>
      <c r="M51" s="244">
        <f>F51*100/SUM($F$50:$F$54)</f>
        <v>63.913392141138736</v>
      </c>
      <c r="N51" s="276"/>
    </row>
    <row r="52" spans="1:14" s="11" customFormat="1" ht="12">
      <c r="A52" s="46" t="s">
        <v>32</v>
      </c>
      <c r="B52" s="247">
        <f t="shared" si="10"/>
        <v>6635</v>
      </c>
      <c r="C52" s="260"/>
      <c r="D52" s="247">
        <v>4939</v>
      </c>
      <c r="E52" s="247"/>
      <c r="F52" s="247">
        <v>1696</v>
      </c>
      <c r="G52" s="260"/>
      <c r="H52" s="26"/>
      <c r="I52" s="244">
        <f>B52*100/SUM(B50:B54)</f>
        <v>48.561809265900607</v>
      </c>
      <c r="J52" s="244"/>
      <c r="K52" s="244">
        <f>D52*100/SUM($D$50:$D$54)</f>
        <v>66.491653204092628</v>
      </c>
      <c r="L52" s="244"/>
      <c r="M52" s="244">
        <f>F52*100/SUM($F$50:$F$54)</f>
        <v>27.201283079390539</v>
      </c>
      <c r="N52" s="276"/>
    </row>
    <row r="53" spans="1:14" s="11" customFormat="1" ht="12">
      <c r="A53" s="46" t="s">
        <v>33</v>
      </c>
      <c r="B53" s="247">
        <f t="shared" si="10"/>
        <v>647</v>
      </c>
      <c r="C53" s="601" t="s">
        <v>1</v>
      </c>
      <c r="D53" s="247">
        <v>186</v>
      </c>
      <c r="E53" s="601" t="s">
        <v>1</v>
      </c>
      <c r="F53" s="247">
        <v>461</v>
      </c>
      <c r="G53" s="601" t="s">
        <v>1</v>
      </c>
      <c r="H53" s="601"/>
      <c r="I53" s="244">
        <f>B53*100/SUM(B50:B54)</f>
        <v>4.7354168191466002</v>
      </c>
      <c r="J53" s="244"/>
      <c r="K53" s="244">
        <f>D53*100/SUM($D$50:$D$54)</f>
        <v>2.5040387722132471</v>
      </c>
      <c r="L53" s="244"/>
      <c r="M53" s="244">
        <f>F53*100/SUM($F$50:$F$54)</f>
        <v>7.3937449879711306</v>
      </c>
      <c r="N53" s="276"/>
    </row>
    <row r="54" spans="1:14" s="11" customFormat="1" ht="12">
      <c r="A54" s="46" t="s">
        <v>34</v>
      </c>
      <c r="B54" s="247">
        <f t="shared" si="10"/>
        <v>298</v>
      </c>
      <c r="C54" s="601" t="s">
        <v>1</v>
      </c>
      <c r="D54" s="247">
        <v>205</v>
      </c>
      <c r="E54" s="601" t="s">
        <v>1</v>
      </c>
      <c r="F54" s="247">
        <v>93</v>
      </c>
      <c r="G54" s="601" t="s">
        <v>1</v>
      </c>
      <c r="H54" s="26"/>
      <c r="I54" s="244">
        <f>B54*100/SUM(B50:B54)</f>
        <v>2.1810729707970431</v>
      </c>
      <c r="J54" s="244"/>
      <c r="K54" s="244">
        <f>D54*100/SUM($D$50:$D$54)</f>
        <v>2.7598276790522349</v>
      </c>
      <c r="L54" s="244"/>
      <c r="M54" s="244">
        <f>F54*100/SUM($F$50:$F$54)</f>
        <v>1.491579791499599</v>
      </c>
      <c r="N54" s="276"/>
    </row>
    <row r="55" spans="1:14" s="11" customFormat="1" ht="12">
      <c r="A55" s="46" t="s">
        <v>35</v>
      </c>
      <c r="B55" s="247">
        <f t="shared" si="10"/>
        <v>149</v>
      </c>
      <c r="C55" s="601" t="s">
        <v>1</v>
      </c>
      <c r="D55" s="247">
        <v>98</v>
      </c>
      <c r="E55" s="601" t="s">
        <v>1</v>
      </c>
      <c r="F55" s="247">
        <v>51</v>
      </c>
      <c r="G55" s="260" t="s">
        <v>1</v>
      </c>
      <c r="H55" s="26"/>
      <c r="I55" s="282" t="s">
        <v>101</v>
      </c>
      <c r="J55" s="244"/>
      <c r="K55" s="282" t="s">
        <v>101</v>
      </c>
      <c r="L55" s="244"/>
      <c r="M55" s="282" t="s">
        <v>101</v>
      </c>
      <c r="N55" s="276"/>
    </row>
    <row r="56" spans="1:14" s="11" customFormat="1" ht="12">
      <c r="A56" s="46" t="s">
        <v>11</v>
      </c>
      <c r="B56" s="247">
        <f t="shared" si="10"/>
        <v>885</v>
      </c>
      <c r="C56" s="601" t="s">
        <v>1</v>
      </c>
      <c r="D56" s="238">
        <v>223</v>
      </c>
      <c r="E56" s="601" t="s">
        <v>1</v>
      </c>
      <c r="F56" s="238">
        <v>662</v>
      </c>
      <c r="G56" s="601" t="s">
        <v>1</v>
      </c>
      <c r="H56" s="26"/>
      <c r="I56" s="244"/>
      <c r="J56" s="244"/>
      <c r="K56" s="244"/>
      <c r="L56" s="244"/>
      <c r="M56" s="244"/>
      <c r="N56" s="276"/>
    </row>
    <row r="57" spans="1:14" s="11" customFormat="1" ht="6.5" customHeight="1">
      <c r="A57" s="28"/>
      <c r="B57" s="313"/>
      <c r="C57" s="260"/>
      <c r="D57" s="238"/>
      <c r="E57" s="260"/>
      <c r="F57" s="238"/>
      <c r="G57" s="260"/>
      <c r="H57" s="26"/>
      <c r="I57" s="244"/>
      <c r="J57" s="244"/>
      <c r="K57" s="244"/>
      <c r="L57" s="244"/>
      <c r="M57" s="244"/>
      <c r="N57" s="276"/>
    </row>
    <row r="58" spans="1:14" s="11" customFormat="1">
      <c r="A58" s="453" t="s">
        <v>123</v>
      </c>
      <c r="B58" s="236">
        <f t="shared" ref="B58:B65" si="11">D58+F58</f>
        <v>29976</v>
      </c>
      <c r="C58" s="281"/>
      <c r="D58" s="321">
        <f>SUM(D59:D65)</f>
        <v>22128</v>
      </c>
      <c r="E58" s="259"/>
      <c r="F58" s="321">
        <f>SUM(F59:F65)</f>
        <v>7848</v>
      </c>
      <c r="G58" s="432"/>
      <c r="H58" s="345"/>
      <c r="I58" s="253">
        <f>SUM(I59:I64)</f>
        <v>100</v>
      </c>
      <c r="J58" s="253"/>
      <c r="K58" s="253">
        <f>SUM(K59:K64)</f>
        <v>100</v>
      </c>
      <c r="L58" s="253"/>
      <c r="M58" s="253">
        <f>SUM(M59:M64)</f>
        <v>100</v>
      </c>
      <c r="N58" s="280"/>
    </row>
    <row r="59" spans="1:14" s="11" customFormat="1">
      <c r="A59" s="46" t="s">
        <v>172</v>
      </c>
      <c r="B59" s="247">
        <f>D59+F59</f>
        <v>217</v>
      </c>
      <c r="C59" s="281" t="s">
        <v>1</v>
      </c>
      <c r="D59" s="247">
        <v>54</v>
      </c>
      <c r="E59" s="247" t="s">
        <v>1</v>
      </c>
      <c r="F59" s="247">
        <v>163</v>
      </c>
      <c r="G59" s="432" t="s">
        <v>1</v>
      </c>
      <c r="H59" s="345"/>
      <c r="I59" s="244">
        <f t="shared" ref="I59:I64" si="12">B59*100/SUM($B$59:$B$64)</f>
        <v>0.75044957808825563</v>
      </c>
      <c r="J59" s="253"/>
      <c r="K59" s="244">
        <f t="shared" ref="K59:K64" si="13">D59*100/SUM($D$59:$D$64)</f>
        <v>0.24729803993405386</v>
      </c>
      <c r="L59" s="253"/>
      <c r="M59" s="244">
        <f t="shared" ref="M59:M64" si="14">F59*100/SUM($F$59:$F$64)</f>
        <v>2.3022598870056497</v>
      </c>
      <c r="N59" s="280"/>
    </row>
    <row r="60" spans="1:14" s="11" customFormat="1" ht="12">
      <c r="A60" s="46" t="s">
        <v>42</v>
      </c>
      <c r="B60" s="247">
        <f t="shared" si="11"/>
        <v>1981</v>
      </c>
      <c r="C60" s="260"/>
      <c r="D60" s="247">
        <v>1015</v>
      </c>
      <c r="E60" s="247"/>
      <c r="F60" s="247">
        <v>966</v>
      </c>
      <c r="G60" s="260"/>
      <c r="H60" s="26"/>
      <c r="I60" s="244">
        <f t="shared" si="12"/>
        <v>6.8508784064185919</v>
      </c>
      <c r="J60" s="244"/>
      <c r="K60" s="244">
        <f t="shared" si="13"/>
        <v>4.6482872320937902</v>
      </c>
      <c r="L60" s="244"/>
      <c r="M60" s="244">
        <f t="shared" si="14"/>
        <v>13.64406779661017</v>
      </c>
      <c r="N60" s="277"/>
    </row>
    <row r="61" spans="1:14" s="11" customFormat="1" ht="12">
      <c r="A61" s="46" t="s">
        <v>32</v>
      </c>
      <c r="B61" s="247">
        <f t="shared" si="11"/>
        <v>19147</v>
      </c>
      <c r="C61" s="260"/>
      <c r="D61" s="247">
        <v>15879</v>
      </c>
      <c r="E61" s="247"/>
      <c r="F61" s="247">
        <v>3268</v>
      </c>
      <c r="G61" s="260"/>
      <c r="H61" s="26"/>
      <c r="I61" s="244">
        <f t="shared" si="12"/>
        <v>66.215935814082172</v>
      </c>
      <c r="J61" s="244"/>
      <c r="K61" s="244">
        <f t="shared" si="13"/>
        <v>72.719362520608172</v>
      </c>
      <c r="L61" s="244"/>
      <c r="M61" s="244">
        <f t="shared" si="14"/>
        <v>46.158192090395481</v>
      </c>
      <c r="N61" s="277"/>
    </row>
    <row r="62" spans="1:14" s="11" customFormat="1" ht="12">
      <c r="A62" s="46" t="s">
        <v>33</v>
      </c>
      <c r="B62" s="247">
        <f t="shared" si="11"/>
        <v>4848</v>
      </c>
      <c r="C62" s="260"/>
      <c r="D62" s="247">
        <v>3103</v>
      </c>
      <c r="E62" s="247"/>
      <c r="F62" s="247">
        <v>1745</v>
      </c>
      <c r="G62" s="260"/>
      <c r="H62" s="26"/>
      <c r="I62" s="244">
        <f t="shared" si="12"/>
        <v>16.765804398948678</v>
      </c>
      <c r="J62" s="244"/>
      <c r="K62" s="244">
        <f t="shared" si="13"/>
        <v>14.210478109543873</v>
      </c>
      <c r="L62" s="244"/>
      <c r="M62" s="244">
        <f t="shared" si="14"/>
        <v>24.646892655367232</v>
      </c>
      <c r="N62" s="277"/>
    </row>
    <row r="63" spans="1:14" s="11" customFormat="1" ht="12">
      <c r="A63" s="46" t="s">
        <v>34</v>
      </c>
      <c r="B63" s="247">
        <f t="shared" si="11"/>
        <v>2202</v>
      </c>
      <c r="C63" s="260"/>
      <c r="D63" s="247">
        <v>1500</v>
      </c>
      <c r="E63" s="247"/>
      <c r="F63" s="247">
        <v>702</v>
      </c>
      <c r="G63" s="260" t="s">
        <v>1</v>
      </c>
      <c r="H63" s="26"/>
      <c r="I63" s="244">
        <f t="shared" si="12"/>
        <v>7.6151611564531745</v>
      </c>
      <c r="J63" s="244"/>
      <c r="K63" s="244">
        <f t="shared" si="13"/>
        <v>6.8693899981681623</v>
      </c>
      <c r="L63" s="244"/>
      <c r="M63" s="244">
        <f t="shared" si="14"/>
        <v>9.9152542372881349</v>
      </c>
      <c r="N63" s="277"/>
    </row>
    <row r="64" spans="1:14" s="11" customFormat="1">
      <c r="A64" s="46" t="s">
        <v>35</v>
      </c>
      <c r="B64" s="247">
        <f t="shared" si="11"/>
        <v>521</v>
      </c>
      <c r="C64" s="260" t="s">
        <v>1</v>
      </c>
      <c r="D64" s="247">
        <v>285</v>
      </c>
      <c r="E64" s="247" t="s">
        <v>1</v>
      </c>
      <c r="F64" s="247">
        <v>236</v>
      </c>
      <c r="G64" s="260" t="s">
        <v>1</v>
      </c>
      <c r="H64" s="26"/>
      <c r="I64" s="244">
        <f t="shared" si="12"/>
        <v>1.8017706460091298</v>
      </c>
      <c r="J64" s="244"/>
      <c r="K64" s="244">
        <f t="shared" si="13"/>
        <v>1.3051840996519508</v>
      </c>
      <c r="L64" s="244"/>
      <c r="M64" s="244">
        <f t="shared" si="14"/>
        <v>3.3333333333333335</v>
      </c>
      <c r="N64" s="277"/>
    </row>
    <row r="65" spans="1:14" s="11" customFormat="1">
      <c r="A65" s="46" t="s">
        <v>11</v>
      </c>
      <c r="B65" s="247">
        <f t="shared" si="11"/>
        <v>1060</v>
      </c>
      <c r="C65" s="260" t="s">
        <v>1</v>
      </c>
      <c r="D65" s="247">
        <v>292</v>
      </c>
      <c r="E65" s="247" t="s">
        <v>1</v>
      </c>
      <c r="F65" s="247">
        <v>768</v>
      </c>
      <c r="G65" s="260" t="s">
        <v>1</v>
      </c>
      <c r="H65" s="26"/>
      <c r="I65" s="282" t="s">
        <v>101</v>
      </c>
      <c r="J65" s="244"/>
      <c r="K65" s="282" t="s">
        <v>101</v>
      </c>
      <c r="L65" s="244"/>
      <c r="M65" s="282" t="s">
        <v>101</v>
      </c>
      <c r="N65" s="277"/>
    </row>
    <row r="66" spans="1:14" s="11" customFormat="1" ht="6.5" customHeight="1">
      <c r="A66" s="49"/>
      <c r="B66" s="313"/>
      <c r="C66" s="260"/>
      <c r="D66" s="238"/>
      <c r="E66" s="260"/>
      <c r="F66" s="238"/>
      <c r="G66" s="260"/>
      <c r="H66" s="26"/>
      <c r="I66" s="244"/>
      <c r="J66" s="244"/>
      <c r="K66" s="244"/>
      <c r="L66" s="244"/>
      <c r="M66" s="244"/>
      <c r="N66" s="276"/>
    </row>
    <row r="67" spans="1:14" s="11" customFormat="1">
      <c r="A67" s="61" t="s">
        <v>11</v>
      </c>
      <c r="B67" s="236">
        <f>D67+F67</f>
        <v>50469</v>
      </c>
      <c r="C67" s="236"/>
      <c r="D67" s="321">
        <v>34780</v>
      </c>
      <c r="E67" s="247"/>
      <c r="F67" s="321">
        <v>15689</v>
      </c>
      <c r="G67" s="266"/>
      <c r="H67" s="61"/>
      <c r="I67" s="296" t="s">
        <v>101</v>
      </c>
      <c r="J67" s="391"/>
      <c r="K67" s="296" t="s">
        <v>101</v>
      </c>
      <c r="L67" s="293"/>
      <c r="M67" s="296" t="s">
        <v>101</v>
      </c>
      <c r="N67" s="315"/>
    </row>
    <row r="68" spans="1:14" s="36" customFormat="1" ht="6.5" customHeight="1" thickBot="1">
      <c r="A68" s="130"/>
      <c r="B68" s="90"/>
      <c r="C68" s="362"/>
      <c r="D68" s="90"/>
      <c r="E68" s="362"/>
      <c r="F68" s="90"/>
      <c r="G68" s="362"/>
      <c r="H68" s="130"/>
      <c r="I68" s="90"/>
      <c r="J68" s="88"/>
      <c r="K68" s="90"/>
      <c r="L68" s="90"/>
      <c r="M68" s="90"/>
      <c r="N68" s="130"/>
    </row>
    <row r="69" spans="1:14" s="18" customFormat="1" ht="6.5" customHeight="1">
      <c r="A69" s="126"/>
      <c r="B69" s="127"/>
      <c r="C69" s="379"/>
      <c r="D69" s="127"/>
      <c r="E69" s="379"/>
      <c r="F69" s="127"/>
      <c r="G69" s="379"/>
      <c r="H69" s="126"/>
      <c r="I69" s="128"/>
      <c r="J69" s="129"/>
      <c r="K69" s="128"/>
      <c r="L69" s="128"/>
      <c r="M69" s="128"/>
      <c r="N69" s="126"/>
    </row>
    <row r="70" spans="1:14" s="4" customFormat="1" ht="24" customHeight="1">
      <c r="A70" s="677" t="s">
        <v>201</v>
      </c>
      <c r="B70" s="677"/>
      <c r="C70" s="677"/>
      <c r="D70" s="677"/>
      <c r="E70" s="677"/>
      <c r="F70" s="677"/>
      <c r="G70" s="677"/>
      <c r="H70" s="677"/>
      <c r="I70" s="677"/>
      <c r="J70" s="677"/>
      <c r="K70" s="677"/>
      <c r="L70" s="677"/>
      <c r="M70" s="677"/>
      <c r="N70" s="677"/>
    </row>
    <row r="71" spans="1:14" s="4" customFormat="1">
      <c r="A71" s="13" t="s">
        <v>59</v>
      </c>
      <c r="C71" s="330"/>
      <c r="E71" s="330"/>
      <c r="G71" s="330"/>
    </row>
    <row r="72" spans="1:14" s="18" customFormat="1">
      <c r="A72" s="4" t="s">
        <v>227</v>
      </c>
      <c r="C72" s="331"/>
      <c r="E72" s="331"/>
      <c r="G72" s="331"/>
    </row>
    <row r="73" spans="1:14" s="4" customFormat="1" ht="22.5" customHeight="1">
      <c r="A73" s="654" t="s">
        <v>153</v>
      </c>
      <c r="B73" s="654"/>
      <c r="C73" s="654"/>
      <c r="D73" s="654"/>
      <c r="E73" s="654"/>
      <c r="F73" s="654"/>
      <c r="G73" s="654"/>
      <c r="H73" s="654"/>
      <c r="I73" s="654"/>
      <c r="J73" s="654"/>
      <c r="K73" s="654"/>
      <c r="L73" s="654"/>
      <c r="M73" s="654"/>
      <c r="N73" s="654"/>
    </row>
    <row r="74" spans="1:14" s="4" customFormat="1" ht="11">
      <c r="A74" s="3" t="s">
        <v>31</v>
      </c>
      <c r="C74" s="330"/>
      <c r="E74" s="330"/>
      <c r="G74" s="330"/>
    </row>
    <row r="75" spans="1:14" s="4" customFormat="1" ht="11">
      <c r="A75" s="158" t="s">
        <v>113</v>
      </c>
      <c r="C75" s="330"/>
      <c r="E75" s="330"/>
      <c r="G75" s="330"/>
    </row>
    <row r="76" spans="1:14" s="4" customFormat="1" ht="11">
      <c r="A76" s="4" t="s">
        <v>207</v>
      </c>
      <c r="B76" s="6"/>
      <c r="C76" s="330"/>
      <c r="E76" s="330"/>
      <c r="G76" s="330"/>
      <c r="N76" s="7"/>
    </row>
    <row r="78" spans="1:14">
      <c r="A78" s="327"/>
    </row>
    <row r="79" spans="1:14">
      <c r="A79" s="327"/>
    </row>
    <row r="80" spans="1:14">
      <c r="A80" s="327"/>
    </row>
    <row r="81" spans="1:3">
      <c r="A81" s="327"/>
    </row>
    <row r="82" spans="1:3">
      <c r="A82" s="327"/>
      <c r="B82" s="154"/>
      <c r="C82" s="348"/>
    </row>
  </sheetData>
  <mergeCells count="14">
    <mergeCell ref="A73:N73"/>
    <mergeCell ref="K10:L10"/>
    <mergeCell ref="A70:N70"/>
    <mergeCell ref="M10:N10"/>
    <mergeCell ref="A1:N1"/>
    <mergeCell ref="B4:G4"/>
    <mergeCell ref="I4:N4"/>
    <mergeCell ref="D7:G7"/>
    <mergeCell ref="K7:N7"/>
    <mergeCell ref="A4:A10"/>
    <mergeCell ref="B7:C10"/>
    <mergeCell ref="F10:G10"/>
    <mergeCell ref="I7:J10"/>
    <mergeCell ref="D10:E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6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40.332031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22" ht="38.25" customHeight="1">
      <c r="A1" s="670" t="s">
        <v>228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</row>
    <row r="2" spans="1:22" s="11" customFormat="1" ht="6.5" customHeight="1" thickBot="1">
      <c r="A2" s="80"/>
      <c r="B2" s="80"/>
      <c r="C2" s="359"/>
      <c r="D2" s="80"/>
      <c r="E2" s="359"/>
      <c r="F2" s="80"/>
      <c r="G2" s="359"/>
      <c r="H2" s="80"/>
      <c r="I2" s="80"/>
      <c r="J2" s="80"/>
      <c r="K2" s="80"/>
      <c r="L2" s="80"/>
      <c r="M2" s="80"/>
      <c r="N2" s="80"/>
    </row>
    <row r="3" spans="1:22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22" s="11" customFormat="1" ht="12.75" customHeight="1">
      <c r="A4" s="661" t="s">
        <v>198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22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22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22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22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22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22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22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22" s="11" customFormat="1" ht="6.5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22" s="11" customFormat="1">
      <c r="A13" s="557" t="s">
        <v>60</v>
      </c>
      <c r="B13" s="470">
        <f>D13+F13</f>
        <v>292283</v>
      </c>
      <c r="C13" s="489"/>
      <c r="D13" s="526">
        <f>SUM(D14:D22)</f>
        <v>114383</v>
      </c>
      <c r="E13" s="473"/>
      <c r="F13" s="526">
        <f>SUM(F14:F22)</f>
        <v>177900</v>
      </c>
      <c r="G13" s="473"/>
      <c r="H13" s="576"/>
      <c r="I13" s="476">
        <f>SUM(I14:I21)</f>
        <v>100</v>
      </c>
      <c r="J13" s="476"/>
      <c r="K13" s="476">
        <f>SUM(K14:K21)</f>
        <v>100</v>
      </c>
      <c r="L13" s="476"/>
      <c r="M13" s="476">
        <f>SUM(M14:M21)</f>
        <v>100</v>
      </c>
      <c r="N13" s="577"/>
      <c r="P13" s="36"/>
      <c r="Q13" s="649"/>
      <c r="R13" s="36"/>
      <c r="S13" s="649"/>
      <c r="T13" s="36"/>
      <c r="U13" s="649"/>
    </row>
    <row r="14" spans="1:22" s="11" customFormat="1" ht="12">
      <c r="A14" s="482" t="s">
        <v>39</v>
      </c>
      <c r="B14" s="485">
        <f t="shared" ref="B14:B22" si="0">D14+F14</f>
        <v>127541</v>
      </c>
      <c r="C14" s="486"/>
      <c r="D14" s="485">
        <v>11474</v>
      </c>
      <c r="E14" s="485"/>
      <c r="F14" s="485">
        <v>116067</v>
      </c>
      <c r="G14" s="486"/>
      <c r="H14" s="521"/>
      <c r="I14" s="488">
        <f>B14*100/(B13-B22)</f>
        <v>47.390108869319661</v>
      </c>
      <c r="J14" s="488"/>
      <c r="K14" s="488">
        <f>D14*100/(D13-D22)</f>
        <v>11.500796856676056</v>
      </c>
      <c r="L14" s="488"/>
      <c r="M14" s="488">
        <f>F14*100/(F13-F22)</f>
        <v>68.531497434504587</v>
      </c>
      <c r="N14" s="521"/>
      <c r="S14" s="649"/>
      <c r="T14" s="650"/>
      <c r="U14" s="649"/>
      <c r="V14" s="270"/>
    </row>
    <row r="15" spans="1:22" s="11" customFormat="1" ht="12">
      <c r="A15" s="482" t="s">
        <v>40</v>
      </c>
      <c r="B15" s="485">
        <f t="shared" si="0"/>
        <v>5500</v>
      </c>
      <c r="C15" s="486"/>
      <c r="D15" s="485">
        <v>3268</v>
      </c>
      <c r="E15" s="485"/>
      <c r="F15" s="485">
        <v>2232</v>
      </c>
      <c r="G15" s="486"/>
      <c r="H15" s="521"/>
      <c r="I15" s="488">
        <f>B15*100/(B13-B22)</f>
        <v>2.0436220413926356</v>
      </c>
      <c r="J15" s="488"/>
      <c r="K15" s="488">
        <f>D15*100/(D13-D22)</f>
        <v>3.2756322230797759</v>
      </c>
      <c r="L15" s="488"/>
      <c r="M15" s="488">
        <f>F15*100/(F13-F22)</f>
        <v>1.3178793479095199</v>
      </c>
      <c r="N15" s="521"/>
      <c r="S15" s="649"/>
      <c r="T15" s="650"/>
      <c r="U15" s="649"/>
      <c r="V15" s="270"/>
    </row>
    <row r="16" spans="1:22" s="11" customFormat="1" ht="12">
      <c r="A16" s="482" t="s">
        <v>41</v>
      </c>
      <c r="B16" s="485">
        <f t="shared" si="0"/>
        <v>47918</v>
      </c>
      <c r="C16" s="486"/>
      <c r="D16" s="485">
        <v>23072</v>
      </c>
      <c r="E16" s="485"/>
      <c r="F16" s="485">
        <v>24846</v>
      </c>
      <c r="G16" s="486"/>
      <c r="H16" s="521"/>
      <c r="I16" s="488">
        <f>B16*100/(B13-B22)</f>
        <v>17.804778359900421</v>
      </c>
      <c r="J16" s="488"/>
      <c r="K16" s="488">
        <f>D16*100/(D13-D22)</f>
        <v>23.125883308107891</v>
      </c>
      <c r="L16" s="488"/>
      <c r="M16" s="488">
        <f>F16*100/(F13-F22)</f>
        <v>14.670264461541187</v>
      </c>
      <c r="N16" s="521"/>
      <c r="S16" s="649"/>
      <c r="T16" s="650"/>
      <c r="U16" s="649"/>
      <c r="V16" s="270"/>
    </row>
    <row r="17" spans="1:22" s="11" customFormat="1" ht="12">
      <c r="A17" s="482" t="s">
        <v>36</v>
      </c>
      <c r="B17" s="485">
        <f t="shared" si="0"/>
        <v>21127</v>
      </c>
      <c r="C17" s="486"/>
      <c r="D17" s="485">
        <v>14904</v>
      </c>
      <c r="E17" s="485"/>
      <c r="F17" s="485">
        <v>6223</v>
      </c>
      <c r="G17" s="486"/>
      <c r="H17" s="521"/>
      <c r="I17" s="488">
        <f>B17*100/(B13-B22)</f>
        <v>7.850109612454947</v>
      </c>
      <c r="J17" s="488"/>
      <c r="K17" s="488">
        <f>D17*100/(D13-D22)</f>
        <v>14.93880742129161</v>
      </c>
      <c r="L17" s="488"/>
      <c r="M17" s="488">
        <f>F17*100/(F13-F22)</f>
        <v>3.6743562643552607</v>
      </c>
      <c r="N17" s="521"/>
      <c r="S17" s="649"/>
      <c r="T17" s="650"/>
      <c r="U17" s="649"/>
      <c r="V17" s="270"/>
    </row>
    <row r="18" spans="1:22" s="11" customFormat="1" ht="12">
      <c r="A18" s="482" t="s">
        <v>37</v>
      </c>
      <c r="B18" s="485">
        <f t="shared" si="0"/>
        <v>15088</v>
      </c>
      <c r="C18" s="486"/>
      <c r="D18" s="485">
        <v>12181</v>
      </c>
      <c r="E18" s="485"/>
      <c r="F18" s="485">
        <v>2907</v>
      </c>
      <c r="G18" s="486"/>
      <c r="H18" s="521"/>
      <c r="I18" s="488">
        <f>B18*100/(B13-B22)</f>
        <v>5.6062126110058337</v>
      </c>
      <c r="J18" s="488"/>
      <c r="K18" s="488">
        <f>D18*100/(D13-D22)</f>
        <v>12.209448013872322</v>
      </c>
      <c r="L18" s="488"/>
      <c r="M18" s="488">
        <f>F18*100/(F13-F22)</f>
        <v>1.7164315700595763</v>
      </c>
      <c r="N18" s="521"/>
      <c r="S18" s="649"/>
      <c r="T18" s="650"/>
      <c r="U18" s="649"/>
      <c r="V18" s="270"/>
    </row>
    <row r="19" spans="1:22" s="11" customFormat="1" ht="12">
      <c r="A19" s="482" t="s">
        <v>38</v>
      </c>
      <c r="B19" s="485">
        <f t="shared" si="0"/>
        <v>12506</v>
      </c>
      <c r="C19" s="486"/>
      <c r="D19" s="485">
        <v>7122</v>
      </c>
      <c r="E19" s="485"/>
      <c r="F19" s="485">
        <v>5384</v>
      </c>
      <c r="G19" s="486"/>
      <c r="H19" s="521"/>
      <c r="I19" s="488">
        <f>B19*100/(B13-B22)</f>
        <v>4.6468249544829634</v>
      </c>
      <c r="J19" s="488"/>
      <c r="K19" s="488">
        <f>D19*100/(D13-D22)</f>
        <v>7.1386330149247748</v>
      </c>
      <c r="L19" s="488"/>
      <c r="M19" s="488">
        <f>F19*100/(F13-F22)</f>
        <v>3.1789706134161535</v>
      </c>
      <c r="N19" s="521"/>
      <c r="S19" s="649"/>
      <c r="T19" s="650"/>
      <c r="U19" s="649"/>
      <c r="V19" s="270"/>
    </row>
    <row r="20" spans="1:22" s="11" customFormat="1" ht="12">
      <c r="A20" s="482" t="s">
        <v>63</v>
      </c>
      <c r="B20" s="485">
        <f t="shared" si="0"/>
        <v>31285</v>
      </c>
      <c r="C20" s="486"/>
      <c r="D20" s="485">
        <v>23691</v>
      </c>
      <c r="E20" s="485"/>
      <c r="F20" s="485">
        <v>7594</v>
      </c>
      <c r="G20" s="486"/>
      <c r="H20" s="521"/>
      <c r="I20" s="488">
        <f>B20*100/(B13-B22)</f>
        <v>11.624493739085201</v>
      </c>
      <c r="J20" s="488"/>
      <c r="K20" s="488">
        <f>D20*100/(D13-D22)</f>
        <v>23.746328946445217</v>
      </c>
      <c r="L20" s="488"/>
      <c r="M20" s="488">
        <f>F20*100/(F13-F22)</f>
        <v>4.4838601111222642</v>
      </c>
      <c r="N20" s="521"/>
      <c r="S20" s="649"/>
      <c r="T20" s="650"/>
      <c r="U20" s="649"/>
      <c r="V20" s="270"/>
    </row>
    <row r="21" spans="1:22" s="11" customFormat="1">
      <c r="A21" s="516" t="s">
        <v>131</v>
      </c>
      <c r="B21" s="485">
        <f t="shared" si="0"/>
        <v>8165</v>
      </c>
      <c r="C21" s="486"/>
      <c r="D21" s="485">
        <v>4055</v>
      </c>
      <c r="E21" s="485"/>
      <c r="F21" s="485">
        <v>4110</v>
      </c>
      <c r="G21" s="486"/>
      <c r="H21" s="521"/>
      <c r="I21" s="488">
        <f>B21*100/(B13-B22)</f>
        <v>3.0338498123583397</v>
      </c>
      <c r="J21" s="488"/>
      <c r="K21" s="488">
        <f>D21*100/(D13-D22)</f>
        <v>4.0644702156023538</v>
      </c>
      <c r="L21" s="488"/>
      <c r="M21" s="488">
        <f>F21*100/(F13-F22)</f>
        <v>2.4267401970914544</v>
      </c>
      <c r="N21" s="521"/>
      <c r="S21" s="649"/>
      <c r="T21" s="650"/>
      <c r="U21" s="649"/>
      <c r="V21" s="270"/>
    </row>
    <row r="22" spans="1:22" s="11" customFormat="1" ht="12">
      <c r="A22" s="482" t="s">
        <v>11</v>
      </c>
      <c r="B22" s="485">
        <f t="shared" si="0"/>
        <v>23153</v>
      </c>
      <c r="C22" s="486"/>
      <c r="D22" s="485">
        <v>14616</v>
      </c>
      <c r="E22" s="485"/>
      <c r="F22" s="485">
        <v>8537</v>
      </c>
      <c r="G22" s="486"/>
      <c r="H22" s="521"/>
      <c r="I22" s="493" t="s">
        <v>101</v>
      </c>
      <c r="J22" s="488"/>
      <c r="K22" s="493" t="s">
        <v>101</v>
      </c>
      <c r="L22" s="488"/>
      <c r="M22" s="493" t="s">
        <v>101</v>
      </c>
      <c r="N22" s="521"/>
      <c r="S22" s="36"/>
      <c r="T22" s="650"/>
      <c r="U22" s="649"/>
      <c r="V22" s="270"/>
    </row>
    <row r="23" spans="1:22" s="11" customFormat="1" ht="6.5" customHeight="1">
      <c r="A23" s="17"/>
      <c r="B23" s="238"/>
      <c r="C23" s="257"/>
      <c r="D23" s="235"/>
      <c r="E23" s="257"/>
      <c r="F23" s="235"/>
      <c r="G23" s="257"/>
      <c r="H23" s="17"/>
      <c r="I23" s="240"/>
      <c r="J23" s="240"/>
      <c r="K23" s="240"/>
      <c r="L23" s="240"/>
      <c r="M23" s="240"/>
      <c r="N23" s="17"/>
      <c r="S23" s="36"/>
      <c r="T23" s="650"/>
      <c r="U23" s="649"/>
      <c r="V23" s="270"/>
    </row>
    <row r="24" spans="1:22" s="11" customFormat="1" ht="12">
      <c r="A24" s="448" t="s">
        <v>12</v>
      </c>
      <c r="B24" s="321">
        <f>D24+F24</f>
        <v>246288</v>
      </c>
      <c r="C24" s="269"/>
      <c r="D24" s="256">
        <f>SUM(D25:D33)</f>
        <v>82573</v>
      </c>
      <c r="E24" s="269"/>
      <c r="F24" s="256">
        <f>SUM(F25:F33)</f>
        <v>163715</v>
      </c>
      <c r="G24" s="281"/>
      <c r="H24" s="43"/>
      <c r="I24" s="253">
        <f>SUM(I25:I32)</f>
        <v>99.999999999999986</v>
      </c>
      <c r="J24" s="253"/>
      <c r="K24" s="253">
        <f>SUM(K25:K32)</f>
        <v>100</v>
      </c>
      <c r="L24" s="253"/>
      <c r="M24" s="253">
        <f>SUM(M25:M32)</f>
        <v>100</v>
      </c>
      <c r="N24" s="131"/>
      <c r="S24" s="649"/>
      <c r="T24" s="650"/>
      <c r="U24" s="649"/>
      <c r="V24" s="270"/>
    </row>
    <row r="25" spans="1:22" s="11" customFormat="1" ht="12">
      <c r="A25" s="46" t="s">
        <v>39</v>
      </c>
      <c r="B25" s="238">
        <f t="shared" ref="B25:B32" si="1">D25+F25</f>
        <v>124748</v>
      </c>
      <c r="C25" s="260"/>
      <c r="D25" s="238">
        <v>10753</v>
      </c>
      <c r="E25" s="238"/>
      <c r="F25" s="238">
        <v>113995</v>
      </c>
      <c r="G25" s="260"/>
      <c r="H25" s="26"/>
      <c r="I25" s="244">
        <f t="shared" ref="I25:I32" si="2">B25/SUM($B$25:$B$32)*100</f>
        <v>54.252885560455425</v>
      </c>
      <c r="J25" s="244"/>
      <c r="K25" s="244">
        <f t="shared" ref="K25:K32" si="3">D25/SUM($D$25:$D$32)*100</f>
        <v>14.643878523764128</v>
      </c>
      <c r="L25" s="244"/>
      <c r="M25" s="244">
        <f t="shared" ref="M25:M32" si="4">F25/SUM($F$25:$F$32)*100</f>
        <v>72.836532317836785</v>
      </c>
      <c r="N25" s="26"/>
      <c r="S25" s="649"/>
      <c r="T25" s="650"/>
      <c r="U25" s="649"/>
      <c r="V25" s="270"/>
    </row>
    <row r="26" spans="1:22" s="11" customFormat="1" ht="12">
      <c r="A26" s="46" t="s">
        <v>40</v>
      </c>
      <c r="B26" s="238">
        <f t="shared" si="1"/>
        <v>4818</v>
      </c>
      <c r="C26" s="260"/>
      <c r="D26" s="238">
        <v>2811</v>
      </c>
      <c r="E26" s="238"/>
      <c r="F26" s="238">
        <v>2007</v>
      </c>
      <c r="G26" s="260"/>
      <c r="H26" s="26"/>
      <c r="I26" s="244">
        <f t="shared" si="2"/>
        <v>2.0953474414842259</v>
      </c>
      <c r="J26" s="244"/>
      <c r="K26" s="244">
        <f t="shared" si="3"/>
        <v>3.8281356393844481</v>
      </c>
      <c r="L26" s="244"/>
      <c r="M26" s="244">
        <f t="shared" si="4"/>
        <v>1.28236256293608</v>
      </c>
      <c r="N26" s="26"/>
      <c r="S26" s="649"/>
      <c r="T26" s="650"/>
      <c r="U26" s="649"/>
      <c r="V26" s="270"/>
    </row>
    <row r="27" spans="1:22" s="11" customFormat="1" ht="12">
      <c r="A27" s="46" t="s">
        <v>41</v>
      </c>
      <c r="B27" s="238">
        <f t="shared" si="1"/>
        <v>47896</v>
      </c>
      <c r="C27" s="260"/>
      <c r="D27" s="238">
        <v>23072</v>
      </c>
      <c r="E27" s="238"/>
      <c r="F27" s="238">
        <v>24824</v>
      </c>
      <c r="G27" s="260"/>
      <c r="H27" s="26"/>
      <c r="I27" s="244">
        <f t="shared" si="2"/>
        <v>20.829962859553444</v>
      </c>
      <c r="J27" s="244"/>
      <c r="K27" s="244">
        <f t="shared" si="3"/>
        <v>31.420400381315538</v>
      </c>
      <c r="L27" s="244"/>
      <c r="M27" s="244">
        <f t="shared" si="4"/>
        <v>15.861170036036496</v>
      </c>
      <c r="N27" s="26"/>
      <c r="S27" s="649"/>
      <c r="T27" s="650"/>
      <c r="U27" s="649"/>
      <c r="V27" s="270"/>
    </row>
    <row r="28" spans="1:22" s="11" customFormat="1" ht="12">
      <c r="A28" s="46" t="s">
        <v>36</v>
      </c>
      <c r="B28" s="238">
        <f t="shared" si="1"/>
        <v>13899</v>
      </c>
      <c r="C28" s="260"/>
      <c r="D28" s="238">
        <v>8179</v>
      </c>
      <c r="E28" s="238"/>
      <c r="F28" s="238">
        <v>5720</v>
      </c>
      <c r="G28" s="260"/>
      <c r="H28" s="26"/>
      <c r="I28" s="244">
        <f t="shared" si="2"/>
        <v>6.0446729118284059</v>
      </c>
      <c r="J28" s="244"/>
      <c r="K28" s="244">
        <f t="shared" si="3"/>
        <v>11.138499250987335</v>
      </c>
      <c r="L28" s="244"/>
      <c r="M28" s="244">
        <f t="shared" si="4"/>
        <v>3.6547652516165305</v>
      </c>
      <c r="N28" s="26"/>
      <c r="S28" s="649"/>
      <c r="T28" s="650"/>
      <c r="U28" s="649"/>
      <c r="V28" s="270"/>
    </row>
    <row r="29" spans="1:22" s="11" customFormat="1" ht="12">
      <c r="A29" s="46" t="s">
        <v>37</v>
      </c>
      <c r="B29" s="238">
        <f t="shared" si="1"/>
        <v>8480</v>
      </c>
      <c r="C29" s="260"/>
      <c r="D29" s="238">
        <v>6403</v>
      </c>
      <c r="E29" s="238"/>
      <c r="F29" s="238">
        <v>2077</v>
      </c>
      <c r="G29" s="260"/>
      <c r="H29" s="26"/>
      <c r="I29" s="244">
        <f t="shared" si="2"/>
        <v>3.6879506649618596</v>
      </c>
      <c r="J29" s="244"/>
      <c r="K29" s="244">
        <f t="shared" si="3"/>
        <v>8.7198692632439059</v>
      </c>
      <c r="L29" s="244"/>
      <c r="M29" s="244">
        <f t="shared" si="4"/>
        <v>1.3270887111201983</v>
      </c>
      <c r="N29" s="26"/>
      <c r="S29" s="649"/>
      <c r="T29" s="650"/>
      <c r="U29" s="649"/>
      <c r="V29" s="270"/>
    </row>
    <row r="30" spans="1:22" s="11" customFormat="1" ht="12">
      <c r="A30" s="46" t="s">
        <v>38</v>
      </c>
      <c r="B30" s="238">
        <f t="shared" si="1"/>
        <v>189</v>
      </c>
      <c r="C30" s="260" t="s">
        <v>1</v>
      </c>
      <c r="D30" s="238">
        <v>189</v>
      </c>
      <c r="E30" s="238" t="s">
        <v>1</v>
      </c>
      <c r="F30" s="238">
        <v>0</v>
      </c>
      <c r="G30" s="260"/>
      <c r="H30" s="26"/>
      <c r="I30" s="244">
        <f t="shared" si="2"/>
        <v>8.2196070245022582E-2</v>
      </c>
      <c r="J30" s="244"/>
      <c r="K30" s="244">
        <f t="shared" si="3"/>
        <v>0.25738798856053385</v>
      </c>
      <c r="L30" s="244"/>
      <c r="M30" s="244">
        <f t="shared" si="4"/>
        <v>0</v>
      </c>
      <c r="N30" s="26"/>
      <c r="S30" s="649"/>
      <c r="T30" s="650"/>
      <c r="U30" s="649"/>
      <c r="V30" s="270"/>
    </row>
    <row r="31" spans="1:22" s="11" customFormat="1" ht="12">
      <c r="A31" s="46" t="s">
        <v>63</v>
      </c>
      <c r="B31" s="238">
        <f t="shared" si="1"/>
        <v>21893</v>
      </c>
      <c r="C31" s="260"/>
      <c r="D31" s="238">
        <v>18056</v>
      </c>
      <c r="E31" s="238"/>
      <c r="F31" s="238">
        <v>3837</v>
      </c>
      <c r="G31" s="260"/>
      <c r="H31" s="26"/>
      <c r="I31" s="244">
        <f t="shared" si="2"/>
        <v>9.521262253303064</v>
      </c>
      <c r="J31" s="244"/>
      <c r="K31" s="244">
        <f t="shared" si="3"/>
        <v>24.58940487539153</v>
      </c>
      <c r="L31" s="244"/>
      <c r="M31" s="244">
        <f t="shared" si="4"/>
        <v>2.4516318654637459</v>
      </c>
      <c r="N31" s="26"/>
      <c r="S31" s="649"/>
      <c r="T31" s="650"/>
      <c r="U31" s="649"/>
      <c r="V31" s="270"/>
    </row>
    <row r="32" spans="1:22" s="11" customFormat="1">
      <c r="A32" s="169" t="s">
        <v>131</v>
      </c>
      <c r="B32" s="238">
        <f t="shared" si="1"/>
        <v>8015</v>
      </c>
      <c r="C32" s="260"/>
      <c r="D32" s="238">
        <v>3967</v>
      </c>
      <c r="E32" s="238"/>
      <c r="F32" s="238">
        <v>4048</v>
      </c>
      <c r="G32" s="612"/>
      <c r="H32" s="26"/>
      <c r="I32" s="244">
        <f t="shared" si="2"/>
        <v>3.4857222381685498</v>
      </c>
      <c r="J32" s="244"/>
      <c r="K32" s="244">
        <f t="shared" si="3"/>
        <v>5.4024240773525811</v>
      </c>
      <c r="L32" s="244"/>
      <c r="M32" s="244">
        <f t="shared" si="4"/>
        <v>2.5864492549901601</v>
      </c>
      <c r="N32" s="26"/>
      <c r="S32" s="649"/>
      <c r="T32" s="650"/>
      <c r="U32" s="649"/>
      <c r="V32" s="270"/>
    </row>
    <row r="33" spans="1:22" s="11" customFormat="1" ht="12">
      <c r="A33" s="46" t="s">
        <v>11</v>
      </c>
      <c r="B33" s="238">
        <f>D33+F33</f>
        <v>16350</v>
      </c>
      <c r="C33" s="260"/>
      <c r="D33" s="238">
        <v>9143</v>
      </c>
      <c r="E33" s="238"/>
      <c r="F33" s="238">
        <v>7207</v>
      </c>
      <c r="G33" s="612"/>
      <c r="H33" s="26"/>
      <c r="I33" s="282" t="s">
        <v>101</v>
      </c>
      <c r="J33" s="244"/>
      <c r="K33" s="282" t="s">
        <v>101</v>
      </c>
      <c r="L33" s="244"/>
      <c r="M33" s="282" t="s">
        <v>101</v>
      </c>
      <c r="N33" s="26"/>
      <c r="S33" s="36"/>
      <c r="T33" s="650"/>
      <c r="U33" s="649"/>
      <c r="V33" s="270"/>
    </row>
    <row r="34" spans="1:22" s="11" customFormat="1" ht="6.5" customHeight="1">
      <c r="A34" s="26"/>
      <c r="B34" s="256"/>
      <c r="C34" s="260"/>
      <c r="D34" s="599"/>
      <c r="E34" s="612"/>
      <c r="F34" s="238"/>
      <c r="G34" s="612"/>
      <c r="H34" s="26"/>
      <c r="I34" s="244"/>
      <c r="J34" s="244"/>
      <c r="K34" s="244"/>
      <c r="L34" s="244"/>
      <c r="M34" s="244"/>
      <c r="N34" s="26"/>
      <c r="S34" s="36"/>
      <c r="T34" s="650"/>
      <c r="U34" s="649"/>
      <c r="V34" s="270"/>
    </row>
    <row r="35" spans="1:22" s="11" customFormat="1" ht="12">
      <c r="A35" s="448" t="s">
        <v>13</v>
      </c>
      <c r="B35" s="321">
        <f t="shared" ref="B35:B44" si="5">D35+F35</f>
        <v>45995</v>
      </c>
      <c r="C35" s="269"/>
      <c r="D35" s="635">
        <f>SUM(D36:D44)</f>
        <v>31810</v>
      </c>
      <c r="E35" s="617"/>
      <c r="F35" s="256">
        <f>SUM(F36:F44)</f>
        <v>14185</v>
      </c>
      <c r="G35" s="617"/>
      <c r="H35" s="43"/>
      <c r="I35" s="253">
        <f>SUM(I36:I43)</f>
        <v>99.999999999999986</v>
      </c>
      <c r="J35" s="253"/>
      <c r="K35" s="253">
        <f>SUM(K36:K43)</f>
        <v>100</v>
      </c>
      <c r="L35" s="253"/>
      <c r="M35" s="253">
        <f>SUM(M36:M43)</f>
        <v>99.999999999999986</v>
      </c>
      <c r="N35" s="131"/>
      <c r="S35" s="648"/>
      <c r="T35" s="650"/>
      <c r="U35" s="649"/>
      <c r="V35" s="270"/>
    </row>
    <row r="36" spans="1:22" s="11" customFormat="1" ht="12">
      <c r="A36" s="46" t="s">
        <v>39</v>
      </c>
      <c r="B36" s="238">
        <f t="shared" si="5"/>
        <v>2793</v>
      </c>
      <c r="C36" s="260"/>
      <c r="D36" s="238">
        <v>721</v>
      </c>
      <c r="E36" s="238" t="s">
        <v>1</v>
      </c>
      <c r="F36" s="238">
        <v>2072</v>
      </c>
      <c r="G36" s="612"/>
      <c r="H36" s="26"/>
      <c r="I36" s="244">
        <f>B36/SUM($B$36:$B$43)*100</f>
        <v>7.1264543784445795</v>
      </c>
      <c r="J36" s="244"/>
      <c r="K36" s="244">
        <f>D36/SUM($D$36:$D$43)*100</f>
        <v>2.7375934996392908</v>
      </c>
      <c r="L36" s="244"/>
      <c r="M36" s="244">
        <f>F36/SUM($F$36:$F$43)*100</f>
        <v>16.118241929210424</v>
      </c>
      <c r="N36" s="26"/>
      <c r="S36" s="648"/>
      <c r="T36" s="650"/>
      <c r="U36" s="649"/>
      <c r="V36" s="270"/>
    </row>
    <row r="37" spans="1:22" s="11" customFormat="1" ht="12">
      <c r="A37" s="46" t="s">
        <v>40</v>
      </c>
      <c r="B37" s="238">
        <f t="shared" si="5"/>
        <v>682</v>
      </c>
      <c r="C37" s="612"/>
      <c r="D37" s="238">
        <v>457</v>
      </c>
      <c r="E37" s="238" t="s">
        <v>1</v>
      </c>
      <c r="F37" s="238">
        <v>225</v>
      </c>
      <c r="G37" s="612" t="s">
        <v>1</v>
      </c>
      <c r="H37" s="26"/>
      <c r="I37" s="244">
        <f t="shared" ref="I37:I43" si="6">B37/SUM($B$36:$B$43)*100</f>
        <v>1.7401510512349461</v>
      </c>
      <c r="J37" s="244"/>
      <c r="K37" s="244">
        <f t="shared" ref="K37:K43" si="7">D37/SUM($D$36:$D$43)*100</f>
        <v>1.7352014276493146</v>
      </c>
      <c r="L37" s="244"/>
      <c r="M37" s="244">
        <f t="shared" ref="M37:M43" si="8">F37/SUM($F$36:$F$43)*100</f>
        <v>1.7502917152858808</v>
      </c>
      <c r="N37" s="26"/>
      <c r="S37" s="648"/>
      <c r="T37" s="650"/>
      <c r="U37" s="649"/>
      <c r="V37" s="270"/>
    </row>
    <row r="38" spans="1:22" s="11" customFormat="1" ht="12">
      <c r="A38" s="46" t="s">
        <v>186</v>
      </c>
      <c r="B38" s="238">
        <f>D38+F38</f>
        <v>22</v>
      </c>
      <c r="C38" s="612" t="s">
        <v>1</v>
      </c>
      <c r="D38" s="238">
        <v>0</v>
      </c>
      <c r="E38" s="238"/>
      <c r="F38" s="238">
        <v>22</v>
      </c>
      <c r="G38" s="612" t="s">
        <v>1</v>
      </c>
      <c r="H38" s="26"/>
      <c r="I38" s="244">
        <f t="shared" si="6"/>
        <v>5.6133904878546644E-2</v>
      </c>
      <c r="J38" s="244"/>
      <c r="K38" s="244">
        <f t="shared" si="7"/>
        <v>0</v>
      </c>
      <c r="L38" s="244"/>
      <c r="M38" s="244">
        <f t="shared" si="8"/>
        <v>0.17113963438350838</v>
      </c>
      <c r="N38" s="26"/>
      <c r="S38" s="648"/>
      <c r="T38" s="650"/>
      <c r="U38" s="649"/>
      <c r="V38" s="270"/>
    </row>
    <row r="39" spans="1:22" s="11" customFormat="1" ht="12">
      <c r="A39" s="46" t="s">
        <v>36</v>
      </c>
      <c r="B39" s="238">
        <f t="shared" si="5"/>
        <v>7228</v>
      </c>
      <c r="C39" s="612"/>
      <c r="D39" s="238">
        <v>6725</v>
      </c>
      <c r="E39" s="238"/>
      <c r="F39" s="238">
        <v>503</v>
      </c>
      <c r="G39" s="612" t="s">
        <v>1</v>
      </c>
      <c r="H39" s="26"/>
      <c r="I39" s="244">
        <f t="shared" si="6"/>
        <v>18.442539293733414</v>
      </c>
      <c r="J39" s="244"/>
      <c r="K39" s="244">
        <f t="shared" si="7"/>
        <v>25.534419258077989</v>
      </c>
      <c r="L39" s="244"/>
      <c r="M39" s="244">
        <f t="shared" si="8"/>
        <v>3.9128743679502143</v>
      </c>
      <c r="N39" s="26"/>
      <c r="S39" s="648"/>
      <c r="T39" s="650"/>
      <c r="U39" s="649"/>
      <c r="V39" s="270"/>
    </row>
    <row r="40" spans="1:22" s="11" customFormat="1" ht="12">
      <c r="A40" s="46" t="s">
        <v>37</v>
      </c>
      <c r="B40" s="238">
        <f t="shared" si="5"/>
        <v>6608</v>
      </c>
      <c r="C40" s="612"/>
      <c r="D40" s="238">
        <v>5778</v>
      </c>
      <c r="E40" s="238"/>
      <c r="F40" s="238">
        <v>830</v>
      </c>
      <c r="G40" s="612" t="s">
        <v>1</v>
      </c>
      <c r="H40" s="26"/>
      <c r="I40" s="244">
        <f t="shared" si="6"/>
        <v>16.860583792610736</v>
      </c>
      <c r="J40" s="244"/>
      <c r="K40" s="244">
        <f t="shared" si="7"/>
        <v>21.938717393780614</v>
      </c>
      <c r="L40" s="244"/>
      <c r="M40" s="244">
        <f t="shared" si="8"/>
        <v>6.4566316608323611</v>
      </c>
      <c r="N40" s="26"/>
      <c r="S40" s="648"/>
      <c r="T40" s="650"/>
      <c r="U40" s="649"/>
      <c r="V40" s="270"/>
    </row>
    <row r="41" spans="1:22" s="11" customFormat="1" ht="12">
      <c r="A41" s="46" t="s">
        <v>38</v>
      </c>
      <c r="B41" s="238">
        <f t="shared" si="5"/>
        <v>12317</v>
      </c>
      <c r="C41" s="612"/>
      <c r="D41" s="238">
        <v>6933</v>
      </c>
      <c r="E41" s="238"/>
      <c r="F41" s="238">
        <v>5384</v>
      </c>
      <c r="G41" s="612"/>
      <c r="H41" s="26"/>
      <c r="I41" s="244">
        <f t="shared" si="6"/>
        <v>31.427332108593593</v>
      </c>
      <c r="J41" s="244"/>
      <c r="K41" s="244">
        <f t="shared" si="7"/>
        <v>26.32418270873676</v>
      </c>
      <c r="L41" s="244"/>
      <c r="M41" s="244">
        <f t="shared" si="8"/>
        <v>41.882535978218591</v>
      </c>
      <c r="N41" s="26"/>
      <c r="S41" s="648"/>
      <c r="T41" s="650"/>
      <c r="U41" s="649"/>
      <c r="V41" s="270"/>
    </row>
    <row r="42" spans="1:22" s="11" customFormat="1" ht="12">
      <c r="A42" s="46" t="s">
        <v>63</v>
      </c>
      <c r="B42" s="238">
        <f t="shared" si="5"/>
        <v>9392</v>
      </c>
      <c r="C42" s="612"/>
      <c r="D42" s="238">
        <v>5635</v>
      </c>
      <c r="E42" s="238"/>
      <c r="F42" s="238">
        <v>3757</v>
      </c>
      <c r="G42" s="612"/>
      <c r="H42" s="26"/>
      <c r="I42" s="244">
        <f t="shared" si="6"/>
        <v>23.96407430087773</v>
      </c>
      <c r="J42" s="244"/>
      <c r="K42" s="244">
        <f t="shared" si="7"/>
        <v>21.395755021452707</v>
      </c>
      <c r="L42" s="244"/>
      <c r="M42" s="244">
        <f t="shared" si="8"/>
        <v>29.225982108129134</v>
      </c>
      <c r="N42" s="26"/>
      <c r="S42" s="648"/>
      <c r="T42" s="650"/>
      <c r="U42" s="649"/>
      <c r="V42" s="270"/>
    </row>
    <row r="43" spans="1:22" s="11" customFormat="1">
      <c r="A43" s="169" t="s">
        <v>131</v>
      </c>
      <c r="B43" s="238">
        <f>D43+F43</f>
        <v>150</v>
      </c>
      <c r="C43" s="612" t="s">
        <v>1</v>
      </c>
      <c r="D43" s="238">
        <v>88</v>
      </c>
      <c r="E43" s="238" t="s">
        <v>1</v>
      </c>
      <c r="F43" s="238">
        <v>62</v>
      </c>
      <c r="G43" s="612" t="s">
        <v>1</v>
      </c>
      <c r="H43" s="26"/>
      <c r="I43" s="244">
        <f t="shared" si="6"/>
        <v>0.38273116962645437</v>
      </c>
      <c r="J43" s="244"/>
      <c r="K43" s="244">
        <f t="shared" si="7"/>
        <v>0.3341306906633254</v>
      </c>
      <c r="L43" s="244"/>
      <c r="M43" s="244">
        <f t="shared" si="8"/>
        <v>0.48230260598988717</v>
      </c>
      <c r="N43" s="26"/>
      <c r="S43" s="648"/>
      <c r="T43" s="650"/>
      <c r="U43" s="649"/>
      <c r="V43" s="270"/>
    </row>
    <row r="44" spans="1:22" s="11" customFormat="1" ht="12">
      <c r="A44" s="46" t="s">
        <v>11</v>
      </c>
      <c r="B44" s="238">
        <f t="shared" si="5"/>
        <v>6803</v>
      </c>
      <c r="C44" s="260"/>
      <c r="D44" s="238">
        <v>5473</v>
      </c>
      <c r="E44" s="238"/>
      <c r="F44" s="238">
        <v>1330</v>
      </c>
      <c r="G44" s="260"/>
      <c r="H44" s="26"/>
      <c r="I44" s="282" t="s">
        <v>101</v>
      </c>
      <c r="J44" s="244"/>
      <c r="K44" s="282" t="s">
        <v>101</v>
      </c>
      <c r="L44" s="244"/>
      <c r="M44" s="282" t="s">
        <v>101</v>
      </c>
      <c r="N44" s="26"/>
      <c r="T44" s="650"/>
      <c r="U44" s="649"/>
      <c r="V44" s="270"/>
    </row>
    <row r="45" spans="1:22" s="11" customFormat="1" ht="6.5" customHeight="1" thickBot="1">
      <c r="A45" s="58"/>
      <c r="B45" s="22"/>
      <c r="C45" s="329"/>
      <c r="D45" s="22"/>
      <c r="E45" s="329"/>
      <c r="F45" s="22"/>
      <c r="G45" s="329"/>
      <c r="H45" s="9"/>
      <c r="I45" s="32"/>
      <c r="J45" s="32"/>
      <c r="K45" s="32"/>
      <c r="L45" s="32"/>
      <c r="M45" s="32"/>
      <c r="N45" s="9"/>
    </row>
    <row r="46" spans="1:22" s="4" customFormat="1" ht="6.5" customHeight="1">
      <c r="B46" s="53"/>
      <c r="C46" s="337"/>
      <c r="D46" s="53"/>
      <c r="E46" s="337"/>
      <c r="F46" s="53"/>
      <c r="G46" s="337"/>
      <c r="H46" s="7"/>
      <c r="I46" s="7"/>
      <c r="J46" s="7"/>
      <c r="K46" s="7"/>
      <c r="L46" s="7"/>
      <c r="M46" s="7"/>
      <c r="N46" s="7"/>
    </row>
    <row r="47" spans="1:22" s="4" customFormat="1">
      <c r="A47" s="13" t="s">
        <v>52</v>
      </c>
      <c r="C47" s="330"/>
      <c r="E47" s="330"/>
      <c r="G47" s="330"/>
    </row>
    <row r="48" spans="1:22" s="4" customFormat="1" ht="22.5" customHeight="1">
      <c r="A48" s="654" t="s">
        <v>153</v>
      </c>
      <c r="B48" s="654"/>
      <c r="C48" s="654"/>
      <c r="D48" s="654"/>
      <c r="E48" s="654"/>
      <c r="F48" s="654"/>
      <c r="G48" s="654"/>
      <c r="H48" s="654"/>
      <c r="I48" s="654"/>
      <c r="J48" s="654"/>
      <c r="K48" s="654"/>
      <c r="L48" s="654"/>
      <c r="M48" s="654"/>
      <c r="N48" s="654"/>
    </row>
    <row r="49" spans="1:14" s="4" customFormat="1" ht="11">
      <c r="A49" s="158" t="s">
        <v>113</v>
      </c>
      <c r="C49" s="330"/>
      <c r="E49" s="330"/>
      <c r="G49" s="330"/>
    </row>
    <row r="50" spans="1:14" s="4" customFormat="1" ht="11">
      <c r="A50" s="4" t="s">
        <v>207</v>
      </c>
      <c r="B50" s="6"/>
      <c r="C50" s="330"/>
      <c r="E50" s="330"/>
      <c r="G50" s="330"/>
      <c r="N50" s="7"/>
    </row>
    <row r="52" spans="1:14">
      <c r="A52" s="363"/>
    </row>
    <row r="53" spans="1:14">
      <c r="A53" s="363"/>
    </row>
    <row r="54" spans="1:14">
      <c r="A54" s="363"/>
      <c r="B54" s="323"/>
    </row>
    <row r="55" spans="1:14">
      <c r="A55" s="363"/>
    </row>
    <row r="56" spans="1:14">
      <c r="A56" s="363"/>
    </row>
    <row r="57" spans="1:14">
      <c r="A57" s="363"/>
    </row>
    <row r="58" spans="1:14">
      <c r="A58" s="363"/>
    </row>
    <row r="59" spans="1:14">
      <c r="A59" s="363"/>
      <c r="B59" s="323"/>
    </row>
    <row r="60" spans="1:14">
      <c r="A60" s="363"/>
    </row>
  </sheetData>
  <mergeCells count="13">
    <mergeCell ref="D10:E10"/>
    <mergeCell ref="K10:L10"/>
    <mergeCell ref="F10:G10"/>
    <mergeCell ref="A48:N48"/>
    <mergeCell ref="A1:N1"/>
    <mergeCell ref="B4:G4"/>
    <mergeCell ref="I4:N4"/>
    <mergeCell ref="D7:G7"/>
    <mergeCell ref="K7:N7"/>
    <mergeCell ref="M10:N10"/>
    <mergeCell ref="A4:A10"/>
    <mergeCell ref="B7:C10"/>
    <mergeCell ref="I7:J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34"/>
  <sheetViews>
    <sheetView zoomScaleNormal="100" workbookViewId="0">
      <pane xSplit="1" ySplit="11" topLeftCell="C33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customWidth="1"/>
    <col min="2" max="2" width="8.6640625" customWidth="1"/>
    <col min="3" max="3" width="2.6640625" style="352" customWidth="1"/>
    <col min="4" max="4" width="8.6640625" customWidth="1"/>
    <col min="5" max="5" width="2.6640625" style="352" customWidth="1"/>
    <col min="6" max="6" width="8.6640625" customWidth="1"/>
    <col min="7" max="7" width="2.6640625" style="352" customWidth="1"/>
    <col min="8" max="8" width="1.6640625" customWidth="1"/>
    <col min="9" max="9" width="8.6640625" customWidth="1"/>
    <col min="10" max="10" width="2.6640625" customWidth="1"/>
    <col min="11" max="11" width="8.6640625" customWidth="1"/>
    <col min="12" max="12" width="2.6640625" customWidth="1"/>
    <col min="13" max="13" width="8.6640625" customWidth="1"/>
    <col min="14" max="14" width="2.6640625" customWidth="1"/>
  </cols>
  <sheetData>
    <row r="1" spans="1:17" s="1" customFormat="1" ht="38.25" customHeight="1">
      <c r="A1" s="670" t="s">
        <v>229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</row>
    <row r="2" spans="1:17" s="52" customFormat="1" ht="6.5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7" s="52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61" t="s">
        <v>161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7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7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7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7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7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7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7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7" s="11" customFormat="1" ht="6.5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7" s="11" customFormat="1" ht="12.75" customHeight="1">
      <c r="A13" s="542" t="s">
        <v>58</v>
      </c>
      <c r="B13" s="470">
        <f>D13+F13</f>
        <v>292289</v>
      </c>
      <c r="C13" s="558"/>
      <c r="D13" s="526">
        <f>SUM(D14:D20)</f>
        <v>114387</v>
      </c>
      <c r="E13" s="573"/>
      <c r="F13" s="526">
        <f>SUM(F14:F20)</f>
        <v>177902</v>
      </c>
      <c r="G13" s="574"/>
      <c r="H13" s="575"/>
      <c r="I13" s="476">
        <f>SUM(I14:I19)</f>
        <v>100</v>
      </c>
      <c r="J13" s="476"/>
      <c r="K13" s="476">
        <f>SUM(K14:K19)</f>
        <v>99.999999999999986</v>
      </c>
      <c r="L13" s="476"/>
      <c r="M13" s="476">
        <f>SUM(M14:M19)</f>
        <v>100.00000000000001</v>
      </c>
      <c r="N13" s="574"/>
    </row>
    <row r="14" spans="1:17" s="11" customFormat="1" ht="12.75" customHeight="1">
      <c r="A14" s="482" t="s">
        <v>172</v>
      </c>
      <c r="B14" s="485">
        <f t="shared" ref="B14:B19" si="0">D14+F14</f>
        <v>7523</v>
      </c>
      <c r="C14" s="558"/>
      <c r="D14" s="485">
        <v>2922</v>
      </c>
      <c r="E14" s="485"/>
      <c r="F14" s="485">
        <v>4601</v>
      </c>
      <c r="G14" s="574"/>
      <c r="H14" s="575"/>
      <c r="I14" s="488">
        <f t="shared" ref="I14:I19" si="1">B14*100/SUM($B$14:$B$19)</f>
        <v>3.1690600659676735</v>
      </c>
      <c r="J14" s="476"/>
      <c r="K14" s="488">
        <f t="shared" ref="K14:K19" si="2">D14*100/SUM($D$14:$D$19)</f>
        <v>3.6777847702957835</v>
      </c>
      <c r="L14" s="476"/>
      <c r="M14" s="488">
        <f t="shared" ref="M14:M19" si="3">F14*100/SUM($F$14:$F$19)</f>
        <v>2.9131500136128508</v>
      </c>
      <c r="N14" s="574"/>
      <c r="Q14" s="270"/>
    </row>
    <row r="15" spans="1:17" s="11" customFormat="1" ht="12">
      <c r="A15" s="482" t="s">
        <v>42</v>
      </c>
      <c r="B15" s="485">
        <f t="shared" si="0"/>
        <v>101004</v>
      </c>
      <c r="C15" s="486"/>
      <c r="D15" s="485">
        <v>9896</v>
      </c>
      <c r="E15" s="485"/>
      <c r="F15" s="485">
        <v>91108</v>
      </c>
      <c r="G15" s="486"/>
      <c r="H15" s="487"/>
      <c r="I15" s="488">
        <f t="shared" si="1"/>
        <v>42.547885538083065</v>
      </c>
      <c r="J15" s="488"/>
      <c r="K15" s="488">
        <f t="shared" si="2"/>
        <v>12.455632473253619</v>
      </c>
      <c r="L15" s="488"/>
      <c r="M15" s="488">
        <f t="shared" si="3"/>
        <v>57.685562147411339</v>
      </c>
      <c r="N15" s="486"/>
    </row>
    <row r="16" spans="1:17" s="11" customFormat="1" ht="12">
      <c r="A16" s="482" t="s">
        <v>32</v>
      </c>
      <c r="B16" s="485">
        <f t="shared" si="0"/>
        <v>97851</v>
      </c>
      <c r="C16" s="486"/>
      <c r="D16" s="485">
        <v>50451</v>
      </c>
      <c r="E16" s="485"/>
      <c r="F16" s="485">
        <v>47400</v>
      </c>
      <c r="G16" s="486"/>
      <c r="H16" s="487"/>
      <c r="I16" s="488">
        <f t="shared" si="1"/>
        <v>41.219685832115218</v>
      </c>
      <c r="J16" s="488"/>
      <c r="K16" s="488">
        <f t="shared" si="2"/>
        <v>63.500314663310256</v>
      </c>
      <c r="L16" s="488"/>
      <c r="M16" s="488">
        <f t="shared" si="3"/>
        <v>30.011586751847233</v>
      </c>
      <c r="N16" s="486"/>
    </row>
    <row r="17" spans="1:14" s="11" customFormat="1" ht="12">
      <c r="A17" s="482" t="s">
        <v>33</v>
      </c>
      <c r="B17" s="485">
        <f t="shared" si="0"/>
        <v>19163</v>
      </c>
      <c r="C17" s="486"/>
      <c r="D17" s="485">
        <v>11050</v>
      </c>
      <c r="E17" s="485"/>
      <c r="F17" s="485">
        <v>8113</v>
      </c>
      <c r="G17" s="486"/>
      <c r="H17" s="487"/>
      <c r="I17" s="488">
        <f t="shared" si="1"/>
        <v>8.0724043658299252</v>
      </c>
      <c r="J17" s="488"/>
      <c r="K17" s="488">
        <f t="shared" si="2"/>
        <v>13.908118313404657</v>
      </c>
      <c r="L17" s="488"/>
      <c r="M17" s="488">
        <f t="shared" si="3"/>
        <v>5.1367933189395902</v>
      </c>
      <c r="N17" s="486"/>
    </row>
    <row r="18" spans="1:14" s="11" customFormat="1" ht="12">
      <c r="A18" s="482" t="s">
        <v>34</v>
      </c>
      <c r="B18" s="485">
        <f t="shared" si="0"/>
        <v>7090</v>
      </c>
      <c r="C18" s="486"/>
      <c r="D18" s="485">
        <v>4061</v>
      </c>
      <c r="E18" s="485"/>
      <c r="F18" s="485">
        <v>3029</v>
      </c>
      <c r="G18" s="486"/>
      <c r="H18" s="487"/>
      <c r="I18" s="488">
        <f t="shared" si="1"/>
        <v>2.9866590280088801</v>
      </c>
      <c r="J18" s="488"/>
      <c r="K18" s="488">
        <f t="shared" si="2"/>
        <v>5.11139081183134</v>
      </c>
      <c r="L18" s="488"/>
      <c r="M18" s="488">
        <f t="shared" si="3"/>
        <v>1.9178290352604486</v>
      </c>
      <c r="N18" s="486"/>
    </row>
    <row r="19" spans="1:14" s="11" customFormat="1" ht="12">
      <c r="A19" s="482" t="s">
        <v>35</v>
      </c>
      <c r="B19" s="485">
        <f t="shared" si="0"/>
        <v>4758</v>
      </c>
      <c r="C19" s="486"/>
      <c r="D19" s="485">
        <v>1070</v>
      </c>
      <c r="E19" s="485" t="s">
        <v>1</v>
      </c>
      <c r="F19" s="485">
        <v>3688</v>
      </c>
      <c r="G19" s="486"/>
      <c r="H19" s="487"/>
      <c r="I19" s="488">
        <f t="shared" si="1"/>
        <v>2.0043051699952397</v>
      </c>
      <c r="J19" s="488"/>
      <c r="K19" s="488">
        <f t="shared" si="2"/>
        <v>1.3467589679043424</v>
      </c>
      <c r="L19" s="488"/>
      <c r="M19" s="488">
        <f t="shared" si="3"/>
        <v>2.3350787329285358</v>
      </c>
      <c r="N19" s="486"/>
    </row>
    <row r="20" spans="1:14" s="11" customFormat="1" ht="12">
      <c r="A20" s="482" t="s">
        <v>11</v>
      </c>
      <c r="B20" s="485">
        <f>D20+F20</f>
        <v>54900</v>
      </c>
      <c r="C20" s="486"/>
      <c r="D20" s="485">
        <v>34937</v>
      </c>
      <c r="E20" s="485"/>
      <c r="F20" s="485">
        <v>19963</v>
      </c>
      <c r="G20" s="486"/>
      <c r="H20" s="487"/>
      <c r="I20" s="493" t="s">
        <v>101</v>
      </c>
      <c r="J20" s="488"/>
      <c r="K20" s="493" t="s">
        <v>101</v>
      </c>
      <c r="L20" s="488"/>
      <c r="M20" s="493" t="s">
        <v>101</v>
      </c>
      <c r="N20" s="486"/>
    </row>
    <row r="21" spans="1:14" s="11" customFormat="1" ht="6.5" customHeight="1">
      <c r="A21" s="27"/>
      <c r="B21" s="238"/>
      <c r="C21" s="260"/>
      <c r="D21" s="238"/>
      <c r="E21" s="260"/>
      <c r="F21" s="238"/>
      <c r="G21" s="260"/>
      <c r="H21" s="56"/>
      <c r="I21" s="254"/>
      <c r="J21" s="254"/>
      <c r="K21" s="254"/>
      <c r="L21" s="254"/>
      <c r="M21" s="254"/>
      <c r="N21" s="260"/>
    </row>
    <row r="22" spans="1:14" s="11" customFormat="1">
      <c r="A22" s="61" t="s">
        <v>39</v>
      </c>
      <c r="B22" s="236">
        <f t="shared" ref="B22:B29" si="4">D22+F22</f>
        <v>127542</v>
      </c>
      <c r="C22" s="290"/>
      <c r="D22" s="321">
        <f>SUM(D23:D29)</f>
        <v>11475</v>
      </c>
      <c r="E22" s="259"/>
      <c r="F22" s="321">
        <f>SUM(F23:F29)</f>
        <v>116067</v>
      </c>
      <c r="G22" s="432"/>
      <c r="H22" s="345"/>
      <c r="I22" s="253">
        <f>SUM(I23:I28)</f>
        <v>100</v>
      </c>
      <c r="J22" s="253"/>
      <c r="K22" s="253">
        <f>SUM(K23:K28)</f>
        <v>100</v>
      </c>
      <c r="L22" s="253"/>
      <c r="M22" s="253">
        <f>SUM(M23:M28)</f>
        <v>100</v>
      </c>
      <c r="N22" s="432"/>
    </row>
    <row r="23" spans="1:14" s="11" customFormat="1" ht="12">
      <c r="A23" s="46" t="s">
        <v>172</v>
      </c>
      <c r="B23" s="247">
        <f>D23+F23</f>
        <v>5919</v>
      </c>
      <c r="C23" s="290"/>
      <c r="D23" s="247">
        <v>2124</v>
      </c>
      <c r="E23" s="247"/>
      <c r="F23" s="247">
        <v>3795</v>
      </c>
      <c r="G23" s="432"/>
      <c r="H23" s="345"/>
      <c r="I23" s="244">
        <f t="shared" ref="I23:I28" si="5">B23*100/SUM($B$23:$B$28)</f>
        <v>4.928680272788589</v>
      </c>
      <c r="J23" s="253"/>
      <c r="K23" s="244">
        <f t="shared" ref="K23:K28" si="6">D23*100/SUM($D$23:$D$28)</f>
        <v>22.636683363529787</v>
      </c>
      <c r="L23" s="253"/>
      <c r="M23" s="244">
        <f t="shared" ref="M23:M28" si="7">F23*100/SUM($F$23:$F$28)</f>
        <v>3.4278746274049317</v>
      </c>
      <c r="N23" s="432"/>
    </row>
    <row r="24" spans="1:14" s="11" customFormat="1" ht="12">
      <c r="A24" s="46" t="s">
        <v>42</v>
      </c>
      <c r="B24" s="247">
        <f t="shared" si="4"/>
        <v>78132</v>
      </c>
      <c r="C24" s="260"/>
      <c r="D24" s="247">
        <v>2865</v>
      </c>
      <c r="E24" s="247"/>
      <c r="F24" s="247">
        <v>75267</v>
      </c>
      <c r="G24" s="260"/>
      <c r="H24" s="56"/>
      <c r="I24" s="244">
        <f t="shared" si="5"/>
        <v>65.059578826409535</v>
      </c>
      <c r="J24" s="244"/>
      <c r="K24" s="244">
        <f t="shared" si="6"/>
        <v>30.53394436747309</v>
      </c>
      <c r="L24" s="244"/>
      <c r="M24" s="244">
        <f t="shared" si="7"/>
        <v>67.985728479812124</v>
      </c>
      <c r="N24" s="260"/>
    </row>
    <row r="25" spans="1:14" s="11" customFormat="1" ht="12">
      <c r="A25" s="46" t="s">
        <v>32</v>
      </c>
      <c r="B25" s="247">
        <f t="shared" si="4"/>
        <v>32211</v>
      </c>
      <c r="C25" s="260"/>
      <c r="D25" s="247">
        <v>4160</v>
      </c>
      <c r="E25" s="247"/>
      <c r="F25" s="247">
        <v>28051</v>
      </c>
      <c r="G25" s="260"/>
      <c r="H25" s="56"/>
      <c r="I25" s="244">
        <f t="shared" si="5"/>
        <v>26.821713172291474</v>
      </c>
      <c r="J25" s="244"/>
      <c r="K25" s="244">
        <f t="shared" si="6"/>
        <v>44.33550037301503</v>
      </c>
      <c r="L25" s="244"/>
      <c r="M25" s="244">
        <f t="shared" si="7"/>
        <v>25.337367898112184</v>
      </c>
      <c r="N25" s="260"/>
    </row>
    <row r="26" spans="1:14" s="11" customFormat="1">
      <c r="A26" s="46" t="s">
        <v>33</v>
      </c>
      <c r="B26" s="247">
        <f t="shared" si="4"/>
        <v>1795</v>
      </c>
      <c r="C26" s="260"/>
      <c r="D26" s="247">
        <v>234</v>
      </c>
      <c r="E26" s="247" t="s">
        <v>1</v>
      </c>
      <c r="F26" s="247">
        <v>1561</v>
      </c>
      <c r="G26" s="260"/>
      <c r="H26" s="56"/>
      <c r="I26" s="244">
        <f t="shared" si="5"/>
        <v>1.494674960239148</v>
      </c>
      <c r="J26" s="244"/>
      <c r="K26" s="244">
        <f t="shared" si="6"/>
        <v>2.4938718959820951</v>
      </c>
      <c r="L26" s="244"/>
      <c r="M26" s="244">
        <f t="shared" si="7"/>
        <v>1.4099900641315148</v>
      </c>
      <c r="N26" s="260"/>
    </row>
    <row r="27" spans="1:14" s="11" customFormat="1">
      <c r="A27" s="46" t="s">
        <v>34</v>
      </c>
      <c r="B27" s="247">
        <f t="shared" si="4"/>
        <v>279</v>
      </c>
      <c r="C27" s="247" t="s">
        <v>1</v>
      </c>
      <c r="D27" s="247">
        <v>0</v>
      </c>
      <c r="E27" s="247"/>
      <c r="F27" s="247">
        <v>279</v>
      </c>
      <c r="G27" s="247" t="s">
        <v>1</v>
      </c>
      <c r="H27" s="56"/>
      <c r="I27" s="244">
        <f t="shared" si="5"/>
        <v>0.23231995203717118</v>
      </c>
      <c r="J27" s="244"/>
      <c r="K27" s="244">
        <f t="shared" si="6"/>
        <v>0</v>
      </c>
      <c r="L27" s="244"/>
      <c r="M27" s="244">
        <f t="shared" si="7"/>
        <v>0.25200975521633096</v>
      </c>
      <c r="N27" s="266"/>
    </row>
    <row r="28" spans="1:14" s="11" customFormat="1" ht="12">
      <c r="A28" s="46" t="s">
        <v>35</v>
      </c>
      <c r="B28" s="247">
        <f t="shared" si="4"/>
        <v>1757</v>
      </c>
      <c r="C28" s="247"/>
      <c r="D28" s="247">
        <v>0</v>
      </c>
      <c r="E28" s="247"/>
      <c r="F28" s="247">
        <v>1757</v>
      </c>
      <c r="G28" s="247"/>
      <c r="H28" s="39"/>
      <c r="I28" s="244">
        <f t="shared" si="5"/>
        <v>1.4630328162340853</v>
      </c>
      <c r="J28" s="244"/>
      <c r="K28" s="244">
        <f t="shared" si="6"/>
        <v>0</v>
      </c>
      <c r="L28" s="244"/>
      <c r="M28" s="244">
        <f t="shared" si="7"/>
        <v>1.5870291753229158</v>
      </c>
      <c r="N28" s="266"/>
    </row>
    <row r="29" spans="1:14" s="11" customFormat="1" ht="12">
      <c r="A29" s="46" t="s">
        <v>11</v>
      </c>
      <c r="B29" s="247">
        <f t="shared" si="4"/>
        <v>7449</v>
      </c>
      <c r="C29" s="260"/>
      <c r="D29" s="247">
        <v>2092</v>
      </c>
      <c r="E29" s="247"/>
      <c r="F29" s="247">
        <v>5357</v>
      </c>
      <c r="G29" s="260"/>
      <c r="H29" s="39"/>
      <c r="I29" s="282" t="s">
        <v>101</v>
      </c>
      <c r="J29" s="244"/>
      <c r="K29" s="282" t="s">
        <v>101</v>
      </c>
      <c r="L29" s="244"/>
      <c r="M29" s="282" t="s">
        <v>101</v>
      </c>
      <c r="N29" s="266"/>
    </row>
    <row r="30" spans="1:14" s="11" customFormat="1" ht="6.5" customHeight="1">
      <c r="A30" s="26"/>
      <c r="B30" s="318"/>
      <c r="C30" s="260"/>
      <c r="D30" s="238"/>
      <c r="E30" s="260"/>
      <c r="F30" s="238"/>
      <c r="G30" s="260"/>
      <c r="H30" s="56"/>
      <c r="I30" s="244"/>
      <c r="J30" s="244"/>
      <c r="K30" s="244"/>
      <c r="L30" s="244"/>
      <c r="M30" s="244"/>
      <c r="N30" s="260"/>
    </row>
    <row r="31" spans="1:14" s="11" customFormat="1">
      <c r="A31" s="453" t="s">
        <v>124</v>
      </c>
      <c r="B31" s="236">
        <f t="shared" ref="B31:B38" si="8">D31+F31</f>
        <v>36019</v>
      </c>
      <c r="C31" s="290"/>
      <c r="D31" s="321">
        <f>SUM(D33:D38)</f>
        <v>26914</v>
      </c>
      <c r="E31" s="259"/>
      <c r="F31" s="321">
        <f>SUM(F33:F38)</f>
        <v>9105</v>
      </c>
      <c r="G31" s="432"/>
      <c r="H31" s="345"/>
      <c r="I31" s="253">
        <f>SUM(I32:I37)</f>
        <v>100</v>
      </c>
      <c r="J31" s="253"/>
      <c r="K31" s="253">
        <f>SUM(K33:K37)</f>
        <v>99.174670592210063</v>
      </c>
      <c r="L31" s="253"/>
      <c r="M31" s="253">
        <f>SUM(M32:M37)</f>
        <v>99.999999999999986</v>
      </c>
      <c r="N31" s="432"/>
    </row>
    <row r="32" spans="1:14" s="11" customFormat="1">
      <c r="A32" s="46" t="s">
        <v>172</v>
      </c>
      <c r="B32" s="247">
        <f>D32+F32</f>
        <v>199</v>
      </c>
      <c r="C32" s="247" t="s">
        <v>1</v>
      </c>
      <c r="D32" s="247">
        <v>171</v>
      </c>
      <c r="E32" s="247" t="s">
        <v>1</v>
      </c>
      <c r="F32" s="247">
        <v>28</v>
      </c>
      <c r="G32" s="247" t="s">
        <v>1</v>
      </c>
      <c r="H32" s="345"/>
      <c r="I32" s="244">
        <f t="shared" ref="I32:I37" si="9">B32*100/SUM($B$32:$B$37)</f>
        <v>0.69337979094076652</v>
      </c>
      <c r="J32" s="253"/>
      <c r="K32" s="244">
        <f t="shared" ref="K32:K37" si="10">D32*100/SUM($D$32:$D$37)</f>
        <v>0.82532940778995123</v>
      </c>
      <c r="L32" s="253"/>
      <c r="M32" s="244">
        <f t="shared" ref="M32:M37" si="11">F32*100/SUM($F$32:$F$37)</f>
        <v>0.35083322891868185</v>
      </c>
      <c r="N32" s="432"/>
    </row>
    <row r="33" spans="1:14" s="11" customFormat="1" ht="12">
      <c r="A33" s="46" t="s">
        <v>42</v>
      </c>
      <c r="B33" s="247">
        <f t="shared" si="8"/>
        <v>5069</v>
      </c>
      <c r="C33" s="260"/>
      <c r="D33" s="247">
        <v>2780</v>
      </c>
      <c r="E33" s="247"/>
      <c r="F33" s="247">
        <v>2289</v>
      </c>
      <c r="G33" s="260"/>
      <c r="H33" s="39"/>
      <c r="I33" s="244">
        <f t="shared" si="9"/>
        <v>17.662020905923345</v>
      </c>
      <c r="J33" s="244"/>
      <c r="K33" s="244">
        <f t="shared" si="10"/>
        <v>13.417635986292774</v>
      </c>
      <c r="L33" s="244"/>
      <c r="M33" s="244">
        <f t="shared" si="11"/>
        <v>28.680616464102243</v>
      </c>
      <c r="N33" s="266"/>
    </row>
    <row r="34" spans="1:14" s="11" customFormat="1" ht="12">
      <c r="A34" s="46" t="s">
        <v>32</v>
      </c>
      <c r="B34" s="247">
        <f t="shared" si="8"/>
        <v>16390</v>
      </c>
      <c r="C34" s="260"/>
      <c r="D34" s="247">
        <v>13401</v>
      </c>
      <c r="E34" s="247"/>
      <c r="F34" s="247">
        <v>2989</v>
      </c>
      <c r="G34" s="260"/>
      <c r="H34" s="39"/>
      <c r="I34" s="244">
        <f t="shared" si="9"/>
        <v>57.10801393728223</v>
      </c>
      <c r="J34" s="244"/>
      <c r="K34" s="244">
        <f t="shared" si="10"/>
        <v>64.679762536801974</v>
      </c>
      <c r="L34" s="244"/>
      <c r="M34" s="244">
        <f t="shared" si="11"/>
        <v>37.451447187069292</v>
      </c>
      <c r="N34" s="260"/>
    </row>
    <row r="35" spans="1:14" s="11" customFormat="1" ht="12">
      <c r="A35" s="46" t="s">
        <v>33</v>
      </c>
      <c r="B35" s="247">
        <f t="shared" si="8"/>
        <v>4490</v>
      </c>
      <c r="C35" s="260"/>
      <c r="D35" s="247">
        <v>3147</v>
      </c>
      <c r="E35" s="247"/>
      <c r="F35" s="247">
        <v>1343</v>
      </c>
      <c r="G35" s="260"/>
      <c r="H35" s="39"/>
      <c r="I35" s="244">
        <f t="shared" si="9"/>
        <v>15.644599303135889</v>
      </c>
      <c r="J35" s="244"/>
      <c r="K35" s="244">
        <f t="shared" si="10"/>
        <v>15.188956995994015</v>
      </c>
      <c r="L35" s="244"/>
      <c r="M35" s="244">
        <f t="shared" si="11"/>
        <v>16.827465229921064</v>
      </c>
      <c r="N35" s="266"/>
    </row>
    <row r="36" spans="1:14" s="11" customFormat="1">
      <c r="A36" s="46" t="s">
        <v>34</v>
      </c>
      <c r="B36" s="247">
        <f t="shared" si="8"/>
        <v>1228</v>
      </c>
      <c r="C36" s="260"/>
      <c r="D36" s="247">
        <v>641</v>
      </c>
      <c r="E36" s="247" t="s">
        <v>1</v>
      </c>
      <c r="F36" s="247">
        <v>587</v>
      </c>
      <c r="G36" s="247" t="s">
        <v>1</v>
      </c>
      <c r="H36" s="39"/>
      <c r="I36" s="244">
        <f t="shared" si="9"/>
        <v>4.2787456445993035</v>
      </c>
      <c r="J36" s="244"/>
      <c r="K36" s="244">
        <f t="shared" si="10"/>
        <v>3.0937786572711037</v>
      </c>
      <c r="L36" s="244"/>
      <c r="M36" s="244">
        <f t="shared" si="11"/>
        <v>7.3549680491166525</v>
      </c>
      <c r="N36" s="260"/>
    </row>
    <row r="37" spans="1:14" s="11" customFormat="1">
      <c r="A37" s="46" t="s">
        <v>35</v>
      </c>
      <c r="B37" s="247">
        <f t="shared" si="8"/>
        <v>1324</v>
      </c>
      <c r="C37" s="247" t="s">
        <v>1</v>
      </c>
      <c r="D37" s="247">
        <v>579</v>
      </c>
      <c r="E37" s="247" t="s">
        <v>1</v>
      </c>
      <c r="F37" s="247">
        <v>745</v>
      </c>
      <c r="G37" s="247" t="s">
        <v>1</v>
      </c>
      <c r="H37" s="39"/>
      <c r="I37" s="244">
        <f t="shared" si="9"/>
        <v>4.6132404181184672</v>
      </c>
      <c r="J37" s="244"/>
      <c r="K37" s="244">
        <f t="shared" si="10"/>
        <v>2.7945364158501858</v>
      </c>
      <c r="L37" s="244"/>
      <c r="M37" s="244">
        <f t="shared" si="11"/>
        <v>9.3346698408720705</v>
      </c>
      <c r="N37" s="266"/>
    </row>
    <row r="38" spans="1:14" s="11" customFormat="1" ht="12">
      <c r="A38" s="46" t="s">
        <v>11</v>
      </c>
      <c r="B38" s="247">
        <f t="shared" si="8"/>
        <v>7518</v>
      </c>
      <c r="C38" s="260"/>
      <c r="D38" s="247">
        <v>6366</v>
      </c>
      <c r="E38" s="247"/>
      <c r="F38" s="247">
        <v>1152</v>
      </c>
      <c r="G38" s="260"/>
      <c r="H38" s="39"/>
      <c r="I38" s="282" t="s">
        <v>101</v>
      </c>
      <c r="J38" s="282"/>
      <c r="K38" s="282" t="s">
        <v>101</v>
      </c>
      <c r="L38" s="282"/>
      <c r="M38" s="282" t="s">
        <v>101</v>
      </c>
      <c r="N38" s="266"/>
    </row>
    <row r="39" spans="1:14" s="11" customFormat="1" ht="6.5" customHeight="1">
      <c r="A39" s="26"/>
      <c r="B39" s="318"/>
      <c r="C39" s="260"/>
      <c r="D39" s="410"/>
      <c r="E39" s="260"/>
      <c r="F39" s="238"/>
      <c r="G39" s="260"/>
      <c r="H39" s="56"/>
      <c r="I39" s="244"/>
      <c r="J39" s="244"/>
      <c r="K39" s="244"/>
      <c r="L39" s="244"/>
      <c r="M39" s="244"/>
      <c r="N39" s="260"/>
    </row>
    <row r="40" spans="1:14" s="11" customFormat="1">
      <c r="A40" s="61" t="s">
        <v>41</v>
      </c>
      <c r="B40" s="321">
        <f t="shared" ref="B40:B47" si="12">D40+F40</f>
        <v>47920</v>
      </c>
      <c r="C40" s="290"/>
      <c r="D40" s="321">
        <f>SUM(D41:D47)</f>
        <v>23074</v>
      </c>
      <c r="E40" s="259"/>
      <c r="F40" s="321">
        <f>SUM(F41:F47)</f>
        <v>24846</v>
      </c>
      <c r="G40" s="432"/>
      <c r="H40" s="345"/>
      <c r="I40" s="253">
        <f>SUM(I41:I45)</f>
        <v>100</v>
      </c>
      <c r="J40" s="253"/>
      <c r="K40" s="253">
        <f>SUM(K41:K45)</f>
        <v>99.999999999999986</v>
      </c>
      <c r="L40" s="253"/>
      <c r="M40" s="253">
        <f>SUM(M41:M45)</f>
        <v>100</v>
      </c>
      <c r="N40" s="432"/>
    </row>
    <row r="41" spans="1:14" s="11" customFormat="1">
      <c r="A41" s="46" t="s">
        <v>172</v>
      </c>
      <c r="B41" s="247">
        <f t="shared" si="12"/>
        <v>232</v>
      </c>
      <c r="C41" s="247" t="s">
        <v>1</v>
      </c>
      <c r="D41" s="247">
        <v>8</v>
      </c>
      <c r="E41" s="247" t="s">
        <v>1</v>
      </c>
      <c r="F41" s="247">
        <v>224</v>
      </c>
      <c r="G41" s="247" t="s">
        <v>1</v>
      </c>
      <c r="H41" s="39"/>
      <c r="I41" s="244">
        <f>B41*100/SUM($B$41:$B$45)</f>
        <v>0.5761541709091812</v>
      </c>
      <c r="J41" s="244"/>
      <c r="K41" s="244">
        <f>D41*100/SUM($D$41:$D$45)</f>
        <v>4.3501903208265365E-2</v>
      </c>
      <c r="L41" s="244"/>
      <c r="M41" s="244">
        <f>F41*100/SUM($F$41:$F$45)</f>
        <v>1.0239063857018786</v>
      </c>
      <c r="N41" s="266"/>
    </row>
    <row r="42" spans="1:14" s="11" customFormat="1">
      <c r="A42" s="46" t="s">
        <v>42</v>
      </c>
      <c r="B42" s="247">
        <f t="shared" si="12"/>
        <v>8348</v>
      </c>
      <c r="C42" s="260"/>
      <c r="D42" s="247">
        <v>1318</v>
      </c>
      <c r="E42" s="247" t="s">
        <v>1</v>
      </c>
      <c r="F42" s="247">
        <v>7030</v>
      </c>
      <c r="G42" s="260"/>
      <c r="H42" s="39"/>
      <c r="I42" s="244">
        <f>B42*100/SUM($B$41:$B$45)</f>
        <v>20.731616460128642</v>
      </c>
      <c r="J42" s="244"/>
      <c r="K42" s="244">
        <f>D42*100/SUM($D$41:$D$45)</f>
        <v>7.1669385535617183</v>
      </c>
      <c r="L42" s="244"/>
      <c r="M42" s="244">
        <f>F42*100/SUM($F$41:$F$45)</f>
        <v>32.134204872697353</v>
      </c>
      <c r="N42" s="260"/>
    </row>
    <row r="43" spans="1:14" s="11" customFormat="1" ht="12">
      <c r="A43" s="46" t="s">
        <v>32</v>
      </c>
      <c r="B43" s="247">
        <f t="shared" si="12"/>
        <v>21254</v>
      </c>
      <c r="C43" s="260"/>
      <c r="D43" s="247">
        <v>10854</v>
      </c>
      <c r="E43" s="247"/>
      <c r="F43" s="247">
        <v>10400</v>
      </c>
      <c r="G43" s="260"/>
      <c r="H43" s="39"/>
      <c r="I43" s="244">
        <f>B43*100/SUM($B$41:$B$45)</f>
        <v>52.782675640102319</v>
      </c>
      <c r="J43" s="244"/>
      <c r="K43" s="244">
        <f>D43*100/SUM($D$41:$D$45)</f>
        <v>59.021207177814027</v>
      </c>
      <c r="L43" s="244"/>
      <c r="M43" s="244">
        <f>F43*100/SUM($F$41:$F$45)</f>
        <v>47.538510764730084</v>
      </c>
      <c r="N43" s="260"/>
    </row>
    <row r="44" spans="1:14" s="11" customFormat="1" ht="12">
      <c r="A44" s="46" t="s">
        <v>33</v>
      </c>
      <c r="B44" s="247">
        <f t="shared" si="12"/>
        <v>7483</v>
      </c>
      <c r="C44" s="260"/>
      <c r="D44" s="247">
        <v>4501</v>
      </c>
      <c r="E44" s="247"/>
      <c r="F44" s="247">
        <v>2982</v>
      </c>
      <c r="G44" s="260"/>
      <c r="H44" s="39"/>
      <c r="I44" s="244">
        <f>B44*100/SUM($B$41:$B$45)</f>
        <v>18.583455434971565</v>
      </c>
      <c r="J44" s="244"/>
      <c r="K44" s="244">
        <f>D44*100/SUM($D$41:$D$45)</f>
        <v>24.475258292550301</v>
      </c>
      <c r="L44" s="244"/>
      <c r="M44" s="244">
        <f>F44*100/SUM($F$41:$F$45)</f>
        <v>13.63075375965626</v>
      </c>
      <c r="N44" s="260"/>
    </row>
    <row r="45" spans="1:14" s="11" customFormat="1" ht="12">
      <c r="A45" s="46" t="s">
        <v>34</v>
      </c>
      <c r="B45" s="247">
        <f t="shared" si="12"/>
        <v>2950</v>
      </c>
      <c r="C45" s="260"/>
      <c r="D45" s="247">
        <v>1709</v>
      </c>
      <c r="E45" s="247"/>
      <c r="F45" s="247">
        <v>1241</v>
      </c>
      <c r="G45" s="260"/>
      <c r="H45" s="39"/>
      <c r="I45" s="244">
        <f>B45*100/SUM($B$41:$B$45)</f>
        <v>7.3260982938882959</v>
      </c>
      <c r="J45" s="244"/>
      <c r="K45" s="244">
        <f>D45*100/SUM($D$41:$D$45)</f>
        <v>9.2930940728656886</v>
      </c>
      <c r="L45" s="244"/>
      <c r="M45" s="244">
        <f>F45*100/SUM($F$41:$F$45)</f>
        <v>5.6726242172144259</v>
      </c>
      <c r="N45" s="266"/>
    </row>
    <row r="46" spans="1:14" s="11" customFormat="1">
      <c r="A46" s="46" t="s">
        <v>35</v>
      </c>
      <c r="B46" s="247">
        <f t="shared" si="12"/>
        <v>685</v>
      </c>
      <c r="C46" s="260" t="s">
        <v>1</v>
      </c>
      <c r="D46" s="247">
        <v>108</v>
      </c>
      <c r="E46" s="247" t="s">
        <v>1</v>
      </c>
      <c r="F46" s="247">
        <v>577</v>
      </c>
      <c r="G46" s="260" t="s">
        <v>1</v>
      </c>
      <c r="H46" s="39"/>
      <c r="I46" s="282" t="s">
        <v>101</v>
      </c>
      <c r="J46" s="282"/>
      <c r="K46" s="282" t="s">
        <v>101</v>
      </c>
      <c r="L46" s="282"/>
      <c r="M46" s="282" t="s">
        <v>101</v>
      </c>
      <c r="N46" s="266"/>
    </row>
    <row r="47" spans="1:14" s="11" customFormat="1" ht="12">
      <c r="A47" s="46" t="s">
        <v>11</v>
      </c>
      <c r="B47" s="247">
        <f t="shared" si="12"/>
        <v>6968</v>
      </c>
      <c r="C47" s="260"/>
      <c r="D47" s="238">
        <v>4576</v>
      </c>
      <c r="E47" s="260"/>
      <c r="F47" s="238">
        <v>2392</v>
      </c>
      <c r="G47" s="260"/>
      <c r="H47" s="56"/>
      <c r="I47" s="244"/>
      <c r="J47" s="244"/>
      <c r="K47" s="244"/>
      <c r="L47" s="244"/>
      <c r="M47" s="244"/>
      <c r="N47" s="260"/>
    </row>
    <row r="48" spans="1:14" s="11" customFormat="1" ht="6.5" customHeight="1">
      <c r="A48" s="26"/>
      <c r="B48" s="318"/>
      <c r="C48" s="260"/>
      <c r="D48" s="238"/>
      <c r="E48" s="260"/>
      <c r="F48" s="238"/>
      <c r="G48" s="260"/>
      <c r="H48" s="56"/>
      <c r="I48" s="244"/>
      <c r="J48" s="244"/>
      <c r="K48" s="244"/>
      <c r="L48" s="244"/>
      <c r="M48" s="244"/>
      <c r="N48" s="260"/>
    </row>
    <row r="49" spans="1:14" s="11" customFormat="1" ht="26">
      <c r="A49" s="61" t="s">
        <v>38</v>
      </c>
      <c r="B49" s="236">
        <f t="shared" ref="B49:B56" si="13">D49+F49</f>
        <v>12506</v>
      </c>
      <c r="C49" s="290"/>
      <c r="D49" s="321">
        <f>SUM(D50:D56)</f>
        <v>7123</v>
      </c>
      <c r="E49" s="259"/>
      <c r="F49" s="321">
        <f>SUM(F50:F56)</f>
        <v>5383</v>
      </c>
      <c r="G49" s="432"/>
      <c r="H49" s="345"/>
      <c r="I49" s="253">
        <f>SUM(I50:I53)</f>
        <v>100</v>
      </c>
      <c r="J49" s="253"/>
      <c r="K49" s="253">
        <f>SUM(K50:K53)</f>
        <v>99.999999999999986</v>
      </c>
      <c r="L49" s="253"/>
      <c r="M49" s="253">
        <f>SUM(M50:M53)</f>
        <v>100</v>
      </c>
      <c r="N49" s="432"/>
    </row>
    <row r="50" spans="1:14" s="11" customFormat="1" ht="12">
      <c r="A50" s="452" t="s">
        <v>172</v>
      </c>
      <c r="B50" s="247">
        <f t="shared" si="13"/>
        <v>0</v>
      </c>
      <c r="C50" s="260"/>
      <c r="D50" s="247">
        <v>0</v>
      </c>
      <c r="E50" s="247"/>
      <c r="F50" s="247">
        <v>0</v>
      </c>
      <c r="G50" s="260"/>
      <c r="H50" s="39"/>
      <c r="I50" s="244">
        <f>B50*100/SUM($B$50:$B$53)</f>
        <v>0</v>
      </c>
      <c r="J50" s="244"/>
      <c r="K50" s="244">
        <f>D50*100/SUM($D$50:$D$53)</f>
        <v>0</v>
      </c>
      <c r="L50" s="244"/>
      <c r="M50" s="244">
        <f>F50*100/SUM($F$50:$F$53)</f>
        <v>0</v>
      </c>
      <c r="N50" s="260"/>
    </row>
    <row r="51" spans="1:14" s="11" customFormat="1" ht="12">
      <c r="A51" s="46" t="s">
        <v>42</v>
      </c>
      <c r="B51" s="247">
        <f t="shared" si="13"/>
        <v>3762</v>
      </c>
      <c r="C51" s="260"/>
      <c r="D51" s="247">
        <v>965</v>
      </c>
      <c r="E51" s="260"/>
      <c r="F51" s="247">
        <v>2797</v>
      </c>
      <c r="G51" s="260"/>
      <c r="H51" s="39"/>
      <c r="I51" s="244">
        <f>B51*100/SUM($B$50:$B$53)</f>
        <v>41.748973476861615</v>
      </c>
      <c r="J51" s="244"/>
      <c r="K51" s="244">
        <f>D51*100/SUM($D$50:$D$53)</f>
        <v>19.238437001594896</v>
      </c>
      <c r="L51" s="244"/>
      <c r="M51" s="244">
        <f>F51*100/SUM($F$50:$F$53)</f>
        <v>70.012515644555691</v>
      </c>
      <c r="N51" s="260"/>
    </row>
    <row r="52" spans="1:14" s="11" customFormat="1" ht="12">
      <c r="A52" s="46" t="s">
        <v>32</v>
      </c>
      <c r="B52" s="247">
        <f t="shared" si="13"/>
        <v>4605</v>
      </c>
      <c r="C52" s="260"/>
      <c r="D52" s="247">
        <v>3729</v>
      </c>
      <c r="E52" s="247"/>
      <c r="F52" s="247">
        <v>876</v>
      </c>
      <c r="G52" s="260"/>
      <c r="H52" s="39"/>
      <c r="I52" s="244">
        <f>B52*100/SUM($B$50:$B$53)</f>
        <v>51.104205970480521</v>
      </c>
      <c r="J52" s="244"/>
      <c r="K52" s="244">
        <f>D52*100/SUM($D$50:$D$53)</f>
        <v>74.34210526315789</v>
      </c>
      <c r="L52" s="244"/>
      <c r="M52" s="244">
        <f>F52*100/SUM($F$50:$F$53)</f>
        <v>21.927409261576972</v>
      </c>
      <c r="N52" s="266"/>
    </row>
    <row r="53" spans="1:14" s="11" customFormat="1" ht="12">
      <c r="A53" s="46" t="s">
        <v>33</v>
      </c>
      <c r="B53" s="247">
        <f t="shared" si="13"/>
        <v>644</v>
      </c>
      <c r="C53" s="260"/>
      <c r="D53" s="247">
        <v>322</v>
      </c>
      <c r="E53" s="260"/>
      <c r="F53" s="247">
        <v>322</v>
      </c>
      <c r="G53" s="260"/>
      <c r="H53" s="39"/>
      <c r="I53" s="244">
        <f>B53*100/SUM($B$50:$B$53)</f>
        <v>7.1468205526578625</v>
      </c>
      <c r="J53" s="244"/>
      <c r="K53" s="244">
        <f>D53*100/SUM($D$50:$D$53)</f>
        <v>6.4194577352472093</v>
      </c>
      <c r="L53" s="244"/>
      <c r="M53" s="244">
        <f>F53*100/SUM($F$50:$F$53)</f>
        <v>8.0600750938673347</v>
      </c>
      <c r="N53" s="266"/>
    </row>
    <row r="54" spans="1:14" s="11" customFormat="1" ht="12">
      <c r="A54" s="46" t="s">
        <v>34</v>
      </c>
      <c r="B54" s="247">
        <f t="shared" si="13"/>
        <v>121</v>
      </c>
      <c r="C54" s="260"/>
      <c r="D54" s="247">
        <v>90</v>
      </c>
      <c r="E54" s="260"/>
      <c r="F54" s="247">
        <v>31</v>
      </c>
      <c r="G54" s="260"/>
      <c r="H54" s="39"/>
      <c r="I54" s="282" t="s">
        <v>101</v>
      </c>
      <c r="J54" s="282"/>
      <c r="K54" s="282" t="s">
        <v>101</v>
      </c>
      <c r="L54" s="282"/>
      <c r="M54" s="282" t="s">
        <v>101</v>
      </c>
      <c r="N54" s="266"/>
    </row>
    <row r="55" spans="1:14" s="11" customFormat="1" ht="12">
      <c r="A55" s="46" t="s">
        <v>35</v>
      </c>
      <c r="B55" s="247">
        <f t="shared" si="13"/>
        <v>131</v>
      </c>
      <c r="C55" s="260"/>
      <c r="D55" s="247">
        <v>98</v>
      </c>
      <c r="E55" s="260"/>
      <c r="F55" s="247">
        <v>33</v>
      </c>
      <c r="G55" s="260"/>
      <c r="H55" s="39"/>
      <c r="I55" s="282"/>
      <c r="J55" s="282"/>
      <c r="K55" s="282"/>
      <c r="L55" s="282"/>
      <c r="M55" s="282"/>
      <c r="N55" s="266"/>
    </row>
    <row r="56" spans="1:14" s="11" customFormat="1" ht="12">
      <c r="A56" s="46" t="s">
        <v>11</v>
      </c>
      <c r="B56" s="247">
        <f t="shared" si="13"/>
        <v>3243</v>
      </c>
      <c r="C56" s="260"/>
      <c r="D56" s="247">
        <v>1919</v>
      </c>
      <c r="E56" s="260"/>
      <c r="F56" s="247">
        <v>1324</v>
      </c>
      <c r="G56" s="260"/>
      <c r="H56" s="39"/>
      <c r="I56" s="282"/>
      <c r="J56" s="282"/>
      <c r="K56" s="282"/>
      <c r="L56" s="282"/>
      <c r="M56" s="282"/>
      <c r="N56" s="266"/>
    </row>
    <row r="57" spans="1:14" s="11" customFormat="1" ht="8.25" customHeight="1">
      <c r="A57" s="26"/>
      <c r="B57" s="318"/>
      <c r="C57" s="260"/>
      <c r="D57" s="238"/>
      <c r="E57" s="260"/>
      <c r="F57" s="410"/>
      <c r="G57" s="260"/>
      <c r="H57" s="56"/>
      <c r="I57" s="294"/>
      <c r="J57" s="244"/>
      <c r="K57" s="294"/>
      <c r="L57" s="294"/>
      <c r="M57" s="294"/>
      <c r="N57" s="260"/>
    </row>
    <row r="58" spans="1:14" s="11" customFormat="1" ht="26">
      <c r="A58" s="61" t="s">
        <v>63</v>
      </c>
      <c r="B58" s="236">
        <f t="shared" ref="B58:B65" si="14">D58+F58</f>
        <v>31286</v>
      </c>
      <c r="C58" s="261"/>
      <c r="D58" s="321">
        <f>SUM(D59:D65)</f>
        <v>23691</v>
      </c>
      <c r="E58" s="261"/>
      <c r="F58" s="321">
        <f>SUM(F59:F65)</f>
        <v>7595</v>
      </c>
      <c r="G58" s="266"/>
      <c r="H58" s="345"/>
      <c r="I58" s="253">
        <f>SUM(I60:I64)</f>
        <v>100.00000000000001</v>
      </c>
      <c r="J58" s="253"/>
      <c r="K58" s="253">
        <f>SUM(K60:K64)</f>
        <v>100</v>
      </c>
      <c r="L58" s="253"/>
      <c r="M58" s="253">
        <f>SUM(M60:M64)</f>
        <v>100</v>
      </c>
      <c r="N58" s="266"/>
    </row>
    <row r="59" spans="1:14" s="11" customFormat="1" ht="12">
      <c r="A59" s="452" t="s">
        <v>172</v>
      </c>
      <c r="B59" s="247">
        <f t="shared" si="14"/>
        <v>35</v>
      </c>
      <c r="C59" s="260" t="s">
        <v>1</v>
      </c>
      <c r="D59" s="321">
        <v>35</v>
      </c>
      <c r="E59" s="260" t="s">
        <v>1</v>
      </c>
      <c r="F59" s="321">
        <v>0</v>
      </c>
      <c r="G59" s="260"/>
      <c r="H59" s="345"/>
      <c r="I59" s="253"/>
      <c r="J59" s="253"/>
      <c r="K59" s="253"/>
      <c r="L59" s="253"/>
      <c r="M59" s="253"/>
      <c r="N59" s="266"/>
    </row>
    <row r="60" spans="1:14" s="11" customFormat="1" ht="12">
      <c r="A60" s="46" t="s">
        <v>42</v>
      </c>
      <c r="B60" s="247">
        <f t="shared" si="14"/>
        <v>3539</v>
      </c>
      <c r="C60" s="260"/>
      <c r="D60" s="247">
        <v>1635</v>
      </c>
      <c r="E60" s="260"/>
      <c r="F60" s="247">
        <v>1904</v>
      </c>
      <c r="G60" s="260"/>
      <c r="H60" s="56"/>
      <c r="I60" s="244">
        <f>B60*100/SUM($B$60:$B$64)</f>
        <v>13.192917054986021</v>
      </c>
      <c r="J60" s="244"/>
      <c r="K60" s="244">
        <f>D60*100/SUM($D$60:$D$64)</f>
        <v>8.2467466962574392</v>
      </c>
      <c r="L60" s="244"/>
      <c r="M60" s="244">
        <f>F60*100/SUM($F$60:$F$64)</f>
        <v>27.203886269467066</v>
      </c>
      <c r="N60" s="266"/>
    </row>
    <row r="61" spans="1:14" s="11" customFormat="1" ht="12">
      <c r="A61" s="46" t="s">
        <v>32</v>
      </c>
      <c r="B61" s="247">
        <f t="shared" si="14"/>
        <v>18092</v>
      </c>
      <c r="C61" s="261"/>
      <c r="D61" s="247">
        <v>14662</v>
      </c>
      <c r="E61" s="247"/>
      <c r="F61" s="247">
        <v>3430</v>
      </c>
      <c r="G61" s="266"/>
      <c r="H61" s="56"/>
      <c r="I61" s="244">
        <f>B61*100/SUM($B$60:$B$64)</f>
        <v>67.444547996272135</v>
      </c>
      <c r="J61" s="244"/>
      <c r="K61" s="244">
        <f>D61*100/SUM($D$60:$D$64)</f>
        <v>73.953394532432156</v>
      </c>
      <c r="L61" s="244"/>
      <c r="M61" s="244">
        <f>F61*100/SUM($F$60:$F$64)</f>
        <v>49.007001000142878</v>
      </c>
      <c r="N61" s="266"/>
    </row>
    <row r="62" spans="1:14" s="11" customFormat="1" ht="12">
      <c r="A62" s="46" t="s">
        <v>33</v>
      </c>
      <c r="B62" s="247">
        <f t="shared" si="14"/>
        <v>3162</v>
      </c>
      <c r="C62" s="261"/>
      <c r="D62" s="247">
        <v>2061</v>
      </c>
      <c r="E62" s="247"/>
      <c r="F62" s="247">
        <v>1101</v>
      </c>
      <c r="G62" s="260"/>
      <c r="H62" s="56"/>
      <c r="I62" s="244">
        <f>B62*100/SUM($B$60:$B$64)</f>
        <v>11.787511649580615</v>
      </c>
      <c r="J62" s="244"/>
      <c r="K62" s="244">
        <f>D62*100/SUM($D$60:$D$64)</f>
        <v>10.395440330878644</v>
      </c>
      <c r="L62" s="244"/>
      <c r="M62" s="244">
        <f>F62*100/SUM($F$60:$F$64)</f>
        <v>15.730818688384055</v>
      </c>
      <c r="N62" s="266"/>
    </row>
    <row r="63" spans="1:14" s="11" customFormat="1" ht="12">
      <c r="A63" s="46" t="s">
        <v>34</v>
      </c>
      <c r="B63" s="247">
        <f t="shared" si="14"/>
        <v>1754</v>
      </c>
      <c r="C63" s="260"/>
      <c r="D63" s="247">
        <v>1321</v>
      </c>
      <c r="E63" s="260"/>
      <c r="F63" s="247">
        <v>433</v>
      </c>
      <c r="G63" s="260" t="s">
        <v>1</v>
      </c>
      <c r="H63" s="56"/>
      <c r="I63" s="244">
        <f>B63*100/SUM($B$60:$B$64)</f>
        <v>6.5386766076421248</v>
      </c>
      <c r="J63" s="244"/>
      <c r="K63" s="244">
        <f>D63*100/SUM($D$60:$D$64)</f>
        <v>6.6629678200342983</v>
      </c>
      <c r="L63" s="244"/>
      <c r="M63" s="244">
        <f>F63*100/SUM($F$60:$F$64)</f>
        <v>6.1865980854407772</v>
      </c>
      <c r="N63" s="266"/>
    </row>
    <row r="64" spans="1:14" s="11" customFormat="1" ht="12">
      <c r="A64" s="46" t="s">
        <v>35</v>
      </c>
      <c r="B64" s="247">
        <f t="shared" si="14"/>
        <v>278</v>
      </c>
      <c r="C64" s="260" t="s">
        <v>1</v>
      </c>
      <c r="D64" s="247">
        <v>147</v>
      </c>
      <c r="E64" s="260" t="s">
        <v>1</v>
      </c>
      <c r="F64" s="247">
        <v>131</v>
      </c>
      <c r="G64" s="260" t="s">
        <v>1</v>
      </c>
      <c r="H64" s="56"/>
      <c r="I64" s="244">
        <f>B64*100/SUM($B$60:$B$64)</f>
        <v>1.0363466915191053</v>
      </c>
      <c r="J64" s="244"/>
      <c r="K64" s="244">
        <f>D64*100/SUM($D$60:$D$64)</f>
        <v>0.7414506203974579</v>
      </c>
      <c r="L64" s="244"/>
      <c r="M64" s="244">
        <f>F64*100/SUM($F$60:$F$64)</f>
        <v>1.8716959565652236</v>
      </c>
      <c r="N64" s="266"/>
    </row>
    <row r="65" spans="1:14" s="11" customFormat="1" ht="12">
      <c r="A65" s="46" t="s">
        <v>11</v>
      </c>
      <c r="B65" s="247">
        <f t="shared" si="14"/>
        <v>4426</v>
      </c>
      <c r="C65" s="260"/>
      <c r="D65" s="247">
        <v>3830</v>
      </c>
      <c r="E65" s="247"/>
      <c r="F65" s="247">
        <v>596</v>
      </c>
      <c r="G65" s="260" t="s">
        <v>1</v>
      </c>
      <c r="H65" s="56"/>
      <c r="I65" s="282" t="s">
        <v>101</v>
      </c>
      <c r="J65" s="282"/>
      <c r="K65" s="282" t="s">
        <v>101</v>
      </c>
      <c r="L65" s="282"/>
      <c r="M65" s="282" t="s">
        <v>101</v>
      </c>
      <c r="N65" s="260"/>
    </row>
    <row r="66" spans="1:14" s="11" customFormat="1" ht="6.5" customHeight="1">
      <c r="A66" s="28"/>
      <c r="B66" s="318"/>
      <c r="C66" s="260"/>
      <c r="D66" s="410"/>
      <c r="E66" s="260"/>
      <c r="F66" s="410"/>
      <c r="G66" s="260"/>
      <c r="H66" s="56"/>
      <c r="I66" s="244"/>
      <c r="J66" s="244"/>
      <c r="K66" s="244"/>
      <c r="L66" s="244"/>
      <c r="M66" s="244"/>
      <c r="N66" s="260"/>
    </row>
    <row r="67" spans="1:14" s="11" customFormat="1">
      <c r="A67" s="453" t="s">
        <v>125</v>
      </c>
      <c r="B67" s="236">
        <f t="shared" ref="B67:B74" si="15">D67+F67</f>
        <v>12622</v>
      </c>
      <c r="C67" s="290"/>
      <c r="D67" s="313">
        <f>SUM(D69:D74)</f>
        <v>6807</v>
      </c>
      <c r="E67" s="290"/>
      <c r="F67" s="313">
        <f>SUM(F69:F74)</f>
        <v>5815</v>
      </c>
      <c r="G67" s="290"/>
      <c r="H67" s="42"/>
      <c r="I67" s="241">
        <f>SUM(I68:I73)</f>
        <v>100</v>
      </c>
      <c r="J67" s="241"/>
      <c r="K67" s="241">
        <f>SUM(K69:K73)</f>
        <v>90.933052187664742</v>
      </c>
      <c r="L67" s="241"/>
      <c r="M67" s="241">
        <f>SUM(M68:M73)</f>
        <v>100</v>
      </c>
      <c r="N67" s="290"/>
    </row>
    <row r="68" spans="1:14" s="643" customFormat="1">
      <c r="A68" s="452" t="s">
        <v>172</v>
      </c>
      <c r="B68" s="247">
        <f t="shared" si="15"/>
        <v>1042</v>
      </c>
      <c r="C68" s="644" t="s">
        <v>1</v>
      </c>
      <c r="D68" s="247">
        <v>516</v>
      </c>
      <c r="E68" s="260" t="s">
        <v>1</v>
      </c>
      <c r="F68" s="247">
        <v>526</v>
      </c>
      <c r="G68" s="644" t="s">
        <v>1</v>
      </c>
      <c r="H68" s="413"/>
      <c r="I68" s="244">
        <f>B68*100/SUM($B$68:$B$73)</f>
        <v>9.5719272460040425</v>
      </c>
      <c r="J68" s="645"/>
      <c r="K68" s="244">
        <f>D68*100/SUM($D$68:$D$73)</f>
        <v>9.0669478123352665</v>
      </c>
      <c r="L68" s="645"/>
      <c r="M68" s="244">
        <f t="shared" ref="M68:M73" si="16">F68*100/SUM($F$68:$F$73)</f>
        <v>10.12512030798845</v>
      </c>
      <c r="N68" s="644"/>
    </row>
    <row r="69" spans="1:14" s="11" customFormat="1" ht="12">
      <c r="A69" s="46" t="s">
        <v>42</v>
      </c>
      <c r="B69" s="247">
        <f t="shared" si="15"/>
        <v>1988</v>
      </c>
      <c r="C69" s="260"/>
      <c r="D69" s="247">
        <v>307</v>
      </c>
      <c r="E69" s="260" t="s">
        <v>1</v>
      </c>
      <c r="F69" s="247">
        <v>1681</v>
      </c>
      <c r="G69" s="260"/>
      <c r="H69" s="56"/>
      <c r="I69" s="244">
        <f t="shared" ref="I69:I73" si="17">B69*100/SUM($B$68:$B$73)</f>
        <v>18.261987874334007</v>
      </c>
      <c r="J69" s="244"/>
      <c r="K69" s="244">
        <f t="shared" ref="K69:K73" si="18">D69*100/SUM($D$68:$D$73)</f>
        <v>5.394482516253734</v>
      </c>
      <c r="L69" s="244"/>
      <c r="M69" s="244">
        <f t="shared" si="16"/>
        <v>32.358036573628489</v>
      </c>
      <c r="N69" s="266"/>
    </row>
    <row r="70" spans="1:14" s="11" customFormat="1" ht="12">
      <c r="A70" s="46" t="s">
        <v>32</v>
      </c>
      <c r="B70" s="247">
        <f t="shared" si="15"/>
        <v>5258</v>
      </c>
      <c r="C70" s="260"/>
      <c r="D70" s="247">
        <v>3645</v>
      </c>
      <c r="E70" s="260"/>
      <c r="F70" s="247">
        <v>1613</v>
      </c>
      <c r="G70" s="260"/>
      <c r="H70" s="56"/>
      <c r="I70" s="244">
        <f t="shared" si="17"/>
        <v>48.300569538857246</v>
      </c>
      <c r="J70" s="244"/>
      <c r="K70" s="244">
        <f t="shared" si="18"/>
        <v>64.048497627833427</v>
      </c>
      <c r="L70" s="244"/>
      <c r="M70" s="244">
        <f t="shared" si="16"/>
        <v>31.049085659287776</v>
      </c>
      <c r="N70" s="260"/>
    </row>
    <row r="71" spans="1:14" s="11" customFormat="1" ht="12">
      <c r="A71" s="46" t="s">
        <v>33</v>
      </c>
      <c r="B71" s="247">
        <f t="shared" si="15"/>
        <v>1564</v>
      </c>
      <c r="C71" s="260"/>
      <c r="D71" s="247">
        <v>785</v>
      </c>
      <c r="E71" s="260" t="s">
        <v>1</v>
      </c>
      <c r="F71" s="247">
        <v>779</v>
      </c>
      <c r="G71" s="260" t="s">
        <v>1</v>
      </c>
      <c r="H71" s="56"/>
      <c r="I71" s="244">
        <f t="shared" si="17"/>
        <v>14.367076979606834</v>
      </c>
      <c r="J71" s="244"/>
      <c r="K71" s="244">
        <f t="shared" si="18"/>
        <v>13.793709365665086</v>
      </c>
      <c r="L71" s="244"/>
      <c r="M71" s="244">
        <f t="shared" si="16"/>
        <v>14.995187680461983</v>
      </c>
      <c r="N71" s="260"/>
    </row>
    <row r="72" spans="1:14" s="11" customFormat="1" ht="12">
      <c r="A72" s="46" t="s">
        <v>34</v>
      </c>
      <c r="B72" s="247">
        <f t="shared" si="15"/>
        <v>565</v>
      </c>
      <c r="C72" s="260" t="s">
        <v>1</v>
      </c>
      <c r="D72" s="247">
        <v>300</v>
      </c>
      <c r="E72" s="260" t="s">
        <v>1</v>
      </c>
      <c r="F72" s="247">
        <v>265</v>
      </c>
      <c r="G72" s="260" t="s">
        <v>1</v>
      </c>
      <c r="H72" s="56"/>
      <c r="I72" s="244">
        <f t="shared" si="17"/>
        <v>5.190152489435973</v>
      </c>
      <c r="J72" s="244"/>
      <c r="K72" s="244">
        <f t="shared" si="18"/>
        <v>5.2714812862414338</v>
      </c>
      <c r="L72" s="244"/>
      <c r="M72" s="244">
        <f t="shared" si="16"/>
        <v>5.1010587102983642</v>
      </c>
      <c r="N72" s="266"/>
    </row>
    <row r="73" spans="1:14" s="11" customFormat="1" ht="12">
      <c r="A73" s="46" t="s">
        <v>35</v>
      </c>
      <c r="B73" s="247">
        <f t="shared" si="15"/>
        <v>469</v>
      </c>
      <c r="C73" s="260" t="s">
        <v>1</v>
      </c>
      <c r="D73" s="247">
        <v>138</v>
      </c>
      <c r="E73" s="260" t="s">
        <v>1</v>
      </c>
      <c r="F73" s="247">
        <v>331</v>
      </c>
      <c r="G73" s="260" t="s">
        <v>1</v>
      </c>
      <c r="H73" s="56"/>
      <c r="I73" s="244">
        <f t="shared" si="17"/>
        <v>4.3082858717618961</v>
      </c>
      <c r="J73" s="244"/>
      <c r="K73" s="244">
        <f t="shared" si="18"/>
        <v>2.4248813916710596</v>
      </c>
      <c r="L73" s="244"/>
      <c r="M73" s="244">
        <f t="shared" si="16"/>
        <v>6.3715110683349376</v>
      </c>
      <c r="N73" s="266"/>
    </row>
    <row r="74" spans="1:14" s="11" customFormat="1" ht="12">
      <c r="A74" s="46" t="s">
        <v>11</v>
      </c>
      <c r="B74" s="247">
        <f t="shared" si="15"/>
        <v>2778</v>
      </c>
      <c r="C74" s="260"/>
      <c r="D74" s="247">
        <v>1632</v>
      </c>
      <c r="E74" s="260"/>
      <c r="F74" s="247">
        <v>1146</v>
      </c>
      <c r="G74" s="260" t="s">
        <v>1</v>
      </c>
      <c r="H74" s="39"/>
      <c r="I74" s="282" t="s">
        <v>101</v>
      </c>
      <c r="J74" s="244"/>
      <c r="K74" s="282" t="s">
        <v>101</v>
      </c>
      <c r="L74" s="244"/>
      <c r="M74" s="282" t="s">
        <v>101</v>
      </c>
      <c r="N74" s="266"/>
    </row>
    <row r="75" spans="1:14" s="11" customFormat="1" ht="6.5" customHeight="1">
      <c r="A75" s="49"/>
      <c r="B75" s="313"/>
      <c r="C75" s="260"/>
      <c r="D75" s="238"/>
      <c r="E75" s="260"/>
      <c r="F75" s="238"/>
      <c r="G75" s="260"/>
      <c r="H75" s="26"/>
      <c r="I75" s="244"/>
      <c r="J75" s="244"/>
      <c r="K75" s="244"/>
      <c r="L75" s="244"/>
      <c r="M75" s="244"/>
      <c r="N75" s="276"/>
    </row>
    <row r="76" spans="1:14" s="11" customFormat="1">
      <c r="A76" s="61" t="s">
        <v>11</v>
      </c>
      <c r="B76" s="236">
        <f>D76+F76</f>
        <v>23153</v>
      </c>
      <c r="C76" s="236"/>
      <c r="D76" s="321">
        <v>14616</v>
      </c>
      <c r="E76" s="321"/>
      <c r="F76" s="321">
        <v>8537</v>
      </c>
      <c r="G76" s="266"/>
      <c r="H76" s="61"/>
      <c r="I76" s="296" t="s">
        <v>101</v>
      </c>
      <c r="J76" s="391"/>
      <c r="K76" s="296" t="s">
        <v>101</v>
      </c>
      <c r="L76" s="293"/>
      <c r="M76" s="296" t="s">
        <v>101</v>
      </c>
      <c r="N76" s="315"/>
    </row>
    <row r="77" spans="1:14" s="11" customFormat="1" ht="6.5" customHeight="1" thickBot="1">
      <c r="A77" s="70"/>
      <c r="B77" s="90"/>
      <c r="C77" s="362"/>
      <c r="D77" s="90"/>
      <c r="E77" s="362"/>
      <c r="F77" s="90"/>
      <c r="G77" s="362"/>
      <c r="H77" s="130"/>
      <c r="I77" s="73"/>
      <c r="J77" s="73"/>
      <c r="K77" s="73"/>
      <c r="L77" s="73"/>
      <c r="M77" s="73"/>
      <c r="N77" s="130"/>
    </row>
    <row r="78" spans="1:14" s="4" customFormat="1" ht="6.5" customHeight="1">
      <c r="B78" s="122"/>
      <c r="C78" s="334"/>
      <c r="D78" s="122"/>
      <c r="E78" s="334"/>
      <c r="F78" s="122"/>
      <c r="G78" s="330"/>
    </row>
    <row r="79" spans="1:14" s="4" customFormat="1" ht="22.5" customHeight="1">
      <c r="A79" s="677" t="s">
        <v>201</v>
      </c>
      <c r="B79" s="677"/>
      <c r="C79" s="677"/>
      <c r="D79" s="677"/>
      <c r="E79" s="677"/>
      <c r="F79" s="677"/>
      <c r="G79" s="677"/>
      <c r="H79" s="677"/>
      <c r="I79" s="677"/>
      <c r="J79" s="677"/>
      <c r="K79" s="677"/>
      <c r="L79" s="677"/>
      <c r="M79" s="677"/>
      <c r="N79" s="677"/>
    </row>
    <row r="80" spans="1:14" s="4" customFormat="1">
      <c r="A80" s="13" t="s">
        <v>59</v>
      </c>
      <c r="C80" s="330"/>
      <c r="E80" s="330"/>
      <c r="G80" s="330"/>
    </row>
    <row r="81" spans="1:14" s="4" customFormat="1" ht="11.25" customHeight="1">
      <c r="A81" s="132" t="s">
        <v>126</v>
      </c>
      <c r="B81" s="132"/>
      <c r="C81" s="381"/>
      <c r="D81" s="132"/>
      <c r="E81" s="381"/>
      <c r="F81" s="132"/>
      <c r="G81" s="381"/>
      <c r="H81" s="132"/>
      <c r="I81" s="132"/>
      <c r="J81" s="132"/>
      <c r="K81" s="132"/>
      <c r="L81" s="132"/>
      <c r="M81" s="132"/>
      <c r="N81" s="133"/>
    </row>
    <row r="82" spans="1:14" s="4" customFormat="1">
      <c r="A82" s="13" t="s">
        <v>150</v>
      </c>
      <c r="C82" s="330"/>
      <c r="E82" s="330"/>
      <c r="G82" s="330"/>
    </row>
    <row r="83" spans="1:14" s="4" customFormat="1" ht="24" customHeight="1">
      <c r="A83" s="654" t="s">
        <v>153</v>
      </c>
      <c r="B83" s="654"/>
      <c r="C83" s="654"/>
      <c r="D83" s="654"/>
      <c r="E83" s="654"/>
      <c r="F83" s="654"/>
      <c r="G83" s="654"/>
      <c r="H83" s="654"/>
      <c r="I83" s="654"/>
      <c r="J83" s="654"/>
      <c r="K83" s="654"/>
      <c r="L83" s="654"/>
      <c r="M83" s="654"/>
      <c r="N83" s="654"/>
    </row>
    <row r="84" spans="1:14" s="4" customFormat="1" ht="11">
      <c r="A84" s="3" t="s">
        <v>31</v>
      </c>
      <c r="C84" s="330"/>
      <c r="E84" s="330"/>
      <c r="G84" s="330"/>
    </row>
    <row r="85" spans="1:14" s="4" customFormat="1" ht="11">
      <c r="A85" s="158" t="s">
        <v>113</v>
      </c>
      <c r="B85" s="23"/>
      <c r="C85" s="380"/>
      <c r="D85" s="23"/>
      <c r="E85" s="380"/>
      <c r="F85" s="23"/>
      <c r="G85" s="380"/>
      <c r="H85" s="23"/>
      <c r="I85" s="23"/>
      <c r="J85" s="23"/>
      <c r="K85" s="23"/>
      <c r="L85" s="23"/>
      <c r="M85" s="23"/>
      <c r="N85" s="23"/>
    </row>
    <row r="86" spans="1:14" s="4" customFormat="1" ht="11">
      <c r="A86" s="4" t="s">
        <v>207</v>
      </c>
      <c r="B86" s="6"/>
      <c r="C86" s="330"/>
      <c r="E86" s="330"/>
      <c r="G86" s="330"/>
      <c r="N86" s="7"/>
    </row>
    <row r="87" spans="1:14" s="2" customFormat="1" ht="12">
      <c r="C87" s="382"/>
      <c r="E87" s="382"/>
      <c r="G87" s="382"/>
    </row>
    <row r="88" spans="1:14" s="2" customFormat="1" ht="12">
      <c r="C88" s="382"/>
      <c r="E88" s="382"/>
      <c r="G88" s="382"/>
    </row>
    <row r="89" spans="1:14" s="2" customFormat="1" ht="12">
      <c r="C89" s="382"/>
      <c r="E89" s="382"/>
      <c r="G89" s="382"/>
    </row>
    <row r="90" spans="1:14" s="2" customFormat="1" ht="12">
      <c r="C90" s="382"/>
      <c r="E90" s="382"/>
      <c r="G90" s="382"/>
    </row>
    <row r="91" spans="1:14" s="2" customFormat="1" ht="12">
      <c r="C91" s="382"/>
      <c r="E91" s="382"/>
      <c r="G91" s="382"/>
    </row>
    <row r="92" spans="1:14" s="2" customFormat="1" ht="12">
      <c r="C92" s="382"/>
      <c r="E92" s="382"/>
      <c r="G92" s="382"/>
    </row>
    <row r="93" spans="1:14" s="2" customFormat="1" ht="12">
      <c r="C93" s="382"/>
      <c r="E93" s="382"/>
      <c r="G93" s="382"/>
    </row>
    <row r="94" spans="1:14" s="2" customFormat="1" ht="12">
      <c r="C94" s="382"/>
      <c r="E94" s="382"/>
      <c r="G94" s="382"/>
    </row>
    <row r="95" spans="1:14" s="2" customFormat="1" ht="12">
      <c r="C95" s="382"/>
      <c r="E95" s="382"/>
      <c r="G95" s="382"/>
    </row>
    <row r="96" spans="1:14" s="2" customFormat="1" ht="12">
      <c r="C96" s="382"/>
      <c r="E96" s="382"/>
      <c r="G96" s="382"/>
    </row>
    <row r="97" spans="3:7" s="2" customFormat="1" ht="12">
      <c r="C97" s="382"/>
      <c r="E97" s="382"/>
      <c r="G97" s="382"/>
    </row>
    <row r="98" spans="3:7" s="2" customFormat="1" ht="12">
      <c r="C98" s="382"/>
      <c r="E98" s="382"/>
      <c r="G98" s="382"/>
    </row>
    <row r="99" spans="3:7" s="2" customFormat="1" ht="12">
      <c r="C99" s="382"/>
      <c r="E99" s="382"/>
      <c r="G99" s="382"/>
    </row>
    <row r="100" spans="3:7" s="2" customFormat="1" ht="12">
      <c r="C100" s="382"/>
      <c r="E100" s="382"/>
      <c r="G100" s="382"/>
    </row>
    <row r="101" spans="3:7" s="2" customFormat="1" ht="12">
      <c r="C101" s="382"/>
      <c r="E101" s="382"/>
      <c r="G101" s="382"/>
    </row>
    <row r="102" spans="3:7" s="2" customFormat="1" ht="12">
      <c r="C102" s="382"/>
      <c r="E102" s="382"/>
      <c r="G102" s="382"/>
    </row>
    <row r="103" spans="3:7" s="2" customFormat="1" ht="12">
      <c r="C103" s="382"/>
      <c r="E103" s="382"/>
      <c r="G103" s="382"/>
    </row>
    <row r="104" spans="3:7" s="2" customFormat="1" ht="12">
      <c r="C104" s="382"/>
      <c r="E104" s="382"/>
      <c r="G104" s="382"/>
    </row>
    <row r="105" spans="3:7" s="2" customFormat="1" ht="12">
      <c r="C105" s="382"/>
      <c r="E105" s="382"/>
      <c r="G105" s="382"/>
    </row>
    <row r="106" spans="3:7" s="2" customFormat="1" ht="12">
      <c r="C106" s="382"/>
      <c r="E106" s="382"/>
      <c r="G106" s="382"/>
    </row>
    <row r="107" spans="3:7" s="2" customFormat="1" ht="12">
      <c r="C107" s="382"/>
      <c r="E107" s="382"/>
      <c r="G107" s="382"/>
    </row>
    <row r="108" spans="3:7" s="2" customFormat="1" ht="12">
      <c r="C108" s="382"/>
      <c r="E108" s="382"/>
      <c r="G108" s="382"/>
    </row>
    <row r="109" spans="3:7" s="2" customFormat="1" ht="12">
      <c r="C109" s="382"/>
      <c r="E109" s="382"/>
      <c r="G109" s="382"/>
    </row>
    <row r="110" spans="3:7" s="2" customFormat="1" ht="12">
      <c r="C110" s="382"/>
      <c r="E110" s="382"/>
      <c r="G110" s="382"/>
    </row>
    <row r="111" spans="3:7" s="2" customFormat="1" ht="12">
      <c r="C111" s="382"/>
      <c r="E111" s="382"/>
      <c r="G111" s="382"/>
    </row>
    <row r="112" spans="3:7" s="2" customFormat="1" ht="12">
      <c r="C112" s="382"/>
      <c r="E112" s="382"/>
      <c r="G112" s="382"/>
    </row>
    <row r="113" spans="3:7" s="2" customFormat="1" ht="12">
      <c r="C113" s="382"/>
      <c r="E113" s="382"/>
      <c r="G113" s="382"/>
    </row>
    <row r="114" spans="3:7" s="2" customFormat="1" ht="12">
      <c r="C114" s="382"/>
      <c r="E114" s="382"/>
      <c r="G114" s="382"/>
    </row>
    <row r="115" spans="3:7" s="2" customFormat="1" ht="12">
      <c r="C115" s="382"/>
      <c r="E115" s="382"/>
      <c r="G115" s="382"/>
    </row>
    <row r="116" spans="3:7" s="2" customFormat="1" ht="12">
      <c r="C116" s="382"/>
      <c r="E116" s="382"/>
      <c r="G116" s="382"/>
    </row>
    <row r="117" spans="3:7" s="2" customFormat="1" ht="12">
      <c r="C117" s="382"/>
      <c r="E117" s="382"/>
      <c r="G117" s="382"/>
    </row>
    <row r="118" spans="3:7" s="2" customFormat="1" ht="12">
      <c r="C118" s="382"/>
      <c r="E118" s="382"/>
      <c r="G118" s="382"/>
    </row>
    <row r="119" spans="3:7" s="2" customFormat="1" ht="12">
      <c r="C119" s="382"/>
      <c r="E119" s="382"/>
      <c r="G119" s="382"/>
    </row>
    <row r="120" spans="3:7" s="2" customFormat="1" ht="12">
      <c r="C120" s="382"/>
      <c r="E120" s="382"/>
      <c r="G120" s="382"/>
    </row>
    <row r="121" spans="3:7" s="2" customFormat="1" ht="12">
      <c r="C121" s="382"/>
      <c r="E121" s="382"/>
      <c r="G121" s="382"/>
    </row>
    <row r="122" spans="3:7" s="2" customFormat="1" ht="12">
      <c r="C122" s="382"/>
      <c r="E122" s="382"/>
      <c r="G122" s="382"/>
    </row>
    <row r="123" spans="3:7" s="2" customFormat="1" ht="12">
      <c r="C123" s="382"/>
      <c r="E123" s="382"/>
      <c r="G123" s="382"/>
    </row>
    <row r="124" spans="3:7" s="2" customFormat="1" ht="12">
      <c r="C124" s="382"/>
      <c r="E124" s="382"/>
      <c r="G124" s="382"/>
    </row>
    <row r="125" spans="3:7" s="2" customFormat="1" ht="12">
      <c r="C125" s="382"/>
      <c r="E125" s="382"/>
      <c r="G125" s="382"/>
    </row>
    <row r="126" spans="3:7" s="2" customFormat="1" ht="12">
      <c r="C126" s="382"/>
      <c r="E126" s="382"/>
      <c r="G126" s="382"/>
    </row>
    <row r="127" spans="3:7" s="2" customFormat="1" ht="12">
      <c r="C127" s="382"/>
      <c r="E127" s="382"/>
      <c r="G127" s="382"/>
    </row>
    <row r="128" spans="3:7" s="2" customFormat="1" ht="12">
      <c r="C128" s="382"/>
      <c r="E128" s="382"/>
      <c r="G128" s="382"/>
    </row>
    <row r="129" spans="3:7" s="2" customFormat="1" ht="12">
      <c r="C129" s="382"/>
      <c r="E129" s="382"/>
      <c r="G129" s="382"/>
    </row>
    <row r="130" spans="3:7" s="2" customFormat="1" ht="12">
      <c r="C130" s="382"/>
      <c r="E130" s="382"/>
      <c r="G130" s="382"/>
    </row>
    <row r="131" spans="3:7" s="2" customFormat="1" ht="12">
      <c r="C131" s="382"/>
      <c r="E131" s="382"/>
      <c r="G131" s="382"/>
    </row>
    <row r="132" spans="3:7" s="2" customFormat="1" ht="12">
      <c r="C132" s="382"/>
      <c r="E132" s="382"/>
      <c r="G132" s="382"/>
    </row>
    <row r="133" spans="3:7" s="2" customFormat="1" ht="12">
      <c r="C133" s="382"/>
      <c r="E133" s="382"/>
      <c r="G133" s="382"/>
    </row>
    <row r="134" spans="3:7" s="2" customFormat="1" ht="12">
      <c r="C134" s="382"/>
      <c r="E134" s="382"/>
      <c r="G134" s="382"/>
    </row>
  </sheetData>
  <mergeCells count="14">
    <mergeCell ref="A83:N83"/>
    <mergeCell ref="A79:N79"/>
    <mergeCell ref="A1:N1"/>
    <mergeCell ref="A4:A10"/>
    <mergeCell ref="B4:G4"/>
    <mergeCell ref="I4:N4"/>
    <mergeCell ref="D7:G7"/>
    <mergeCell ref="K7:N7"/>
    <mergeCell ref="B7:C10"/>
    <mergeCell ref="M10:N10"/>
    <mergeCell ref="F10:G10"/>
    <mergeCell ref="I7:J10"/>
    <mergeCell ref="D10:E10"/>
    <mergeCell ref="K10:L10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8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30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78" t="s">
        <v>230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</row>
    <row r="2" spans="1:14" s="11" customFormat="1" ht="6.5" customHeight="1" thickBot="1">
      <c r="A2" s="64"/>
      <c r="B2" s="136"/>
      <c r="C2" s="329"/>
      <c r="D2" s="136"/>
      <c r="E2" s="329"/>
      <c r="F2" s="136"/>
      <c r="G2" s="329"/>
      <c r="H2" s="137"/>
      <c r="I2" s="9"/>
      <c r="J2" s="9"/>
      <c r="K2" s="9"/>
      <c r="L2" s="9"/>
      <c r="M2" s="9"/>
      <c r="N2" s="9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1" t="s">
        <v>199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s="11" customFormat="1" ht="25.5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5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>
      <c r="A13" s="525" t="s">
        <v>60</v>
      </c>
      <c r="B13" s="470">
        <f t="shared" ref="B13:B18" si="0">D13+F13</f>
        <v>292286</v>
      </c>
      <c r="C13" s="473"/>
      <c r="D13" s="526">
        <f>SUM(D14:D18)</f>
        <v>114384</v>
      </c>
      <c r="E13" s="473"/>
      <c r="F13" s="526">
        <f>SUM(F14:F18)</f>
        <v>177902</v>
      </c>
      <c r="G13" s="473"/>
      <c r="H13" s="576"/>
      <c r="I13" s="476">
        <f>SUM(I14:I17)</f>
        <v>99.999999999999986</v>
      </c>
      <c r="J13" s="476"/>
      <c r="K13" s="476">
        <f>SUM(K14:K17)</f>
        <v>100.00000000000001</v>
      </c>
      <c r="L13" s="476"/>
      <c r="M13" s="476">
        <f>SUM(M14:M17)</f>
        <v>100</v>
      </c>
      <c r="N13" s="518"/>
    </row>
    <row r="14" spans="1:14" s="11" customFormat="1" ht="12">
      <c r="A14" s="578" t="s">
        <v>22</v>
      </c>
      <c r="B14" s="485">
        <f t="shared" si="0"/>
        <v>162118</v>
      </c>
      <c r="C14" s="499"/>
      <c r="D14" s="485">
        <v>20841</v>
      </c>
      <c r="E14" s="485"/>
      <c r="F14" s="485">
        <v>141277</v>
      </c>
      <c r="G14" s="499"/>
      <c r="H14" s="579"/>
      <c r="I14" s="488">
        <f>B14*100/SUM(B14:B17)</f>
        <v>61.816698188030017</v>
      </c>
      <c r="J14" s="488"/>
      <c r="K14" s="488">
        <f>D14*100/SUM($D$14:$D$17)</f>
        <v>22.128432184493853</v>
      </c>
      <c r="L14" s="488"/>
      <c r="M14" s="488">
        <f>F14*100/SUM($F$14:$F$17)</f>
        <v>84.056427525970705</v>
      </c>
      <c r="N14" s="521"/>
    </row>
    <row r="15" spans="1:14" s="11" customFormat="1" ht="12">
      <c r="A15" s="578" t="s">
        <v>154</v>
      </c>
      <c r="B15" s="485">
        <f t="shared" si="0"/>
        <v>55063</v>
      </c>
      <c r="C15" s="499"/>
      <c r="D15" s="485">
        <v>44002</v>
      </c>
      <c r="E15" s="485"/>
      <c r="F15" s="485">
        <v>11061</v>
      </c>
      <c r="G15" s="499"/>
      <c r="H15" s="579"/>
      <c r="I15" s="488">
        <f>B15*100/SUM(B14:B17)</f>
        <v>20.995897138673662</v>
      </c>
      <c r="J15" s="488"/>
      <c r="K15" s="488">
        <f>D15*100/SUM($D$14:$D$17)</f>
        <v>46.720180076872438</v>
      </c>
      <c r="L15" s="488"/>
      <c r="M15" s="488">
        <f>F15*100/SUM($F$14:$F$17)</f>
        <v>6.5810297844996848</v>
      </c>
      <c r="N15" s="521"/>
    </row>
    <row r="16" spans="1:14" s="11" customFormat="1" ht="12">
      <c r="A16" s="578" t="s">
        <v>23</v>
      </c>
      <c r="B16" s="485">
        <f t="shared" si="0"/>
        <v>41825</v>
      </c>
      <c r="C16" s="499"/>
      <c r="D16" s="485">
        <v>28881</v>
      </c>
      <c r="E16" s="485"/>
      <c r="F16" s="485">
        <v>12944</v>
      </c>
      <c r="G16" s="499"/>
      <c r="H16" s="579"/>
      <c r="I16" s="488">
        <f>B16*100/SUM(B14:B17)</f>
        <v>15.948157525471295</v>
      </c>
      <c r="J16" s="488"/>
      <c r="K16" s="488">
        <f>D16*100/SUM($D$14:$D$17)</f>
        <v>30.665095241128878</v>
      </c>
      <c r="L16" s="488"/>
      <c r="M16" s="488">
        <f>F16*100/SUM($F$14:$F$17)</f>
        <v>7.7013696348037177</v>
      </c>
      <c r="N16" s="521"/>
    </row>
    <row r="17" spans="1:14" s="11" customFormat="1">
      <c r="A17" s="578" t="s">
        <v>165</v>
      </c>
      <c r="B17" s="485">
        <f t="shared" si="0"/>
        <v>3250</v>
      </c>
      <c r="C17" s="499"/>
      <c r="D17" s="485">
        <v>458</v>
      </c>
      <c r="E17" s="485" t="s">
        <v>1</v>
      </c>
      <c r="F17" s="485">
        <v>2792</v>
      </c>
      <c r="G17" s="499"/>
      <c r="H17" s="580"/>
      <c r="I17" s="488">
        <f>B17*100/SUM(B14:B17)</f>
        <v>1.239247147825026</v>
      </c>
      <c r="J17" s="488"/>
      <c r="K17" s="488">
        <f>D17*100/SUM($D$14:$D$17)</f>
        <v>0.48629249750483106</v>
      </c>
      <c r="L17" s="581"/>
      <c r="M17" s="488">
        <f>F17*100/SUM($F$14:$F$17)</f>
        <v>1.6611730547258945</v>
      </c>
      <c r="N17" s="521"/>
    </row>
    <row r="18" spans="1:14" s="11" customFormat="1" ht="12">
      <c r="A18" s="578" t="s">
        <v>11</v>
      </c>
      <c r="B18" s="485">
        <f t="shared" si="0"/>
        <v>30030</v>
      </c>
      <c r="C18" s="499"/>
      <c r="D18" s="485">
        <v>20202</v>
      </c>
      <c r="E18" s="485"/>
      <c r="F18" s="485">
        <v>9828</v>
      </c>
      <c r="G18" s="499"/>
      <c r="H18" s="580"/>
      <c r="I18" s="493" t="s">
        <v>101</v>
      </c>
      <c r="J18" s="493"/>
      <c r="K18" s="493" t="s">
        <v>101</v>
      </c>
      <c r="L18" s="582"/>
      <c r="M18" s="493" t="s">
        <v>101</v>
      </c>
      <c r="N18" s="521"/>
    </row>
    <row r="19" spans="1:14" s="11" customFormat="1" ht="6" customHeight="1">
      <c r="A19" s="25"/>
      <c r="B19" s="238"/>
      <c r="C19" s="260"/>
      <c r="D19" s="238"/>
      <c r="E19" s="260"/>
      <c r="F19" s="238"/>
      <c r="G19" s="260"/>
      <c r="H19" s="14"/>
      <c r="I19" s="254"/>
      <c r="J19" s="244"/>
      <c r="K19" s="254"/>
      <c r="L19" s="254"/>
      <c r="M19" s="254"/>
      <c r="N19" s="26"/>
    </row>
    <row r="20" spans="1:14" s="11" customFormat="1" ht="12">
      <c r="A20" s="448" t="s">
        <v>12</v>
      </c>
      <c r="B20" s="321">
        <f t="shared" ref="B20:B25" si="1">D20+F20</f>
        <v>246290</v>
      </c>
      <c r="C20" s="281"/>
      <c r="D20" s="321">
        <f>SUM(D21:D25)</f>
        <v>82574</v>
      </c>
      <c r="E20" s="281"/>
      <c r="F20" s="321">
        <f>SUM(F21:F25)</f>
        <v>163716</v>
      </c>
      <c r="G20" s="281"/>
      <c r="H20" s="43"/>
      <c r="I20" s="253">
        <f>SUM(I21:I24)</f>
        <v>100</v>
      </c>
      <c r="J20" s="253"/>
      <c r="K20" s="253">
        <f>SUM(K21:K24)</f>
        <v>100</v>
      </c>
      <c r="L20" s="253"/>
      <c r="M20" s="253">
        <f>SUM(M21:M24)</f>
        <v>100</v>
      </c>
      <c r="N20" s="41"/>
    </row>
    <row r="21" spans="1:14" s="11" customFormat="1" ht="12">
      <c r="A21" s="66" t="s">
        <v>22</v>
      </c>
      <c r="B21" s="247">
        <f t="shared" si="1"/>
        <v>155049</v>
      </c>
      <c r="C21" s="259"/>
      <c r="D21" s="247">
        <v>19740</v>
      </c>
      <c r="E21" s="247"/>
      <c r="F21" s="247">
        <v>135309</v>
      </c>
      <c r="G21" s="259"/>
      <c r="H21" s="10"/>
      <c r="I21" s="244">
        <f>B21*100/SUM(B21:B24)</f>
        <v>68.850078597500868</v>
      </c>
      <c r="J21" s="244"/>
      <c r="K21" s="244">
        <f>D21*100/SUM($D$21:$D$24)</f>
        <v>28.438886647841873</v>
      </c>
      <c r="L21" s="244"/>
      <c r="M21" s="244">
        <f>F21*100/SUM($F$21:$F$24)</f>
        <v>86.855686647067131</v>
      </c>
      <c r="N21" s="34"/>
    </row>
    <row r="22" spans="1:14" s="11" customFormat="1" ht="12">
      <c r="A22" s="66" t="s">
        <v>24</v>
      </c>
      <c r="B22" s="247">
        <f t="shared" si="1"/>
        <v>38251</v>
      </c>
      <c r="C22" s="259"/>
      <c r="D22" s="247">
        <v>31103</v>
      </c>
      <c r="E22" s="247"/>
      <c r="F22" s="247">
        <v>7148</v>
      </c>
      <c r="G22" s="259"/>
      <c r="H22" s="10"/>
      <c r="I22" s="244">
        <f>B22*100/SUM(B21:B24)</f>
        <v>16.98549720690237</v>
      </c>
      <c r="J22" s="244"/>
      <c r="K22" s="244">
        <f>D22*100/SUM($D$21:$D$24)</f>
        <v>44.809254883881749</v>
      </c>
      <c r="L22" s="244"/>
      <c r="M22" s="244">
        <f>F22*100/SUM($F$21:$F$24)</f>
        <v>4.5883455509480955</v>
      </c>
      <c r="N22" s="34"/>
    </row>
    <row r="23" spans="1:14" s="11" customFormat="1" ht="12">
      <c r="A23" s="66" t="s">
        <v>23</v>
      </c>
      <c r="B23" s="247">
        <f t="shared" si="1"/>
        <v>29760</v>
      </c>
      <c r="C23" s="259"/>
      <c r="D23" s="247">
        <v>18412</v>
      </c>
      <c r="E23" s="247"/>
      <c r="F23" s="247">
        <v>11348</v>
      </c>
      <c r="G23" s="259"/>
      <c r="H23" s="10"/>
      <c r="I23" s="244">
        <f>B23*100/SUM(B21:B24)</f>
        <v>13.215037433724989</v>
      </c>
      <c r="J23" s="244"/>
      <c r="K23" s="244">
        <f>D23*100/SUM($D$21:$D$24)</f>
        <v>26.525672794329509</v>
      </c>
      <c r="L23" s="244"/>
      <c r="M23" s="244">
        <f>F23*100/SUM($F$21:$F$24)</f>
        <v>7.2843516105426671</v>
      </c>
      <c r="N23" s="34"/>
    </row>
    <row r="24" spans="1:14" s="11" customFormat="1">
      <c r="A24" s="66" t="s">
        <v>165</v>
      </c>
      <c r="B24" s="247">
        <f t="shared" si="1"/>
        <v>2138</v>
      </c>
      <c r="C24" s="259"/>
      <c r="D24" s="247">
        <v>157</v>
      </c>
      <c r="E24" s="247" t="s">
        <v>1</v>
      </c>
      <c r="F24" s="247">
        <v>1981</v>
      </c>
      <c r="G24" s="259"/>
      <c r="H24" s="10"/>
      <c r="I24" s="244">
        <f>B24*100/SUM(B21:B24)</f>
        <v>0.94938676187177506</v>
      </c>
      <c r="J24" s="244"/>
      <c r="K24" s="244">
        <f>D24*100/SUM($D$21:$D$24)</f>
        <v>0.22618567394686798</v>
      </c>
      <c r="L24" s="244"/>
      <c r="M24" s="244">
        <f>F24*100/SUM($F$21:$F$24)</f>
        <v>1.2716161914421065</v>
      </c>
      <c r="N24" s="34"/>
    </row>
    <row r="25" spans="1:14" s="11" customFormat="1" ht="12">
      <c r="A25" s="66" t="s">
        <v>11</v>
      </c>
      <c r="B25" s="247">
        <f t="shared" si="1"/>
        <v>21092</v>
      </c>
      <c r="C25" s="259"/>
      <c r="D25" s="247">
        <v>13162</v>
      </c>
      <c r="E25" s="247"/>
      <c r="F25" s="247">
        <v>7930</v>
      </c>
      <c r="G25" s="259"/>
      <c r="H25" s="10"/>
      <c r="I25" s="282" t="s">
        <v>101</v>
      </c>
      <c r="J25" s="244"/>
      <c r="K25" s="282" t="s">
        <v>101</v>
      </c>
      <c r="L25" s="244"/>
      <c r="M25" s="282" t="s">
        <v>101</v>
      </c>
      <c r="N25" s="34"/>
    </row>
    <row r="26" spans="1:14" s="11" customFormat="1" ht="6.5" customHeight="1">
      <c r="A26" s="65"/>
      <c r="B26" s="321"/>
      <c r="C26" s="260"/>
      <c r="D26" s="238"/>
      <c r="E26" s="260"/>
      <c r="F26" s="238"/>
      <c r="G26" s="260"/>
      <c r="H26" s="26"/>
      <c r="I26" s="244"/>
      <c r="J26" s="244"/>
      <c r="K26" s="244"/>
      <c r="L26" s="244"/>
      <c r="M26" s="244"/>
      <c r="N26" s="26"/>
    </row>
    <row r="27" spans="1:14" s="11" customFormat="1" ht="12">
      <c r="A27" s="448" t="s">
        <v>13</v>
      </c>
      <c r="B27" s="321">
        <f t="shared" ref="B27:B32" si="2">D27+F27</f>
        <v>45996</v>
      </c>
      <c r="C27" s="281"/>
      <c r="D27" s="321">
        <f>SUM(D28:D32)</f>
        <v>31810</v>
      </c>
      <c r="E27" s="281"/>
      <c r="F27" s="321">
        <f>SUM(F28:F32)</f>
        <v>14186</v>
      </c>
      <c r="G27" s="281"/>
      <c r="H27" s="43"/>
      <c r="I27" s="253">
        <f>SUM(I28:I31)</f>
        <v>100</v>
      </c>
      <c r="J27" s="253"/>
      <c r="K27" s="253">
        <f>SUM(K28:K31)</f>
        <v>100.00000000000001</v>
      </c>
      <c r="L27" s="253"/>
      <c r="M27" s="253">
        <f>SUM(M28:M31)</f>
        <v>100</v>
      </c>
      <c r="N27" s="41"/>
    </row>
    <row r="28" spans="1:14" s="11" customFormat="1" ht="12">
      <c r="A28" s="66" t="s">
        <v>22</v>
      </c>
      <c r="B28" s="247">
        <f t="shared" si="2"/>
        <v>7069</v>
      </c>
      <c r="C28" s="260"/>
      <c r="D28" s="247">
        <v>1101</v>
      </c>
      <c r="E28" s="247"/>
      <c r="F28" s="247">
        <v>5968</v>
      </c>
      <c r="G28" s="260"/>
      <c r="H28" s="10"/>
      <c r="I28" s="244">
        <f>B28*100/SUM($B$28:$B$31)</f>
        <v>19.075503265151923</v>
      </c>
      <c r="J28" s="244"/>
      <c r="K28" s="244">
        <f>D28*100/SUM($D$28:$D$31)</f>
        <v>4.444893015744853</v>
      </c>
      <c r="L28" s="244"/>
      <c r="M28" s="244">
        <f>F28*100/SUM($F$28:$F$31)</f>
        <v>48.567708333333336</v>
      </c>
      <c r="N28" s="26"/>
    </row>
    <row r="29" spans="1:14" s="11" customFormat="1" ht="12">
      <c r="A29" s="66" t="s">
        <v>24</v>
      </c>
      <c r="B29" s="247">
        <f t="shared" si="2"/>
        <v>16812</v>
      </c>
      <c r="C29" s="260"/>
      <c r="D29" s="247">
        <v>12899</v>
      </c>
      <c r="E29" s="247"/>
      <c r="F29" s="247">
        <v>3913</v>
      </c>
      <c r="G29" s="260"/>
      <c r="H29" s="10"/>
      <c r="I29" s="244">
        <f>B29*100/SUM($B$28:$B$31)</f>
        <v>45.366722435101735</v>
      </c>
      <c r="J29" s="244"/>
      <c r="K29" s="244">
        <f>D29*100/SUM($D$28:$D$31)</f>
        <v>52.075090835688336</v>
      </c>
      <c r="L29" s="244"/>
      <c r="M29" s="244">
        <f>F29*100/SUM($F$28:$F$31)</f>
        <v>31.844075520833332</v>
      </c>
      <c r="N29" s="26"/>
    </row>
    <row r="30" spans="1:14" s="11" customFormat="1" ht="12">
      <c r="A30" s="66" t="s">
        <v>23</v>
      </c>
      <c r="B30" s="247">
        <f t="shared" si="2"/>
        <v>12065</v>
      </c>
      <c r="C30" s="260"/>
      <c r="D30" s="247">
        <v>10469</v>
      </c>
      <c r="E30" s="247"/>
      <c r="F30" s="247">
        <v>1596</v>
      </c>
      <c r="G30" s="259"/>
      <c r="H30" s="10"/>
      <c r="I30" s="244">
        <f>B30*100/SUM($B$28:$B$31)</f>
        <v>32.557072696853581</v>
      </c>
      <c r="J30" s="244"/>
      <c r="K30" s="244">
        <f>D30*100/SUM($D$28:$D$31)</f>
        <v>42.264836495761003</v>
      </c>
      <c r="L30" s="244"/>
      <c r="M30" s="244">
        <f>F30*100/SUM($F$28:$F$31)</f>
        <v>12.98828125</v>
      </c>
      <c r="N30" s="26"/>
    </row>
    <row r="31" spans="1:14" s="11" customFormat="1">
      <c r="A31" s="66" t="s">
        <v>165</v>
      </c>
      <c r="B31" s="247">
        <f t="shared" si="2"/>
        <v>1112</v>
      </c>
      <c r="C31" s="260" t="s">
        <v>1</v>
      </c>
      <c r="D31" s="247">
        <v>301</v>
      </c>
      <c r="E31" s="247" t="s">
        <v>1</v>
      </c>
      <c r="F31" s="247">
        <v>811</v>
      </c>
      <c r="G31" s="259" t="s">
        <v>1</v>
      </c>
      <c r="H31" s="10"/>
      <c r="I31" s="244">
        <f>B31*100/SUM($B$28:$B$31)</f>
        <v>3.0007016028927627</v>
      </c>
      <c r="J31" s="244"/>
      <c r="K31" s="244">
        <f>D31*100/SUM($D$28:$D$31)</f>
        <v>1.2151796528058134</v>
      </c>
      <c r="L31" s="244"/>
      <c r="M31" s="244">
        <f>F31*100/SUM($F$28:$F$31)</f>
        <v>6.599934895833333</v>
      </c>
      <c r="N31" s="26"/>
    </row>
    <row r="32" spans="1:14" s="11" customFormat="1" ht="12">
      <c r="A32" s="66" t="s">
        <v>11</v>
      </c>
      <c r="B32" s="247">
        <f t="shared" si="2"/>
        <v>8938</v>
      </c>
      <c r="C32" s="259"/>
      <c r="D32" s="247">
        <v>7040</v>
      </c>
      <c r="E32" s="247"/>
      <c r="F32" s="247">
        <v>1898</v>
      </c>
      <c r="G32" s="259"/>
      <c r="H32" s="10"/>
      <c r="I32" s="282" t="s">
        <v>101</v>
      </c>
      <c r="J32" s="244"/>
      <c r="K32" s="282" t="s">
        <v>101</v>
      </c>
      <c r="L32" s="244"/>
      <c r="M32" s="282" t="s">
        <v>101</v>
      </c>
      <c r="N32" s="34"/>
    </row>
    <row r="33" spans="1:14" s="4" customFormat="1" ht="6.5" customHeight="1" thickBot="1">
      <c r="A33" s="140"/>
      <c r="B33" s="38"/>
      <c r="C33" s="374"/>
      <c r="D33" s="142"/>
      <c r="E33" s="375"/>
      <c r="F33" s="143"/>
      <c r="G33" s="374"/>
      <c r="H33" s="57"/>
      <c r="I33" s="319"/>
      <c r="J33" s="319"/>
      <c r="K33" s="319"/>
      <c r="L33" s="319"/>
      <c r="M33" s="319"/>
      <c r="N33" s="57"/>
    </row>
    <row r="34" spans="1:14" s="4" customFormat="1" ht="6.5" customHeight="1">
      <c r="A34" s="138"/>
      <c r="C34" s="334"/>
      <c r="D34" s="63"/>
      <c r="E34" s="376"/>
      <c r="F34" s="125"/>
      <c r="G34" s="334"/>
      <c r="H34" s="7"/>
      <c r="I34" s="7"/>
      <c r="J34" s="7"/>
      <c r="K34" s="7"/>
      <c r="L34" s="7"/>
      <c r="M34" s="7"/>
      <c r="N34" s="7"/>
    </row>
    <row r="35" spans="1:14" s="4" customFormat="1">
      <c r="A35" s="13" t="s">
        <v>52</v>
      </c>
      <c r="C35" s="330"/>
      <c r="E35" s="330"/>
      <c r="G35" s="330"/>
    </row>
    <row r="36" spans="1:14" s="4" customFormat="1">
      <c r="A36" s="13" t="s">
        <v>156</v>
      </c>
      <c r="C36" s="330"/>
      <c r="E36" s="330"/>
      <c r="G36" s="330"/>
    </row>
    <row r="37" spans="1:14" s="4" customFormat="1" ht="24" customHeight="1">
      <c r="A37" s="654" t="s">
        <v>153</v>
      </c>
      <c r="B37" s="654"/>
      <c r="C37" s="654"/>
      <c r="D37" s="654"/>
      <c r="E37" s="654"/>
      <c r="F37" s="654"/>
      <c r="G37" s="654"/>
      <c r="H37" s="654"/>
      <c r="I37" s="654"/>
      <c r="J37" s="654"/>
      <c r="K37" s="654"/>
      <c r="L37" s="654"/>
      <c r="M37" s="654"/>
      <c r="N37" s="654"/>
    </row>
    <row r="38" spans="1:14" s="4" customFormat="1" ht="11">
      <c r="A38" s="3" t="s">
        <v>31</v>
      </c>
      <c r="C38" s="330"/>
      <c r="E38" s="330"/>
      <c r="G38" s="330"/>
    </row>
    <row r="39" spans="1:14" s="4" customFormat="1" ht="11">
      <c r="A39" s="158" t="s">
        <v>113</v>
      </c>
      <c r="B39" s="18"/>
      <c r="C39" s="331"/>
      <c r="D39" s="18"/>
      <c r="E39" s="331"/>
      <c r="F39" s="18"/>
      <c r="G39" s="334"/>
    </row>
    <row r="40" spans="1:14" s="4" customFormat="1" ht="11">
      <c r="A40" s="4" t="s">
        <v>207</v>
      </c>
      <c r="B40" s="6"/>
      <c r="C40" s="330"/>
      <c r="E40" s="330"/>
      <c r="G40" s="330"/>
      <c r="N40" s="7"/>
    </row>
    <row r="42" spans="1:14">
      <c r="A42" s="363"/>
    </row>
    <row r="43" spans="1:14">
      <c r="A43" s="363"/>
    </row>
    <row r="44" spans="1:14">
      <c r="A44" s="363"/>
      <c r="B44" s="323"/>
      <c r="D44" s="323"/>
    </row>
    <row r="45" spans="1:14">
      <c r="A45" s="363"/>
    </row>
    <row r="46" spans="1:14">
      <c r="A46" s="363"/>
    </row>
    <row r="47" spans="1:14">
      <c r="A47" s="363"/>
    </row>
    <row r="48" spans="1:14">
      <c r="A48" s="363"/>
      <c r="B48" s="323"/>
      <c r="D48" s="323"/>
    </row>
  </sheetData>
  <mergeCells count="13">
    <mergeCell ref="A37:N37"/>
    <mergeCell ref="D10:E10"/>
    <mergeCell ref="K10:L10"/>
    <mergeCell ref="F10:G10"/>
    <mergeCell ref="A1:N1"/>
    <mergeCell ref="D7:G7"/>
    <mergeCell ref="B4:G4"/>
    <mergeCell ref="I4:N4"/>
    <mergeCell ref="K7:N7"/>
    <mergeCell ref="I7:J10"/>
    <mergeCell ref="M10:N10"/>
    <mergeCell ref="A4:A10"/>
    <mergeCell ref="B7:C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56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78" t="s">
        <v>233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</row>
    <row r="2" spans="1:14" s="11" customFormat="1" ht="6.5" customHeight="1" thickBot="1">
      <c r="A2" s="64"/>
      <c r="B2" s="136"/>
      <c r="C2" s="329"/>
      <c r="D2" s="136"/>
      <c r="E2" s="329"/>
      <c r="F2" s="136"/>
      <c r="G2" s="329"/>
      <c r="H2" s="136"/>
      <c r="I2" s="9"/>
      <c r="J2" s="9"/>
      <c r="K2" s="9"/>
      <c r="L2" s="9"/>
      <c r="M2" s="9"/>
      <c r="N2" s="9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1" t="s">
        <v>162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4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s="11" customFormat="1" ht="24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5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4">
      <c r="A13" s="542" t="s">
        <v>58</v>
      </c>
      <c r="B13" s="470">
        <f>D13+F13</f>
        <v>292285</v>
      </c>
      <c r="C13" s="558"/>
      <c r="D13" s="526">
        <f>SUM(D14:D20)</f>
        <v>114384</v>
      </c>
      <c r="E13" s="573"/>
      <c r="F13" s="526">
        <f>SUM(F14:F20)</f>
        <v>177901</v>
      </c>
      <c r="G13" s="574"/>
      <c r="H13" s="575"/>
      <c r="I13" s="476">
        <f>SUM(I14:I19)</f>
        <v>100.00000000000001</v>
      </c>
      <c r="J13" s="476"/>
      <c r="K13" s="476">
        <f>SUM(K14:K19)</f>
        <v>100</v>
      </c>
      <c r="L13" s="476"/>
      <c r="M13" s="476">
        <f>SUM(M14:M19)</f>
        <v>100</v>
      </c>
      <c r="N13" s="518"/>
    </row>
    <row r="14" spans="1:14" s="11" customFormat="1" ht="12">
      <c r="A14" s="482" t="s">
        <v>172</v>
      </c>
      <c r="B14" s="485">
        <f>D14+F14</f>
        <v>7522</v>
      </c>
      <c r="C14" s="558"/>
      <c r="D14" s="485">
        <v>2922</v>
      </c>
      <c r="E14" s="485"/>
      <c r="F14" s="485">
        <v>4600</v>
      </c>
      <c r="G14" s="574"/>
      <c r="H14" s="575"/>
      <c r="I14" s="488">
        <f t="shared" ref="I14:I19" si="0">B14*100/SUM($B$14:$B$19)</f>
        <v>3.1687189057346146</v>
      </c>
      <c r="J14" s="476"/>
      <c r="K14" s="488">
        <f t="shared" ref="K14:K19" si="1">D14*100/SUM($D$14:$D$19)</f>
        <v>3.6779236472113483</v>
      </c>
      <c r="L14" s="476"/>
      <c r="M14" s="488">
        <f t="shared" ref="M14:M19" si="2">F14*100/SUM($F$14:$F$19)</f>
        <v>2.9125721811366629</v>
      </c>
      <c r="N14" s="518"/>
    </row>
    <row r="15" spans="1:14" s="11" customFormat="1" ht="12">
      <c r="A15" s="482" t="s">
        <v>42</v>
      </c>
      <c r="B15" s="485">
        <f t="shared" ref="B15:B20" si="3">D15+F15</f>
        <v>101004</v>
      </c>
      <c r="C15" s="486"/>
      <c r="D15" s="485">
        <v>9896</v>
      </c>
      <c r="E15" s="485"/>
      <c r="F15" s="485">
        <v>91108</v>
      </c>
      <c r="G15" s="486"/>
      <c r="H15" s="521"/>
      <c r="I15" s="488">
        <f t="shared" si="0"/>
        <v>42.548960961821194</v>
      </c>
      <c r="J15" s="488"/>
      <c r="K15" s="488">
        <f t="shared" si="1"/>
        <v>12.456102810678818</v>
      </c>
      <c r="L15" s="488"/>
      <c r="M15" s="488">
        <f t="shared" si="2"/>
        <v>57.686657886738935</v>
      </c>
      <c r="N15" s="521"/>
    </row>
    <row r="16" spans="1:14" s="11" customFormat="1" ht="12">
      <c r="A16" s="482" t="s">
        <v>32</v>
      </c>
      <c r="B16" s="485">
        <f t="shared" si="3"/>
        <v>97851</v>
      </c>
      <c r="C16" s="486"/>
      <c r="D16" s="485">
        <v>50451</v>
      </c>
      <c r="E16" s="485"/>
      <c r="F16" s="485">
        <v>47400</v>
      </c>
      <c r="G16" s="486"/>
      <c r="H16" s="521"/>
      <c r="I16" s="488">
        <f t="shared" si="0"/>
        <v>41.220727684796302</v>
      </c>
      <c r="J16" s="488"/>
      <c r="K16" s="488">
        <f t="shared" si="1"/>
        <v>63.502712500157337</v>
      </c>
      <c r="L16" s="488"/>
      <c r="M16" s="488">
        <f t="shared" si="2"/>
        <v>30.01215682301692</v>
      </c>
      <c r="N16" s="521"/>
    </row>
    <row r="17" spans="1:14" s="11" customFormat="1" ht="12">
      <c r="A17" s="482" t="s">
        <v>33</v>
      </c>
      <c r="B17" s="485">
        <f t="shared" si="3"/>
        <v>19160</v>
      </c>
      <c r="C17" s="486"/>
      <c r="D17" s="485">
        <v>11049</v>
      </c>
      <c r="E17" s="485"/>
      <c r="F17" s="485">
        <v>8111</v>
      </c>
      <c r="G17" s="486"/>
      <c r="H17" s="521"/>
      <c r="I17" s="488">
        <f t="shared" si="0"/>
        <v>8.0713446202971575</v>
      </c>
      <c r="J17" s="488"/>
      <c r="K17" s="488">
        <f t="shared" si="1"/>
        <v>13.907384797412112</v>
      </c>
      <c r="L17" s="488"/>
      <c r="M17" s="488">
        <f t="shared" si="2"/>
        <v>5.1356245567824939</v>
      </c>
      <c r="N17" s="521"/>
    </row>
    <row r="18" spans="1:14" s="11" customFormat="1" ht="12">
      <c r="A18" s="482" t="s">
        <v>34</v>
      </c>
      <c r="B18" s="485">
        <f t="shared" si="3"/>
        <v>7088</v>
      </c>
      <c r="C18" s="486"/>
      <c r="D18" s="485">
        <v>4060</v>
      </c>
      <c r="E18" s="485"/>
      <c r="F18" s="485">
        <v>3028</v>
      </c>
      <c r="G18" s="486"/>
      <c r="H18" s="521"/>
      <c r="I18" s="488">
        <f t="shared" si="0"/>
        <v>2.9858919973207856</v>
      </c>
      <c r="J18" s="488"/>
      <c r="K18" s="488">
        <f t="shared" si="1"/>
        <v>5.1103251224086499</v>
      </c>
      <c r="L18" s="488"/>
      <c r="M18" s="488">
        <f t="shared" si="2"/>
        <v>1.9172322966264816</v>
      </c>
      <c r="N18" s="521"/>
    </row>
    <row r="19" spans="1:14" s="11" customFormat="1" ht="12">
      <c r="A19" s="482" t="s">
        <v>35</v>
      </c>
      <c r="B19" s="485">
        <f t="shared" si="3"/>
        <v>4758</v>
      </c>
      <c r="C19" s="486"/>
      <c r="D19" s="485">
        <v>1069</v>
      </c>
      <c r="E19" s="485"/>
      <c r="F19" s="485">
        <v>3689</v>
      </c>
      <c r="G19" s="486"/>
      <c r="H19" s="521"/>
      <c r="I19" s="488">
        <f t="shared" si="0"/>
        <v>2.0043558300299518</v>
      </c>
      <c r="J19" s="488"/>
      <c r="K19" s="488">
        <f t="shared" si="1"/>
        <v>1.3455511221317356</v>
      </c>
      <c r="L19" s="488"/>
      <c r="M19" s="488">
        <f t="shared" si="2"/>
        <v>2.3357562556985108</v>
      </c>
      <c r="N19" s="521"/>
    </row>
    <row r="20" spans="1:14" s="11" customFormat="1" ht="12">
      <c r="A20" s="482" t="s">
        <v>11</v>
      </c>
      <c r="B20" s="485">
        <f t="shared" si="3"/>
        <v>54902</v>
      </c>
      <c r="C20" s="486"/>
      <c r="D20" s="485">
        <v>34937</v>
      </c>
      <c r="E20" s="485"/>
      <c r="F20" s="485">
        <v>19965</v>
      </c>
      <c r="G20" s="486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21"/>
    </row>
    <row r="21" spans="1:14" s="11" customFormat="1" ht="6.5" customHeight="1">
      <c r="A21" s="28"/>
      <c r="B21" s="410"/>
      <c r="C21" s="260"/>
      <c r="D21" s="410"/>
      <c r="E21" s="260"/>
      <c r="F21" s="410"/>
      <c r="G21" s="260"/>
      <c r="H21" s="26"/>
      <c r="I21" s="244"/>
      <c r="J21" s="244"/>
      <c r="K21" s="244"/>
      <c r="L21" s="244"/>
      <c r="M21" s="244"/>
      <c r="N21" s="26"/>
    </row>
    <row r="22" spans="1:14" s="11" customFormat="1">
      <c r="A22" s="61" t="s">
        <v>22</v>
      </c>
      <c r="B22" s="321">
        <f>D22+F22</f>
        <v>162119</v>
      </c>
      <c r="C22" s="290"/>
      <c r="D22" s="321">
        <f>SUM(D23:D29)</f>
        <v>20842</v>
      </c>
      <c r="E22" s="259"/>
      <c r="F22" s="321">
        <f>SUM(F23:F29)</f>
        <v>141277</v>
      </c>
      <c r="G22" s="432"/>
      <c r="H22" s="345"/>
      <c r="I22" s="253">
        <f>SUM(I23:I28)</f>
        <v>100</v>
      </c>
      <c r="J22" s="253"/>
      <c r="K22" s="253">
        <f>SUM(K23:K28)</f>
        <v>99.999999999999986</v>
      </c>
      <c r="L22" s="253"/>
      <c r="M22" s="253">
        <f>SUM(M23:M28)</f>
        <v>100</v>
      </c>
      <c r="N22" s="83"/>
    </row>
    <row r="23" spans="1:14" s="11" customFormat="1">
      <c r="A23" s="46" t="s">
        <v>172</v>
      </c>
      <c r="B23" s="247">
        <f>D23+F23</f>
        <v>1469</v>
      </c>
      <c r="C23" s="290"/>
      <c r="D23" s="247">
        <v>98</v>
      </c>
      <c r="E23" s="247" t="s">
        <v>1</v>
      </c>
      <c r="F23" s="247">
        <v>1371</v>
      </c>
      <c r="G23" s="247"/>
      <c r="H23" s="345"/>
      <c r="I23" s="244">
        <f t="shared" ref="I23:I28" si="4">B23*100/SUM($B$23:$B$28)</f>
        <v>0.93994343703210781</v>
      </c>
      <c r="J23" s="253"/>
      <c r="K23" s="244">
        <f t="shared" ref="K23:K28" si="5">D23*100/SUM($D$23:$D$28)</f>
        <v>0.49405122000403306</v>
      </c>
      <c r="L23" s="253"/>
      <c r="M23" s="244">
        <f t="shared" ref="M23:M28" si="6">F23*100/SUM($F$23:$F$28)</f>
        <v>1.0047636496885306</v>
      </c>
      <c r="N23" s="83"/>
    </row>
    <row r="24" spans="1:14" s="11" customFormat="1" ht="12">
      <c r="A24" s="46" t="s">
        <v>42</v>
      </c>
      <c r="B24" s="247">
        <f t="shared" ref="B24:B29" si="7">D24+F24</f>
        <v>86960</v>
      </c>
      <c r="C24" s="260"/>
      <c r="D24" s="247">
        <v>2020</v>
      </c>
      <c r="E24" s="247"/>
      <c r="F24" s="247">
        <v>84940</v>
      </c>
      <c r="G24" s="247"/>
      <c r="H24" s="10"/>
      <c r="I24" s="244">
        <f t="shared" si="4"/>
        <v>55.641580179926542</v>
      </c>
      <c r="J24" s="244"/>
      <c r="K24" s="244">
        <f t="shared" si="5"/>
        <v>10.183504738858641</v>
      </c>
      <c r="L24" s="244"/>
      <c r="M24" s="244">
        <f t="shared" si="6"/>
        <v>62.249908391352143</v>
      </c>
      <c r="N24" s="26"/>
    </row>
    <row r="25" spans="1:14" s="11" customFormat="1" ht="12">
      <c r="A25" s="46" t="s">
        <v>32</v>
      </c>
      <c r="B25" s="247">
        <f t="shared" si="7"/>
        <v>56621</v>
      </c>
      <c r="C25" s="260"/>
      <c r="D25" s="247">
        <v>15142</v>
      </c>
      <c r="E25" s="247"/>
      <c r="F25" s="247">
        <v>41479</v>
      </c>
      <c r="G25" s="247"/>
      <c r="H25" s="10"/>
      <c r="I25" s="244">
        <f t="shared" si="4"/>
        <v>36.229092817014958</v>
      </c>
      <c r="J25" s="244"/>
      <c r="K25" s="244">
        <f t="shared" si="5"/>
        <v>76.335954829602741</v>
      </c>
      <c r="L25" s="244"/>
      <c r="M25" s="244">
        <f t="shared" si="6"/>
        <v>30.39868083547087</v>
      </c>
      <c r="N25" s="26"/>
    </row>
    <row r="26" spans="1:14" s="11" customFormat="1" ht="12">
      <c r="A26" s="46" t="s">
        <v>33</v>
      </c>
      <c r="B26" s="247">
        <f t="shared" si="7"/>
        <v>6005</v>
      </c>
      <c r="C26" s="260"/>
      <c r="D26" s="247">
        <v>1398</v>
      </c>
      <c r="E26" s="247"/>
      <c r="F26" s="247">
        <v>4607</v>
      </c>
      <c r="G26" s="247"/>
      <c r="H26" s="10"/>
      <c r="I26" s="244">
        <f t="shared" si="4"/>
        <v>3.8423147306860499</v>
      </c>
      <c r="J26" s="244"/>
      <c r="K26" s="244">
        <f t="shared" si="5"/>
        <v>7.047791893526921</v>
      </c>
      <c r="L26" s="244"/>
      <c r="M26" s="244">
        <f t="shared" si="6"/>
        <v>3.3763283253939171</v>
      </c>
      <c r="N26" s="26"/>
    </row>
    <row r="27" spans="1:14" s="11" customFormat="1" ht="12">
      <c r="A27" s="46" t="s">
        <v>34</v>
      </c>
      <c r="B27" s="247">
        <f t="shared" si="7"/>
        <v>2156</v>
      </c>
      <c r="C27" s="260"/>
      <c r="D27" s="247">
        <v>948</v>
      </c>
      <c r="E27" s="247"/>
      <c r="F27" s="247">
        <v>1208</v>
      </c>
      <c r="G27" s="247"/>
      <c r="H27" s="10"/>
      <c r="I27" s="244">
        <f t="shared" si="4"/>
        <v>1.379522158094775</v>
      </c>
      <c r="J27" s="244"/>
      <c r="K27" s="244">
        <f t="shared" si="5"/>
        <v>4.7791893526920752</v>
      </c>
      <c r="L27" s="244"/>
      <c r="M27" s="244">
        <f t="shared" si="6"/>
        <v>0.88530597288384028</v>
      </c>
      <c r="N27" s="26"/>
    </row>
    <row r="28" spans="1:14" s="11" customFormat="1">
      <c r="A28" s="46" t="s">
        <v>35</v>
      </c>
      <c r="B28" s="247">
        <f t="shared" si="7"/>
        <v>3075</v>
      </c>
      <c r="C28" s="260"/>
      <c r="D28" s="247">
        <v>230</v>
      </c>
      <c r="E28" s="247" t="s">
        <v>1</v>
      </c>
      <c r="F28" s="247">
        <v>2845</v>
      </c>
      <c r="G28" s="247"/>
      <c r="H28" s="10"/>
      <c r="I28" s="244">
        <f t="shared" si="4"/>
        <v>1.9675466772455625</v>
      </c>
      <c r="J28" s="244"/>
      <c r="K28" s="244">
        <f t="shared" si="5"/>
        <v>1.1595079653155878</v>
      </c>
      <c r="L28" s="244"/>
      <c r="M28" s="244">
        <f t="shared" si="6"/>
        <v>2.0850128252107001</v>
      </c>
      <c r="N28" s="26"/>
    </row>
    <row r="29" spans="1:14" s="11" customFormat="1" ht="12">
      <c r="A29" s="46" t="s">
        <v>11</v>
      </c>
      <c r="B29" s="247">
        <f t="shared" si="7"/>
        <v>5833</v>
      </c>
      <c r="C29" s="260"/>
      <c r="D29" s="247">
        <v>1006</v>
      </c>
      <c r="E29" s="247"/>
      <c r="F29" s="247">
        <v>4827</v>
      </c>
      <c r="G29" s="247"/>
      <c r="H29" s="26"/>
      <c r="I29" s="282" t="s">
        <v>101</v>
      </c>
      <c r="J29" s="244"/>
      <c r="K29" s="282" t="s">
        <v>101</v>
      </c>
      <c r="L29" s="244"/>
      <c r="M29" s="282" t="s">
        <v>101</v>
      </c>
      <c r="N29" s="26"/>
    </row>
    <row r="30" spans="1:14" s="11" customFormat="1" ht="6.5" customHeight="1">
      <c r="A30" s="28"/>
      <c r="B30" s="410"/>
      <c r="C30" s="260"/>
      <c r="D30" s="410"/>
      <c r="E30" s="260"/>
      <c r="F30" s="410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>
      <c r="A31" s="61" t="s">
        <v>24</v>
      </c>
      <c r="B31" s="321">
        <f>D31+F31</f>
        <v>55062</v>
      </c>
      <c r="C31" s="269"/>
      <c r="D31" s="321">
        <f>SUM(D32:D38)</f>
        <v>44002</v>
      </c>
      <c r="E31" s="259"/>
      <c r="F31" s="321">
        <f>SUM(F32:F38)</f>
        <v>11060</v>
      </c>
      <c r="G31" s="432"/>
      <c r="H31" s="345"/>
      <c r="I31" s="253">
        <f>SUM(I32:I37)</f>
        <v>100.00000000000001</v>
      </c>
      <c r="J31" s="253"/>
      <c r="K31" s="253">
        <f>SUM(K32:K37)</f>
        <v>100</v>
      </c>
      <c r="L31" s="253"/>
      <c r="M31" s="253">
        <f>SUM(M32:M37)</f>
        <v>100.00000000000001</v>
      </c>
      <c r="N31" s="41"/>
    </row>
    <row r="32" spans="1:14" s="11" customFormat="1" ht="12">
      <c r="A32" s="46" t="s">
        <v>172</v>
      </c>
      <c r="B32" s="247">
        <f t="shared" ref="B32:B38" si="8">D32+F32</f>
        <v>0</v>
      </c>
      <c r="C32" s="260"/>
      <c r="D32" s="247">
        <v>0</v>
      </c>
      <c r="E32" s="247"/>
      <c r="F32" s="247">
        <v>0</v>
      </c>
      <c r="G32" s="247"/>
      <c r="H32" s="26"/>
      <c r="I32" s="244">
        <f>B32*100/SUM(B$32:B$37)</f>
        <v>0</v>
      </c>
      <c r="J32" s="244"/>
      <c r="K32" s="244">
        <f>D32*100/SUM(D$32:D$37)</f>
        <v>0</v>
      </c>
      <c r="L32" s="244"/>
      <c r="M32" s="244">
        <f>F32*100/SUM(F$32:F$37)</f>
        <v>0</v>
      </c>
      <c r="N32" s="26"/>
    </row>
    <row r="33" spans="1:14" s="11" customFormat="1" ht="12">
      <c r="A33" s="46" t="s">
        <v>42</v>
      </c>
      <c r="B33" s="247">
        <f t="shared" si="8"/>
        <v>8008</v>
      </c>
      <c r="C33" s="260"/>
      <c r="D33" s="247">
        <v>5385</v>
      </c>
      <c r="E33" s="247"/>
      <c r="F33" s="247">
        <v>2623</v>
      </c>
      <c r="G33" s="247"/>
      <c r="H33" s="26"/>
      <c r="I33" s="244">
        <f t="shared" ref="I33:M37" si="9">B33*100/SUM(B$32:B$37)</f>
        <v>17.529496749337827</v>
      </c>
      <c r="J33" s="244"/>
      <c r="K33" s="244">
        <f t="shared" si="9"/>
        <v>14.734048374740068</v>
      </c>
      <c r="L33" s="244"/>
      <c r="M33" s="244">
        <f t="shared" si="9"/>
        <v>28.713738368910782</v>
      </c>
      <c r="N33" s="26"/>
    </row>
    <row r="34" spans="1:14" s="11" customFormat="1" ht="12">
      <c r="A34" s="46" t="s">
        <v>32</v>
      </c>
      <c r="B34" s="247">
        <f t="shared" si="8"/>
        <v>26637</v>
      </c>
      <c r="C34" s="260"/>
      <c r="D34" s="247">
        <v>22651</v>
      </c>
      <c r="E34" s="247"/>
      <c r="F34" s="247">
        <v>3986</v>
      </c>
      <c r="G34" s="247"/>
      <c r="H34" s="26"/>
      <c r="I34" s="244">
        <f t="shared" si="9"/>
        <v>58.308342271742227</v>
      </c>
      <c r="J34" s="244"/>
      <c r="K34" s="244">
        <f t="shared" si="9"/>
        <v>61.97603152019262</v>
      </c>
      <c r="L34" s="244"/>
      <c r="M34" s="244">
        <f t="shared" si="9"/>
        <v>43.634373289545707</v>
      </c>
      <c r="N34" s="26"/>
    </row>
    <row r="35" spans="1:14" s="36" customFormat="1" ht="12">
      <c r="A35" s="46" t="s">
        <v>33</v>
      </c>
      <c r="B35" s="247">
        <f t="shared" si="8"/>
        <v>7819</v>
      </c>
      <c r="C35" s="260"/>
      <c r="D35" s="247">
        <v>5695</v>
      </c>
      <c r="E35" s="247"/>
      <c r="F35" s="247">
        <v>2124</v>
      </c>
      <c r="G35" s="247"/>
      <c r="H35" s="26"/>
      <c r="I35" s="244">
        <f t="shared" si="9"/>
        <v>17.115776109274783</v>
      </c>
      <c r="J35" s="244"/>
      <c r="K35" s="244">
        <f t="shared" si="9"/>
        <v>15.582248002626683</v>
      </c>
      <c r="L35" s="244"/>
      <c r="M35" s="244">
        <f t="shared" si="9"/>
        <v>23.251231527093594</v>
      </c>
      <c r="N35" s="26"/>
    </row>
    <row r="36" spans="1:14" s="11" customFormat="1">
      <c r="A36" s="46" t="s">
        <v>34</v>
      </c>
      <c r="B36" s="247">
        <f t="shared" si="8"/>
        <v>2651</v>
      </c>
      <c r="C36" s="260"/>
      <c r="D36" s="247">
        <v>2322</v>
      </c>
      <c r="E36" s="247"/>
      <c r="F36" s="247">
        <v>329</v>
      </c>
      <c r="G36" s="247" t="s">
        <v>1</v>
      </c>
      <c r="H36" s="26"/>
      <c r="I36" s="244">
        <f t="shared" si="9"/>
        <v>5.8030339513604625</v>
      </c>
      <c r="J36" s="244"/>
      <c r="K36" s="244">
        <f t="shared" si="9"/>
        <v>6.3532888256539346</v>
      </c>
      <c r="L36" s="244"/>
      <c r="M36" s="244">
        <f t="shared" si="9"/>
        <v>3.6015325670498086</v>
      </c>
      <c r="N36" s="26"/>
    </row>
    <row r="37" spans="1:14" s="11" customFormat="1">
      <c r="A37" s="46" t="s">
        <v>35</v>
      </c>
      <c r="B37" s="247">
        <f t="shared" si="8"/>
        <v>568</v>
      </c>
      <c r="C37" s="247" t="s">
        <v>1</v>
      </c>
      <c r="D37" s="247">
        <v>495</v>
      </c>
      <c r="E37" s="247" t="s">
        <v>1</v>
      </c>
      <c r="F37" s="247">
        <v>73</v>
      </c>
      <c r="G37" s="247" t="s">
        <v>1</v>
      </c>
      <c r="H37" s="26"/>
      <c r="I37" s="244">
        <f t="shared" si="9"/>
        <v>1.2433509182847011</v>
      </c>
      <c r="J37" s="244"/>
      <c r="K37" s="244">
        <f t="shared" si="9"/>
        <v>1.3543832767866915</v>
      </c>
      <c r="L37" s="244"/>
      <c r="M37" s="244">
        <f t="shared" si="9"/>
        <v>0.79912424740010946</v>
      </c>
      <c r="N37" s="26"/>
    </row>
    <row r="38" spans="1:14" s="11" customFormat="1" ht="12">
      <c r="A38" s="46" t="s">
        <v>11</v>
      </c>
      <c r="B38" s="247">
        <f t="shared" si="8"/>
        <v>9379</v>
      </c>
      <c r="C38" s="260"/>
      <c r="D38" s="247">
        <v>7454</v>
      </c>
      <c r="E38" s="247"/>
      <c r="F38" s="247">
        <v>1925</v>
      </c>
      <c r="G38" s="247"/>
      <c r="H38" s="26"/>
      <c r="I38" s="282" t="s">
        <v>101</v>
      </c>
      <c r="J38" s="244"/>
      <c r="K38" s="282" t="s">
        <v>101</v>
      </c>
      <c r="L38" s="244"/>
      <c r="M38" s="282" t="s">
        <v>101</v>
      </c>
      <c r="N38" s="26"/>
    </row>
    <row r="39" spans="1:14" s="11" customFormat="1" ht="6.5" customHeight="1">
      <c r="A39" s="26"/>
      <c r="B39" s="410"/>
      <c r="C39" s="260"/>
      <c r="D39" s="410"/>
      <c r="E39" s="260"/>
      <c r="F39" s="410"/>
      <c r="G39" s="260"/>
      <c r="H39" s="26"/>
      <c r="I39" s="244"/>
      <c r="J39" s="244"/>
      <c r="K39" s="244"/>
      <c r="L39" s="244"/>
      <c r="M39" s="244"/>
      <c r="N39" s="26"/>
    </row>
    <row r="40" spans="1:14" s="11" customFormat="1" ht="12">
      <c r="A40" s="448" t="s">
        <v>23</v>
      </c>
      <c r="B40" s="321">
        <f t="shared" ref="B40:B47" si="10">D40+F40</f>
        <v>41823</v>
      </c>
      <c r="C40" s="290"/>
      <c r="D40" s="321">
        <f>SUM(D41:D47)</f>
        <v>28880</v>
      </c>
      <c r="E40" s="259"/>
      <c r="F40" s="321">
        <f>SUM(F41:F47)</f>
        <v>12943</v>
      </c>
      <c r="G40" s="432"/>
      <c r="H40" s="345"/>
      <c r="I40" s="253">
        <f>SUM(I41:I46)</f>
        <v>99.999999999999986</v>
      </c>
      <c r="J40" s="253"/>
      <c r="K40" s="253">
        <f>SUM(K41:K46)</f>
        <v>100</v>
      </c>
      <c r="L40" s="253"/>
      <c r="M40" s="253">
        <f>SUM(M41:M46)</f>
        <v>100.00000000000001</v>
      </c>
      <c r="N40" s="41"/>
    </row>
    <row r="41" spans="1:14" s="11" customFormat="1" ht="12">
      <c r="A41" s="46" t="s">
        <v>172</v>
      </c>
      <c r="B41" s="247">
        <f>D41+F41</f>
        <v>6010</v>
      </c>
      <c r="C41" s="290"/>
      <c r="D41" s="247">
        <v>2824</v>
      </c>
      <c r="E41" s="247"/>
      <c r="F41" s="247">
        <v>3186</v>
      </c>
      <c r="G41" s="432"/>
      <c r="H41" s="345"/>
      <c r="I41" s="244">
        <f t="shared" ref="I41:I46" si="11">B41*100/SUM($B$41:$B$46)</f>
        <v>18.503124903789907</v>
      </c>
      <c r="J41" s="253"/>
      <c r="K41" s="244">
        <f t="shared" ref="K41:K46" si="12">D41*100/SUM($D$41:$D$46)</f>
        <v>12.437241257817316</v>
      </c>
      <c r="L41" s="253"/>
      <c r="M41" s="244">
        <f t="shared" ref="M41:M46" si="13">F41*100/SUM($F$41:$F$46)</f>
        <v>32.593350383631716</v>
      </c>
      <c r="N41" s="41"/>
    </row>
    <row r="42" spans="1:14" s="11" customFormat="1" ht="12">
      <c r="A42" s="46" t="s">
        <v>42</v>
      </c>
      <c r="B42" s="247">
        <f t="shared" si="10"/>
        <v>3647</v>
      </c>
      <c r="C42" s="260"/>
      <c r="D42" s="247">
        <v>2467</v>
      </c>
      <c r="E42" s="247"/>
      <c r="F42" s="247">
        <v>1180</v>
      </c>
      <c r="G42" s="247"/>
      <c r="H42" s="26"/>
      <c r="I42" s="244">
        <f t="shared" si="11"/>
        <v>11.228102583048551</v>
      </c>
      <c r="J42" s="244"/>
      <c r="K42" s="244">
        <f t="shared" si="12"/>
        <v>10.864969611556416</v>
      </c>
      <c r="L42" s="244"/>
      <c r="M42" s="244">
        <f t="shared" si="13"/>
        <v>12.071611253196931</v>
      </c>
      <c r="N42" s="26"/>
    </row>
    <row r="43" spans="1:14" s="11" customFormat="1" ht="12">
      <c r="A43" s="46" t="s">
        <v>32</v>
      </c>
      <c r="B43" s="247">
        <f t="shared" si="10"/>
        <v>14107</v>
      </c>
      <c r="C43" s="260"/>
      <c r="D43" s="247">
        <v>12325</v>
      </c>
      <c r="E43" s="247"/>
      <c r="F43" s="247">
        <v>1782</v>
      </c>
      <c r="G43" s="260"/>
      <c r="H43" s="26"/>
      <c r="I43" s="244">
        <f t="shared" si="11"/>
        <v>43.431544595301865</v>
      </c>
      <c r="J43" s="244"/>
      <c r="K43" s="244">
        <f t="shared" si="12"/>
        <v>54.280806835197744</v>
      </c>
      <c r="L43" s="244"/>
      <c r="M43" s="244">
        <f t="shared" si="13"/>
        <v>18.230179028132991</v>
      </c>
      <c r="N43" s="26"/>
    </row>
    <row r="44" spans="1:14" s="11" customFormat="1" ht="12">
      <c r="A44" s="46" t="s">
        <v>33</v>
      </c>
      <c r="B44" s="247">
        <f t="shared" si="10"/>
        <v>5336</v>
      </c>
      <c r="C44" s="260"/>
      <c r="D44" s="247">
        <v>3956</v>
      </c>
      <c r="E44" s="247"/>
      <c r="F44" s="247">
        <v>1380</v>
      </c>
      <c r="G44" s="260"/>
      <c r="H44" s="26"/>
      <c r="I44" s="244">
        <f t="shared" si="11"/>
        <v>16.428065638373202</v>
      </c>
      <c r="J44" s="244"/>
      <c r="K44" s="244">
        <f t="shared" si="12"/>
        <v>17.422707654364483</v>
      </c>
      <c r="L44" s="244"/>
      <c r="M44" s="244">
        <f t="shared" si="13"/>
        <v>14.117647058823529</v>
      </c>
      <c r="N44" s="26"/>
    </row>
    <row r="45" spans="1:14" s="11" customFormat="1">
      <c r="A45" s="46" t="s">
        <v>34</v>
      </c>
      <c r="B45" s="247">
        <f t="shared" si="10"/>
        <v>2281</v>
      </c>
      <c r="C45" s="260"/>
      <c r="D45" s="247">
        <v>790</v>
      </c>
      <c r="E45" s="247" t="s">
        <v>1</v>
      </c>
      <c r="F45" s="247">
        <v>1491</v>
      </c>
      <c r="G45" s="247"/>
      <c r="H45" s="26"/>
      <c r="I45" s="244">
        <f t="shared" si="11"/>
        <v>7.0225670391921433</v>
      </c>
      <c r="J45" s="244"/>
      <c r="K45" s="244">
        <f t="shared" si="12"/>
        <v>3.4792565841627763</v>
      </c>
      <c r="L45" s="244"/>
      <c r="M45" s="244">
        <f t="shared" si="13"/>
        <v>15.253196930946292</v>
      </c>
      <c r="N45" s="26"/>
    </row>
    <row r="46" spans="1:14" s="11" customFormat="1">
      <c r="A46" s="46" t="s">
        <v>35</v>
      </c>
      <c r="B46" s="247">
        <f t="shared" si="10"/>
        <v>1100</v>
      </c>
      <c r="C46" s="247" t="s">
        <v>1</v>
      </c>
      <c r="D46" s="247">
        <v>344</v>
      </c>
      <c r="E46" s="247" t="s">
        <v>1</v>
      </c>
      <c r="F46" s="247">
        <v>756</v>
      </c>
      <c r="G46" s="247" t="s">
        <v>1</v>
      </c>
      <c r="H46" s="26"/>
      <c r="I46" s="244">
        <f t="shared" si="11"/>
        <v>3.386595240294326</v>
      </c>
      <c r="J46" s="244"/>
      <c r="K46" s="244">
        <f t="shared" si="12"/>
        <v>1.5150180569012597</v>
      </c>
      <c r="L46" s="244"/>
      <c r="M46" s="244">
        <f t="shared" si="13"/>
        <v>7.7340153452685421</v>
      </c>
      <c r="N46" s="26"/>
    </row>
    <row r="47" spans="1:14" s="11" customFormat="1" ht="12">
      <c r="A47" s="46" t="s">
        <v>11</v>
      </c>
      <c r="B47" s="247">
        <f t="shared" si="10"/>
        <v>9342</v>
      </c>
      <c r="C47" s="260"/>
      <c r="D47" s="247">
        <v>6174</v>
      </c>
      <c r="E47" s="247"/>
      <c r="F47" s="247">
        <v>3168</v>
      </c>
      <c r="G47" s="260"/>
      <c r="H47" s="26"/>
      <c r="I47" s="282" t="s">
        <v>101</v>
      </c>
      <c r="J47" s="244"/>
      <c r="K47" s="282" t="s">
        <v>101</v>
      </c>
      <c r="L47" s="244"/>
      <c r="M47" s="282" t="s">
        <v>101</v>
      </c>
      <c r="N47" s="26"/>
    </row>
    <row r="48" spans="1:14" s="11" customFormat="1" ht="6.5" customHeight="1">
      <c r="A48" s="26"/>
      <c r="B48" s="238"/>
      <c r="C48" s="260"/>
      <c r="D48" s="247"/>
      <c r="E48" s="260"/>
      <c r="F48" s="410"/>
      <c r="G48" s="260"/>
      <c r="H48" s="10"/>
      <c r="I48" s="244"/>
      <c r="J48" s="244"/>
      <c r="K48" s="244"/>
      <c r="L48" s="244"/>
      <c r="M48" s="402"/>
      <c r="N48" s="26"/>
    </row>
    <row r="49" spans="1:14" s="11" customFormat="1" ht="14">
      <c r="A49" s="61" t="s">
        <v>166</v>
      </c>
      <c r="B49" s="236">
        <f>D49+F49</f>
        <v>3251</v>
      </c>
      <c r="C49" s="260"/>
      <c r="D49" s="256">
        <f>SUM(D50:D56)</f>
        <v>458</v>
      </c>
      <c r="E49" s="247" t="s">
        <v>1</v>
      </c>
      <c r="F49" s="256">
        <f>SUM(F50:F56)</f>
        <v>2793</v>
      </c>
      <c r="G49" s="260"/>
      <c r="H49" s="21"/>
      <c r="I49" s="253">
        <f>SUM(I51:I54)</f>
        <v>100.00000000000001</v>
      </c>
      <c r="J49" s="253"/>
      <c r="K49" s="253">
        <f>SUM(K51:K54)</f>
        <v>100</v>
      </c>
      <c r="L49" s="253"/>
      <c r="M49" s="253">
        <f>SUM(M51:M54)</f>
        <v>100</v>
      </c>
      <c r="N49" s="83"/>
    </row>
    <row r="50" spans="1:14" s="11" customFormat="1">
      <c r="A50" s="413" t="s">
        <v>231</v>
      </c>
      <c r="B50" s="247">
        <f t="shared" ref="B50:B56" si="14">D50+F50</f>
        <v>28</v>
      </c>
      <c r="C50" s="260" t="s">
        <v>1</v>
      </c>
      <c r="D50" s="238">
        <v>0</v>
      </c>
      <c r="E50" s="247"/>
      <c r="F50" s="238">
        <v>28</v>
      </c>
      <c r="G50" s="260" t="s">
        <v>1</v>
      </c>
      <c r="H50" s="21"/>
      <c r="I50" s="253"/>
      <c r="J50" s="253"/>
      <c r="K50" s="253"/>
      <c r="L50" s="253"/>
      <c r="M50" s="253"/>
      <c r="N50" s="83"/>
    </row>
    <row r="51" spans="1:14" s="11" customFormat="1">
      <c r="A51" s="46" t="s">
        <v>42</v>
      </c>
      <c r="B51" s="247">
        <f t="shared" si="14"/>
        <v>2389</v>
      </c>
      <c r="C51" s="247"/>
      <c r="D51" s="247">
        <v>24</v>
      </c>
      <c r="E51" s="247" t="s">
        <v>1</v>
      </c>
      <c r="F51" s="247">
        <v>2365</v>
      </c>
      <c r="G51" s="247"/>
      <c r="H51" s="21"/>
      <c r="I51" s="244">
        <f>B51/SUM($B$51:$B$54)*100</f>
        <v>83.095652173913052</v>
      </c>
      <c r="J51" s="253"/>
      <c r="K51" s="244">
        <f>D51/SUM($D$51:$D$54)*100</f>
        <v>6.7226890756302522</v>
      </c>
      <c r="L51" s="253"/>
      <c r="M51" s="244">
        <f>F51/SUM($F$51:$F$54)*100</f>
        <v>93.92374900714853</v>
      </c>
      <c r="N51" s="83"/>
    </row>
    <row r="52" spans="1:14" s="11" customFormat="1">
      <c r="A52" s="46" t="s">
        <v>32</v>
      </c>
      <c r="B52" s="247">
        <f t="shared" si="14"/>
        <v>486</v>
      </c>
      <c r="C52" s="260" t="s">
        <v>1</v>
      </c>
      <c r="D52" s="247">
        <v>333</v>
      </c>
      <c r="E52" s="247" t="s">
        <v>1</v>
      </c>
      <c r="F52" s="247">
        <v>153</v>
      </c>
      <c r="G52" s="260" t="s">
        <v>1</v>
      </c>
      <c r="H52" s="21"/>
      <c r="I52" s="244">
        <f t="shared" ref="I52:I54" si="15">B52/SUM($B$51:$B$54)*100</f>
        <v>16.904347826086958</v>
      </c>
      <c r="J52" s="253"/>
      <c r="K52" s="244">
        <f t="shared" ref="K52:K54" si="16">D52/SUM($D$51:$D$54)*100</f>
        <v>93.277310924369743</v>
      </c>
      <c r="L52" s="253"/>
      <c r="M52" s="244">
        <f t="shared" ref="M52:M54" si="17">F52/SUM($F$51:$F$54)*100</f>
        <v>6.0762509928514694</v>
      </c>
      <c r="N52" s="83"/>
    </row>
    <row r="53" spans="1:14" s="11" customFormat="1" ht="12">
      <c r="A53" s="46" t="s">
        <v>33</v>
      </c>
      <c r="B53" s="247">
        <f t="shared" si="14"/>
        <v>0</v>
      </c>
      <c r="C53" s="247"/>
      <c r="D53" s="247">
        <v>0</v>
      </c>
      <c r="E53" s="247"/>
      <c r="F53" s="247">
        <v>0</v>
      </c>
      <c r="G53" s="247"/>
      <c r="H53" s="21"/>
      <c r="I53" s="244">
        <f t="shared" si="15"/>
        <v>0</v>
      </c>
      <c r="J53" s="253"/>
      <c r="K53" s="244">
        <f t="shared" si="16"/>
        <v>0</v>
      </c>
      <c r="L53" s="253"/>
      <c r="M53" s="244">
        <f t="shared" si="17"/>
        <v>0</v>
      </c>
      <c r="N53" s="83"/>
    </row>
    <row r="54" spans="1:14" s="11" customFormat="1" ht="12">
      <c r="A54" s="46" t="s">
        <v>34</v>
      </c>
      <c r="B54" s="247">
        <f t="shared" si="14"/>
        <v>0</v>
      </c>
      <c r="C54" s="247"/>
      <c r="D54" s="247">
        <v>0</v>
      </c>
      <c r="E54" s="247"/>
      <c r="F54" s="247">
        <v>0</v>
      </c>
      <c r="G54" s="247"/>
      <c r="H54" s="21"/>
      <c r="I54" s="244">
        <f t="shared" si="15"/>
        <v>0</v>
      </c>
      <c r="J54" s="253"/>
      <c r="K54" s="244">
        <f t="shared" si="16"/>
        <v>0</v>
      </c>
      <c r="L54" s="253"/>
      <c r="M54" s="244">
        <f t="shared" si="17"/>
        <v>0</v>
      </c>
      <c r="N54" s="83"/>
    </row>
    <row r="55" spans="1:14" s="11" customFormat="1">
      <c r="A55" s="46" t="s">
        <v>35</v>
      </c>
      <c r="B55" s="247">
        <f t="shared" si="14"/>
        <v>15</v>
      </c>
      <c r="C55" s="247" t="s">
        <v>1</v>
      </c>
      <c r="D55" s="247">
        <v>0</v>
      </c>
      <c r="E55" s="247"/>
      <c r="F55" s="247">
        <v>15</v>
      </c>
      <c r="G55" s="247" t="s">
        <v>1</v>
      </c>
      <c r="H55" s="21"/>
      <c r="I55" s="244"/>
      <c r="J55" s="253"/>
      <c r="K55" s="244"/>
      <c r="L55" s="253"/>
      <c r="M55" s="244"/>
      <c r="N55" s="83"/>
    </row>
    <row r="56" spans="1:14" s="11" customFormat="1">
      <c r="A56" s="46" t="s">
        <v>11</v>
      </c>
      <c r="B56" s="247">
        <f t="shared" si="14"/>
        <v>333</v>
      </c>
      <c r="C56" s="247" t="s">
        <v>1</v>
      </c>
      <c r="D56" s="247">
        <v>101</v>
      </c>
      <c r="E56" s="247" t="s">
        <v>1</v>
      </c>
      <c r="F56" s="247">
        <v>232</v>
      </c>
      <c r="G56" s="247" t="s">
        <v>1</v>
      </c>
      <c r="H56" s="21"/>
      <c r="I56" s="282" t="s">
        <v>101</v>
      </c>
      <c r="J56" s="296"/>
      <c r="K56" s="282" t="s">
        <v>101</v>
      </c>
      <c r="L56" s="296"/>
      <c r="M56" s="282" t="s">
        <v>101</v>
      </c>
      <c r="N56" s="83"/>
    </row>
    <row r="57" spans="1:14" s="11" customFormat="1" ht="6.5" customHeight="1">
      <c r="A57" s="26"/>
      <c r="B57" s="238"/>
      <c r="C57" s="260"/>
      <c r="D57" s="247"/>
      <c r="E57" s="247"/>
      <c r="F57" s="247"/>
      <c r="G57" s="260"/>
      <c r="H57" s="10"/>
      <c r="I57" s="244"/>
      <c r="J57" s="244"/>
      <c r="K57" s="244"/>
      <c r="L57" s="244"/>
      <c r="M57" s="402"/>
      <c r="N57" s="26"/>
    </row>
    <row r="58" spans="1:14" s="11" customFormat="1">
      <c r="A58" s="61" t="s">
        <v>11</v>
      </c>
      <c r="B58" s="236">
        <f>D58+F58</f>
        <v>30030</v>
      </c>
      <c r="C58" s="236"/>
      <c r="D58" s="321">
        <v>20202</v>
      </c>
      <c r="E58" s="247"/>
      <c r="F58" s="321">
        <v>9828</v>
      </c>
      <c r="G58" s="260"/>
      <c r="H58" s="21"/>
      <c r="I58" s="296" t="s">
        <v>101</v>
      </c>
      <c r="J58" s="253"/>
      <c r="K58" s="296" t="s">
        <v>101</v>
      </c>
      <c r="L58" s="253"/>
      <c r="M58" s="296" t="s">
        <v>101</v>
      </c>
      <c r="N58" s="83"/>
    </row>
    <row r="59" spans="1:14" s="4" customFormat="1" ht="6.5" customHeight="1" thickBot="1">
      <c r="A59" s="57"/>
      <c r="B59" s="145"/>
      <c r="C59" s="374"/>
      <c r="D59" s="145"/>
      <c r="E59" s="374"/>
      <c r="F59" s="145"/>
      <c r="G59" s="374"/>
      <c r="H59" s="141"/>
      <c r="I59" s="319"/>
      <c r="J59" s="319"/>
      <c r="K59" s="319"/>
      <c r="L59" s="319"/>
      <c r="M59" s="319"/>
      <c r="N59" s="57"/>
    </row>
    <row r="60" spans="1:14" s="4" customFormat="1" ht="6.5" customHeight="1">
      <c r="B60" s="144"/>
      <c r="C60" s="331"/>
      <c r="D60" s="144"/>
      <c r="E60" s="331"/>
      <c r="F60" s="144"/>
      <c r="G60" s="334"/>
      <c r="H60" s="24"/>
      <c r="I60" s="7"/>
      <c r="J60" s="7"/>
      <c r="K60" s="7"/>
      <c r="L60" s="7"/>
      <c r="M60" s="7"/>
      <c r="N60" s="7"/>
    </row>
    <row r="61" spans="1:14" s="4" customFormat="1" ht="22.5" customHeight="1">
      <c r="A61" s="677" t="s">
        <v>232</v>
      </c>
      <c r="B61" s="677"/>
      <c r="C61" s="677"/>
      <c r="D61" s="677"/>
      <c r="E61" s="677"/>
      <c r="F61" s="677"/>
      <c r="G61" s="677"/>
      <c r="H61" s="677"/>
      <c r="I61" s="677"/>
      <c r="J61" s="677"/>
      <c r="K61" s="677"/>
      <c r="L61" s="677"/>
      <c r="M61" s="677"/>
      <c r="N61" s="677"/>
    </row>
    <row r="62" spans="1:14" s="4" customFormat="1">
      <c r="A62" s="5" t="s">
        <v>59</v>
      </c>
      <c r="C62" s="330"/>
      <c r="E62" s="330"/>
      <c r="G62" s="330"/>
    </row>
    <row r="63" spans="1:14" s="4" customFormat="1">
      <c r="A63" s="5" t="s">
        <v>157</v>
      </c>
      <c r="C63" s="330"/>
      <c r="E63" s="330"/>
      <c r="G63" s="330"/>
    </row>
    <row r="64" spans="1:14" s="4" customFormat="1" ht="24" customHeight="1">
      <c r="A64" s="654" t="s">
        <v>153</v>
      </c>
      <c r="B64" s="654"/>
      <c r="C64" s="654"/>
      <c r="D64" s="654"/>
      <c r="E64" s="654"/>
      <c r="F64" s="654"/>
      <c r="G64" s="654"/>
      <c r="H64" s="654"/>
      <c r="I64" s="654"/>
      <c r="J64" s="654"/>
      <c r="K64" s="654"/>
      <c r="L64" s="654"/>
      <c r="M64" s="654"/>
      <c r="N64" s="654"/>
    </row>
    <row r="65" spans="1:14" s="4" customFormat="1" ht="11">
      <c r="A65" s="3" t="s">
        <v>31</v>
      </c>
      <c r="B65" s="18"/>
      <c r="C65" s="331"/>
      <c r="D65" s="18"/>
      <c r="E65" s="331"/>
      <c r="F65" s="18"/>
      <c r="G65" s="334"/>
      <c r="H65" s="24"/>
    </row>
    <row r="66" spans="1:14" s="4" customFormat="1" ht="12.75" customHeight="1">
      <c r="A66" s="158" t="s">
        <v>113</v>
      </c>
      <c r="C66" s="330"/>
      <c r="E66" s="330"/>
      <c r="G66" s="330"/>
    </row>
    <row r="67" spans="1:14" s="4" customFormat="1" ht="11">
      <c r="A67" s="4" t="s">
        <v>207</v>
      </c>
      <c r="B67" s="6"/>
      <c r="C67" s="330"/>
      <c r="E67" s="330"/>
      <c r="G67" s="330"/>
      <c r="N67" s="7"/>
    </row>
    <row r="68" spans="1:14" ht="13.5" customHeight="1">
      <c r="A68" s="154"/>
    </row>
    <row r="69" spans="1:14" ht="12.75" customHeight="1">
      <c r="A69" s="399"/>
    </row>
    <row r="70" spans="1:14">
      <c r="A70" s="399"/>
      <c r="E70" s="383"/>
      <c r="F70" s="79"/>
      <c r="G70" s="383"/>
      <c r="H70" s="79"/>
    </row>
    <row r="71" spans="1:14">
      <c r="A71" s="154"/>
      <c r="B71" s="79"/>
      <c r="C71" s="383"/>
      <c r="D71" s="79"/>
      <c r="E71" s="383"/>
      <c r="F71" s="79"/>
      <c r="G71" s="383"/>
      <c r="H71" s="79"/>
    </row>
    <row r="72" spans="1:14">
      <c r="A72" s="154"/>
      <c r="B72" s="79"/>
      <c r="C72" s="383"/>
      <c r="D72" s="79"/>
      <c r="E72" s="383"/>
      <c r="F72" s="79"/>
      <c r="G72" s="383"/>
      <c r="H72" s="79"/>
    </row>
    <row r="73" spans="1:14">
      <c r="B73" s="79"/>
      <c r="C73" s="383"/>
      <c r="D73" s="79"/>
      <c r="E73" s="383"/>
      <c r="F73" s="79"/>
      <c r="G73" s="383"/>
      <c r="H73" s="79"/>
    </row>
    <row r="74" spans="1:14">
      <c r="B74" s="79"/>
      <c r="C74" s="383"/>
      <c r="D74" s="79"/>
      <c r="E74" s="383"/>
      <c r="F74" s="79"/>
      <c r="G74" s="383"/>
      <c r="H74" s="79"/>
    </row>
    <row r="75" spans="1:14">
      <c r="B75" s="79"/>
      <c r="C75" s="383"/>
      <c r="D75" s="79"/>
      <c r="E75" s="383"/>
      <c r="F75" s="79"/>
      <c r="G75" s="383"/>
      <c r="H75" s="79"/>
    </row>
    <row r="76" spans="1:14">
      <c r="B76" s="79"/>
      <c r="C76" s="383"/>
      <c r="D76" s="79"/>
      <c r="E76" s="383"/>
      <c r="F76" s="79"/>
      <c r="G76" s="383"/>
      <c r="H76" s="79"/>
    </row>
    <row r="77" spans="1:14">
      <c r="B77" s="79"/>
      <c r="C77" s="383"/>
      <c r="D77" s="79"/>
      <c r="E77" s="383"/>
      <c r="F77" s="79"/>
      <c r="G77" s="383"/>
      <c r="H77" s="79"/>
    </row>
    <row r="78" spans="1:14">
      <c r="B78" s="79"/>
      <c r="C78" s="383"/>
      <c r="D78" s="79"/>
      <c r="E78" s="383"/>
      <c r="F78" s="79"/>
      <c r="G78" s="383"/>
      <c r="H78" s="79"/>
    </row>
    <row r="79" spans="1:14">
      <c r="B79" s="79"/>
      <c r="C79" s="383"/>
      <c r="D79" s="79"/>
      <c r="E79" s="383"/>
      <c r="F79" s="79"/>
      <c r="G79" s="383"/>
      <c r="H79" s="79"/>
    </row>
    <row r="80" spans="1:14">
      <c r="B80" s="79"/>
      <c r="C80" s="383"/>
      <c r="D80" s="79"/>
      <c r="E80" s="383"/>
      <c r="F80" s="79"/>
      <c r="G80" s="383"/>
      <c r="H80" s="79"/>
    </row>
    <row r="81" spans="2:8">
      <c r="B81" s="79"/>
      <c r="C81" s="383"/>
      <c r="D81" s="79"/>
      <c r="E81" s="383"/>
      <c r="F81" s="79"/>
      <c r="G81" s="383"/>
      <c r="H81" s="79"/>
    </row>
    <row r="82" spans="2:8">
      <c r="B82" s="79"/>
      <c r="C82" s="383"/>
      <c r="D82" s="79"/>
      <c r="E82" s="383"/>
      <c r="F82" s="79"/>
      <c r="G82" s="383"/>
      <c r="H82" s="79"/>
    </row>
    <row r="83" spans="2:8">
      <c r="B83" s="79"/>
      <c r="C83" s="383"/>
      <c r="D83" s="79"/>
      <c r="E83" s="383"/>
      <c r="F83" s="79"/>
      <c r="G83" s="383"/>
      <c r="H83" s="79"/>
    </row>
    <row r="84" spans="2:8">
      <c r="B84" s="79"/>
      <c r="C84" s="383"/>
      <c r="D84" s="79"/>
      <c r="E84" s="383"/>
      <c r="F84" s="79"/>
      <c r="G84" s="383"/>
      <c r="H84" s="79"/>
    </row>
    <row r="85" spans="2:8">
      <c r="B85" s="79"/>
      <c r="C85" s="383"/>
      <c r="D85" s="79"/>
      <c r="E85" s="383"/>
      <c r="F85" s="79"/>
      <c r="G85" s="383"/>
      <c r="H85" s="79"/>
    </row>
    <row r="86" spans="2:8">
      <c r="B86" s="79"/>
      <c r="C86" s="383"/>
      <c r="D86" s="79"/>
      <c r="E86" s="383"/>
      <c r="F86" s="79"/>
      <c r="G86" s="383"/>
      <c r="H86" s="79"/>
    </row>
    <row r="87" spans="2:8">
      <c r="B87" s="79"/>
      <c r="C87" s="383"/>
      <c r="D87" s="79"/>
      <c r="E87" s="383"/>
      <c r="F87" s="79"/>
      <c r="G87" s="383"/>
      <c r="H87" s="79"/>
    </row>
    <row r="88" spans="2:8">
      <c r="B88" s="79"/>
      <c r="C88" s="383"/>
      <c r="D88" s="79"/>
      <c r="E88" s="383"/>
      <c r="F88" s="79"/>
      <c r="G88" s="383"/>
      <c r="H88" s="79"/>
    </row>
    <row r="89" spans="2:8">
      <c r="B89" s="79"/>
      <c r="C89" s="383"/>
      <c r="D89" s="79"/>
      <c r="E89" s="383"/>
      <c r="F89" s="79"/>
      <c r="G89" s="383"/>
      <c r="H89" s="79"/>
    </row>
    <row r="90" spans="2:8">
      <c r="B90" s="79"/>
      <c r="C90" s="383"/>
      <c r="D90" s="79"/>
      <c r="E90" s="383"/>
      <c r="F90" s="79"/>
      <c r="G90" s="383"/>
      <c r="H90" s="79"/>
    </row>
    <row r="91" spans="2:8">
      <c r="B91" s="79"/>
      <c r="C91" s="383"/>
      <c r="D91" s="79"/>
      <c r="E91" s="383"/>
      <c r="F91" s="79"/>
      <c r="G91" s="383"/>
      <c r="H91" s="79"/>
    </row>
    <row r="92" spans="2:8">
      <c r="B92" s="79"/>
      <c r="C92" s="383"/>
      <c r="D92" s="79"/>
      <c r="E92" s="383"/>
      <c r="F92" s="79"/>
      <c r="G92" s="383"/>
      <c r="H92" s="79"/>
    </row>
    <row r="93" spans="2:8">
      <c r="B93" s="79"/>
      <c r="C93" s="383"/>
      <c r="D93" s="79"/>
      <c r="E93" s="383"/>
      <c r="F93" s="79"/>
      <c r="G93" s="383"/>
      <c r="H93" s="79"/>
    </row>
    <row r="94" spans="2:8">
      <c r="B94" s="79"/>
      <c r="C94" s="383"/>
      <c r="D94" s="79"/>
      <c r="E94" s="383"/>
      <c r="F94" s="79"/>
      <c r="G94" s="383"/>
      <c r="H94" s="79"/>
    </row>
    <row r="95" spans="2:8">
      <c r="B95" s="79"/>
      <c r="C95" s="383"/>
      <c r="D95" s="79"/>
      <c r="E95" s="383"/>
      <c r="F95" s="79"/>
      <c r="G95" s="383"/>
      <c r="H95" s="79"/>
    </row>
    <row r="96" spans="2:8">
      <c r="B96" s="79"/>
      <c r="C96" s="383"/>
      <c r="D96" s="79"/>
      <c r="E96" s="383"/>
      <c r="F96" s="79"/>
      <c r="G96" s="383"/>
      <c r="H96" s="79"/>
    </row>
    <row r="97" spans="2:8">
      <c r="B97" s="79"/>
      <c r="C97" s="383"/>
      <c r="D97" s="79"/>
      <c r="E97" s="383"/>
      <c r="F97" s="79"/>
      <c r="G97" s="383"/>
      <c r="H97" s="79"/>
    </row>
    <row r="98" spans="2:8">
      <c r="B98" s="79"/>
      <c r="C98" s="383"/>
      <c r="D98" s="79"/>
      <c r="E98" s="383"/>
      <c r="F98" s="79"/>
      <c r="G98" s="383"/>
      <c r="H98" s="79"/>
    </row>
    <row r="99" spans="2:8">
      <c r="B99" s="79"/>
      <c r="C99" s="383"/>
      <c r="D99" s="79"/>
      <c r="E99" s="383"/>
      <c r="F99" s="79"/>
      <c r="G99" s="383"/>
      <c r="H99" s="79"/>
    </row>
    <row r="100" spans="2:8">
      <c r="B100" s="79"/>
      <c r="C100" s="383"/>
      <c r="D100" s="79"/>
      <c r="E100" s="383"/>
      <c r="F100" s="79"/>
      <c r="G100" s="383"/>
      <c r="H100" s="79"/>
    </row>
    <row r="101" spans="2:8">
      <c r="B101" s="79"/>
      <c r="C101" s="383"/>
      <c r="D101" s="79"/>
      <c r="E101" s="383"/>
      <c r="F101" s="79"/>
      <c r="G101" s="383"/>
      <c r="H101" s="79"/>
    </row>
    <row r="102" spans="2:8">
      <c r="B102" s="79"/>
      <c r="C102" s="383"/>
      <c r="D102" s="79"/>
      <c r="E102" s="383"/>
      <c r="F102" s="79"/>
      <c r="G102" s="383"/>
      <c r="H102" s="79"/>
    </row>
    <row r="103" spans="2:8">
      <c r="B103" s="79"/>
      <c r="C103" s="383"/>
      <c r="D103" s="79"/>
      <c r="E103" s="383"/>
      <c r="F103" s="79"/>
      <c r="G103" s="383"/>
      <c r="H103" s="79"/>
    </row>
    <row r="104" spans="2:8">
      <c r="B104" s="79"/>
      <c r="C104" s="383"/>
      <c r="D104" s="79"/>
      <c r="E104" s="383"/>
      <c r="F104" s="79"/>
      <c r="G104" s="383"/>
      <c r="H104" s="79"/>
    </row>
    <row r="105" spans="2:8">
      <c r="B105" s="79"/>
      <c r="C105" s="383"/>
      <c r="D105" s="79"/>
      <c r="E105" s="383"/>
      <c r="F105" s="79"/>
      <c r="G105" s="383"/>
      <c r="H105" s="79"/>
    </row>
    <row r="106" spans="2:8">
      <c r="B106" s="79"/>
      <c r="C106" s="383"/>
      <c r="D106" s="79"/>
      <c r="E106" s="383"/>
      <c r="F106" s="79"/>
      <c r="G106" s="383"/>
      <c r="H106" s="79"/>
    </row>
    <row r="107" spans="2:8">
      <c r="B107" s="79"/>
      <c r="C107" s="383"/>
      <c r="D107" s="79"/>
      <c r="E107" s="383"/>
      <c r="F107" s="79"/>
      <c r="G107" s="383"/>
      <c r="H107" s="79"/>
    </row>
    <row r="108" spans="2:8">
      <c r="B108" s="79"/>
      <c r="C108" s="383"/>
      <c r="D108" s="79"/>
      <c r="E108" s="383"/>
      <c r="F108" s="79"/>
      <c r="G108" s="383"/>
      <c r="H108" s="79"/>
    </row>
    <row r="109" spans="2:8">
      <c r="B109" s="79"/>
      <c r="C109" s="383"/>
      <c r="D109" s="79"/>
      <c r="E109" s="383"/>
      <c r="F109" s="79"/>
      <c r="G109" s="383"/>
      <c r="H109" s="79"/>
    </row>
    <row r="110" spans="2:8">
      <c r="B110" s="79"/>
      <c r="C110" s="383"/>
      <c r="D110" s="79"/>
      <c r="E110" s="383"/>
      <c r="F110" s="79"/>
      <c r="G110" s="383"/>
      <c r="H110" s="79"/>
    </row>
    <row r="111" spans="2:8">
      <c r="B111" s="79"/>
      <c r="C111" s="383"/>
      <c r="D111" s="79"/>
      <c r="E111" s="383"/>
      <c r="F111" s="79"/>
      <c r="G111" s="383"/>
      <c r="H111" s="79"/>
    </row>
    <row r="112" spans="2:8">
      <c r="B112" s="79"/>
      <c r="C112" s="383"/>
      <c r="D112" s="79"/>
      <c r="E112" s="383"/>
      <c r="F112" s="79"/>
      <c r="G112" s="383"/>
      <c r="H112" s="79"/>
    </row>
    <row r="113" spans="2:8">
      <c r="B113" s="79"/>
      <c r="C113" s="383"/>
      <c r="D113" s="79"/>
      <c r="E113" s="383"/>
      <c r="F113" s="79"/>
      <c r="G113" s="383"/>
      <c r="H113" s="79"/>
    </row>
    <row r="114" spans="2:8">
      <c r="B114" s="79"/>
      <c r="C114" s="383"/>
      <c r="D114" s="79"/>
      <c r="E114" s="383"/>
      <c r="F114" s="79"/>
      <c r="G114" s="383"/>
      <c r="H114" s="79"/>
    </row>
    <row r="115" spans="2:8">
      <c r="B115" s="79"/>
      <c r="C115" s="383"/>
      <c r="D115" s="79"/>
      <c r="E115" s="383"/>
      <c r="F115" s="79"/>
      <c r="G115" s="383"/>
      <c r="H115" s="79"/>
    </row>
    <row r="116" spans="2:8">
      <c r="B116" s="79"/>
      <c r="C116" s="383"/>
      <c r="D116" s="79"/>
      <c r="E116" s="383"/>
      <c r="F116" s="79"/>
      <c r="G116" s="383"/>
      <c r="H116" s="79"/>
    </row>
    <row r="117" spans="2:8">
      <c r="B117" s="79"/>
      <c r="C117" s="383"/>
      <c r="D117" s="79"/>
      <c r="E117" s="383"/>
      <c r="F117" s="79"/>
      <c r="G117" s="383"/>
      <c r="H117" s="79"/>
    </row>
    <row r="118" spans="2:8">
      <c r="B118" s="79"/>
      <c r="C118" s="383"/>
      <c r="D118" s="79"/>
      <c r="E118" s="383"/>
      <c r="F118" s="79"/>
      <c r="G118" s="383"/>
      <c r="H118" s="79"/>
    </row>
    <row r="119" spans="2:8">
      <c r="B119" s="79"/>
      <c r="C119" s="383"/>
      <c r="D119" s="79"/>
      <c r="E119" s="383"/>
      <c r="F119" s="79"/>
      <c r="G119" s="383"/>
      <c r="H119" s="79"/>
    </row>
    <row r="120" spans="2:8">
      <c r="B120" s="79"/>
      <c r="C120" s="383"/>
      <c r="D120" s="79"/>
      <c r="E120" s="383"/>
      <c r="F120" s="79"/>
      <c r="G120" s="383"/>
      <c r="H120" s="79"/>
    </row>
    <row r="121" spans="2:8">
      <c r="B121" s="79"/>
      <c r="C121" s="383"/>
      <c r="D121" s="79"/>
      <c r="E121" s="383"/>
      <c r="F121" s="79"/>
      <c r="G121" s="383"/>
      <c r="H121" s="79"/>
    </row>
    <row r="122" spans="2:8">
      <c r="B122" s="79"/>
      <c r="C122" s="383"/>
      <c r="D122" s="79"/>
      <c r="E122" s="383"/>
      <c r="F122" s="79"/>
      <c r="G122" s="383"/>
      <c r="H122" s="79"/>
    </row>
    <row r="123" spans="2:8">
      <c r="B123" s="79"/>
      <c r="C123" s="383"/>
      <c r="D123" s="79"/>
      <c r="E123" s="383"/>
      <c r="F123" s="79"/>
      <c r="G123" s="383"/>
      <c r="H123" s="79"/>
    </row>
    <row r="124" spans="2:8">
      <c r="B124" s="79"/>
      <c r="C124" s="383"/>
      <c r="D124" s="79"/>
      <c r="E124" s="383"/>
      <c r="F124" s="79"/>
      <c r="G124" s="383"/>
      <c r="H124" s="79"/>
    </row>
    <row r="125" spans="2:8">
      <c r="B125" s="79"/>
      <c r="C125" s="383"/>
      <c r="D125" s="79"/>
      <c r="E125" s="383"/>
      <c r="F125" s="79"/>
      <c r="G125" s="383"/>
      <c r="H125" s="79"/>
    </row>
    <row r="126" spans="2:8">
      <c r="B126" s="79"/>
      <c r="C126" s="383"/>
      <c r="D126" s="79"/>
      <c r="E126" s="383"/>
      <c r="F126" s="79"/>
      <c r="G126" s="383"/>
      <c r="H126" s="79"/>
    </row>
    <row r="127" spans="2:8">
      <c r="B127" s="79"/>
      <c r="C127" s="383"/>
      <c r="D127" s="79"/>
      <c r="E127" s="383"/>
      <c r="F127" s="79"/>
      <c r="G127" s="383"/>
      <c r="H127" s="79"/>
    </row>
    <row r="128" spans="2:8">
      <c r="B128" s="79"/>
      <c r="C128" s="383"/>
      <c r="D128" s="79"/>
      <c r="E128" s="383"/>
      <c r="F128" s="79"/>
      <c r="G128" s="383"/>
      <c r="H128" s="79"/>
    </row>
    <row r="129" spans="2:8">
      <c r="B129" s="79"/>
      <c r="C129" s="383"/>
      <c r="D129" s="79"/>
      <c r="E129" s="383"/>
      <c r="F129" s="79"/>
      <c r="G129" s="383"/>
      <c r="H129" s="79"/>
    </row>
    <row r="130" spans="2:8">
      <c r="B130" s="79"/>
      <c r="C130" s="383"/>
      <c r="D130" s="79"/>
      <c r="E130" s="383"/>
      <c r="F130" s="79"/>
      <c r="G130" s="383"/>
      <c r="H130" s="79"/>
    </row>
    <row r="131" spans="2:8">
      <c r="B131" s="79"/>
      <c r="C131" s="383"/>
      <c r="D131" s="79"/>
      <c r="E131" s="383"/>
      <c r="F131" s="79"/>
      <c r="G131" s="383"/>
      <c r="H131" s="79"/>
    </row>
    <row r="132" spans="2:8">
      <c r="B132" s="79"/>
      <c r="C132" s="383"/>
      <c r="D132" s="79"/>
      <c r="E132" s="383"/>
      <c r="F132" s="79"/>
      <c r="G132" s="383"/>
      <c r="H132" s="79"/>
    </row>
    <row r="133" spans="2:8">
      <c r="B133" s="79"/>
      <c r="C133" s="383"/>
      <c r="D133" s="79"/>
      <c r="E133" s="383"/>
      <c r="F133" s="79"/>
      <c r="G133" s="383"/>
      <c r="H133" s="79"/>
    </row>
    <row r="134" spans="2:8">
      <c r="B134" s="79"/>
      <c r="C134" s="383"/>
      <c r="D134" s="79"/>
      <c r="E134" s="383"/>
      <c r="F134" s="79"/>
      <c r="G134" s="383"/>
      <c r="H134" s="79"/>
    </row>
    <row r="135" spans="2:8">
      <c r="B135" s="79"/>
      <c r="C135" s="383"/>
      <c r="D135" s="79"/>
      <c r="E135" s="383"/>
      <c r="F135" s="79"/>
      <c r="G135" s="383"/>
      <c r="H135" s="79"/>
    </row>
    <row r="136" spans="2:8">
      <c r="B136" s="79"/>
      <c r="C136" s="383"/>
      <c r="D136" s="79"/>
      <c r="E136" s="383"/>
      <c r="F136" s="79"/>
      <c r="G136" s="383"/>
      <c r="H136" s="79"/>
    </row>
    <row r="137" spans="2:8">
      <c r="B137" s="79"/>
      <c r="C137" s="383"/>
      <c r="D137" s="79"/>
      <c r="E137" s="383"/>
      <c r="F137" s="79"/>
      <c r="G137" s="383"/>
      <c r="H137" s="79"/>
    </row>
    <row r="138" spans="2:8">
      <c r="B138" s="79"/>
      <c r="C138" s="383"/>
      <c r="D138" s="79"/>
      <c r="E138" s="383"/>
      <c r="F138" s="79"/>
      <c r="G138" s="383"/>
      <c r="H138" s="79"/>
    </row>
    <row r="139" spans="2:8">
      <c r="B139" s="79"/>
      <c r="C139" s="383"/>
      <c r="D139" s="79"/>
      <c r="E139" s="383"/>
      <c r="F139" s="79"/>
      <c r="G139" s="383"/>
      <c r="H139" s="79"/>
    </row>
    <row r="140" spans="2:8">
      <c r="B140" s="79"/>
      <c r="C140" s="383"/>
      <c r="D140" s="79"/>
      <c r="E140" s="383"/>
      <c r="F140" s="79"/>
      <c r="G140" s="383"/>
      <c r="H140" s="79"/>
    </row>
    <row r="141" spans="2:8">
      <c r="B141" s="79"/>
      <c r="C141" s="383"/>
      <c r="D141" s="79"/>
      <c r="E141" s="383"/>
      <c r="F141" s="79"/>
      <c r="G141" s="383"/>
      <c r="H141" s="79"/>
    </row>
    <row r="142" spans="2:8">
      <c r="B142" s="79"/>
      <c r="C142" s="383"/>
      <c r="D142" s="79"/>
      <c r="E142" s="383"/>
      <c r="F142" s="79"/>
      <c r="G142" s="383"/>
      <c r="H142" s="79"/>
    </row>
    <row r="143" spans="2:8">
      <c r="B143" s="79"/>
      <c r="C143" s="383"/>
      <c r="D143" s="79"/>
      <c r="E143" s="383"/>
      <c r="F143" s="79"/>
      <c r="G143" s="383"/>
      <c r="H143" s="79"/>
    </row>
    <row r="144" spans="2:8">
      <c r="B144" s="79"/>
      <c r="C144" s="383"/>
      <c r="D144" s="79"/>
      <c r="E144" s="383"/>
      <c r="F144" s="79"/>
      <c r="G144" s="383"/>
      <c r="H144" s="79"/>
    </row>
    <row r="145" spans="2:8">
      <c r="B145" s="79"/>
      <c r="C145" s="383"/>
      <c r="D145" s="79"/>
      <c r="E145" s="383"/>
      <c r="F145" s="79"/>
      <c r="G145" s="383"/>
      <c r="H145" s="79"/>
    </row>
    <row r="146" spans="2:8">
      <c r="B146" s="79"/>
      <c r="C146" s="383"/>
      <c r="D146" s="79"/>
      <c r="E146" s="383"/>
      <c r="F146" s="79"/>
      <c r="G146" s="383"/>
      <c r="H146" s="79"/>
    </row>
    <row r="147" spans="2:8">
      <c r="B147" s="79"/>
      <c r="C147" s="383"/>
      <c r="D147" s="79"/>
      <c r="E147" s="383"/>
      <c r="F147" s="79"/>
      <c r="G147" s="383"/>
      <c r="H147" s="79"/>
    </row>
    <row r="148" spans="2:8">
      <c r="B148" s="79"/>
      <c r="C148" s="383"/>
      <c r="D148" s="79"/>
      <c r="E148" s="383"/>
      <c r="F148" s="79"/>
      <c r="G148" s="383"/>
      <c r="H148" s="79"/>
    </row>
    <row r="149" spans="2:8">
      <c r="B149" s="79"/>
      <c r="C149" s="383"/>
      <c r="D149" s="79"/>
      <c r="E149" s="383"/>
      <c r="F149" s="79"/>
      <c r="G149" s="383"/>
      <c r="H149" s="79"/>
    </row>
    <row r="150" spans="2:8">
      <c r="B150" s="79"/>
      <c r="C150" s="383"/>
      <c r="D150" s="79"/>
      <c r="E150" s="383"/>
      <c r="F150" s="79"/>
      <c r="G150" s="383"/>
      <c r="H150" s="79"/>
    </row>
    <row r="151" spans="2:8">
      <c r="B151" s="79"/>
      <c r="C151" s="383"/>
      <c r="D151" s="79"/>
      <c r="E151" s="383"/>
      <c r="F151" s="79"/>
      <c r="G151" s="383"/>
      <c r="H151" s="79"/>
    </row>
    <row r="152" spans="2:8">
      <c r="B152" s="79"/>
      <c r="C152" s="383"/>
      <c r="D152" s="79"/>
      <c r="E152" s="383"/>
      <c r="F152" s="79"/>
      <c r="G152" s="383"/>
      <c r="H152" s="79"/>
    </row>
    <row r="153" spans="2:8">
      <c r="B153" s="79"/>
      <c r="C153" s="383"/>
      <c r="D153" s="79"/>
      <c r="E153" s="383"/>
      <c r="F153" s="79"/>
      <c r="G153" s="383"/>
      <c r="H153" s="79"/>
    </row>
    <row r="154" spans="2:8">
      <c r="B154" s="79"/>
      <c r="C154" s="383"/>
      <c r="D154" s="79"/>
      <c r="E154" s="383"/>
      <c r="F154" s="79"/>
      <c r="G154" s="383"/>
      <c r="H154" s="79"/>
    </row>
    <row r="155" spans="2:8">
      <c r="B155" s="79"/>
      <c r="C155" s="383"/>
      <c r="D155" s="79"/>
      <c r="E155" s="383"/>
      <c r="F155" s="79"/>
      <c r="G155" s="383"/>
      <c r="H155" s="79"/>
    </row>
    <row r="156" spans="2:8">
      <c r="B156" s="79"/>
      <c r="C156" s="383"/>
      <c r="D156" s="79"/>
      <c r="E156" s="383"/>
      <c r="F156" s="79"/>
      <c r="G156" s="383"/>
      <c r="H156" s="79"/>
    </row>
    <row r="157" spans="2:8">
      <c r="B157" s="79"/>
      <c r="C157" s="383"/>
      <c r="D157" s="79"/>
      <c r="E157" s="383"/>
      <c r="F157" s="79"/>
      <c r="G157" s="383"/>
      <c r="H157" s="79"/>
    </row>
    <row r="158" spans="2:8">
      <c r="B158" s="79"/>
      <c r="C158" s="383"/>
      <c r="D158" s="79"/>
      <c r="E158" s="383"/>
      <c r="F158" s="79"/>
      <c r="G158" s="383"/>
      <c r="H158" s="79"/>
    </row>
    <row r="159" spans="2:8">
      <c r="B159" s="79"/>
      <c r="C159" s="383"/>
      <c r="D159" s="79"/>
      <c r="E159" s="383"/>
      <c r="F159" s="79"/>
      <c r="G159" s="383"/>
      <c r="H159" s="79"/>
    </row>
    <row r="160" spans="2:8">
      <c r="B160" s="79"/>
      <c r="C160" s="383"/>
      <c r="D160" s="79"/>
      <c r="E160" s="383"/>
      <c r="F160" s="79"/>
      <c r="G160" s="383"/>
      <c r="H160" s="79"/>
    </row>
    <row r="161" spans="2:8">
      <c r="B161" s="79"/>
      <c r="C161" s="383"/>
      <c r="D161" s="79"/>
      <c r="E161" s="383"/>
      <c r="F161" s="79"/>
      <c r="G161" s="383"/>
      <c r="H161" s="79"/>
    </row>
    <row r="162" spans="2:8">
      <c r="B162" s="79"/>
      <c r="C162" s="383"/>
      <c r="D162" s="79"/>
      <c r="E162" s="383"/>
      <c r="F162" s="79"/>
      <c r="G162" s="383"/>
      <c r="H162" s="79"/>
    </row>
    <row r="163" spans="2:8">
      <c r="B163" s="79"/>
      <c r="C163" s="383"/>
      <c r="D163" s="79"/>
      <c r="E163" s="383"/>
      <c r="F163" s="79"/>
      <c r="G163" s="383"/>
      <c r="H163" s="79"/>
    </row>
    <row r="164" spans="2:8">
      <c r="B164" s="79"/>
      <c r="C164" s="383"/>
      <c r="D164" s="79"/>
      <c r="E164" s="383"/>
      <c r="F164" s="79"/>
      <c r="G164" s="383"/>
      <c r="H164" s="79"/>
    </row>
    <row r="165" spans="2:8">
      <c r="B165" s="79"/>
      <c r="C165" s="383"/>
      <c r="D165" s="79"/>
      <c r="E165" s="383"/>
      <c r="F165" s="79"/>
      <c r="G165" s="383"/>
      <c r="H165" s="79"/>
    </row>
    <row r="166" spans="2:8">
      <c r="B166" s="79"/>
      <c r="C166" s="383"/>
      <c r="D166" s="79"/>
      <c r="E166" s="383"/>
      <c r="F166" s="79"/>
      <c r="G166" s="383"/>
      <c r="H166" s="79"/>
    </row>
    <row r="167" spans="2:8">
      <c r="B167" s="79"/>
      <c r="C167" s="383"/>
      <c r="D167" s="79"/>
      <c r="E167" s="383"/>
      <c r="F167" s="79"/>
      <c r="G167" s="383"/>
      <c r="H167" s="79"/>
    </row>
    <row r="168" spans="2:8">
      <c r="B168" s="79"/>
      <c r="C168" s="383"/>
      <c r="D168" s="79"/>
      <c r="E168" s="383"/>
      <c r="F168" s="79"/>
      <c r="G168" s="383"/>
      <c r="H168" s="79"/>
    </row>
    <row r="169" spans="2:8">
      <c r="B169" s="79"/>
      <c r="C169" s="383"/>
      <c r="D169" s="79"/>
      <c r="E169" s="383"/>
      <c r="F169" s="79"/>
      <c r="G169" s="383"/>
      <c r="H169" s="79"/>
    </row>
    <row r="170" spans="2:8">
      <c r="B170" s="79"/>
      <c r="C170" s="383"/>
      <c r="D170" s="79"/>
      <c r="E170" s="383"/>
      <c r="F170" s="79"/>
      <c r="G170" s="383"/>
      <c r="H170" s="79"/>
    </row>
    <row r="171" spans="2:8">
      <c r="B171" s="79"/>
      <c r="C171" s="383"/>
      <c r="D171" s="79"/>
      <c r="E171" s="383"/>
      <c r="F171" s="79"/>
      <c r="G171" s="383"/>
      <c r="H171" s="79"/>
    </row>
    <row r="172" spans="2:8">
      <c r="B172" s="79"/>
      <c r="C172" s="383"/>
      <c r="D172" s="79"/>
      <c r="E172" s="383"/>
      <c r="F172" s="79"/>
      <c r="G172" s="383"/>
      <c r="H172" s="79"/>
    </row>
    <row r="173" spans="2:8">
      <c r="B173" s="79"/>
      <c r="C173" s="383"/>
      <c r="D173" s="79"/>
      <c r="E173" s="383"/>
      <c r="F173" s="79"/>
      <c r="G173" s="383"/>
      <c r="H173" s="79"/>
    </row>
    <row r="174" spans="2:8">
      <c r="B174" s="79"/>
      <c r="C174" s="383"/>
      <c r="D174" s="79"/>
      <c r="E174" s="383"/>
      <c r="F174" s="79"/>
      <c r="G174" s="383"/>
      <c r="H174" s="79"/>
    </row>
    <row r="175" spans="2:8">
      <c r="B175" s="79"/>
      <c r="C175" s="383"/>
      <c r="D175" s="79"/>
      <c r="E175" s="383"/>
      <c r="F175" s="79"/>
      <c r="G175" s="383"/>
      <c r="H175" s="79"/>
    </row>
    <row r="176" spans="2:8">
      <c r="B176" s="79"/>
      <c r="C176" s="383"/>
      <c r="D176" s="79"/>
      <c r="E176" s="383"/>
      <c r="F176" s="79"/>
      <c r="G176" s="383"/>
      <c r="H176" s="79"/>
    </row>
    <row r="177" spans="2:8">
      <c r="B177" s="79"/>
      <c r="C177" s="383"/>
      <c r="D177" s="79"/>
      <c r="E177" s="383"/>
      <c r="F177" s="79"/>
      <c r="G177" s="383"/>
      <c r="H177" s="79"/>
    </row>
    <row r="178" spans="2:8">
      <c r="B178" s="79"/>
      <c r="C178" s="383"/>
      <c r="D178" s="79"/>
      <c r="E178" s="383"/>
      <c r="F178" s="79"/>
      <c r="G178" s="383"/>
      <c r="H178" s="79"/>
    </row>
    <row r="179" spans="2:8">
      <c r="B179" s="79"/>
      <c r="C179" s="383"/>
      <c r="D179" s="79"/>
      <c r="E179" s="383"/>
      <c r="F179" s="79"/>
      <c r="G179" s="383"/>
      <c r="H179" s="79"/>
    </row>
    <row r="180" spans="2:8">
      <c r="B180" s="79"/>
      <c r="C180" s="383"/>
      <c r="D180" s="79"/>
      <c r="E180" s="383"/>
      <c r="F180" s="79"/>
      <c r="G180" s="383"/>
      <c r="H180" s="79"/>
    </row>
    <row r="181" spans="2:8">
      <c r="B181" s="79"/>
      <c r="C181" s="383"/>
      <c r="D181" s="79"/>
      <c r="E181" s="383"/>
      <c r="F181" s="79"/>
      <c r="G181" s="383"/>
      <c r="H181" s="79"/>
    </row>
    <row r="182" spans="2:8">
      <c r="B182" s="79"/>
      <c r="C182" s="383"/>
      <c r="D182" s="79"/>
      <c r="E182" s="383"/>
      <c r="F182" s="79"/>
      <c r="G182" s="383"/>
      <c r="H182" s="79"/>
    </row>
    <row r="183" spans="2:8">
      <c r="B183" s="79"/>
      <c r="C183" s="383"/>
      <c r="D183" s="79"/>
      <c r="E183" s="383"/>
      <c r="F183" s="79"/>
      <c r="G183" s="383"/>
      <c r="H183" s="79"/>
    </row>
    <row r="184" spans="2:8">
      <c r="B184" s="79"/>
      <c r="C184" s="383"/>
      <c r="D184" s="79"/>
      <c r="E184" s="383"/>
      <c r="F184" s="79"/>
      <c r="G184" s="383"/>
      <c r="H184" s="79"/>
    </row>
    <row r="185" spans="2:8">
      <c r="B185" s="79"/>
      <c r="C185" s="383"/>
      <c r="D185" s="79"/>
      <c r="E185" s="383"/>
      <c r="F185" s="79"/>
      <c r="G185" s="383"/>
      <c r="H185" s="79"/>
    </row>
    <row r="186" spans="2:8">
      <c r="B186" s="79"/>
      <c r="C186" s="383"/>
      <c r="D186" s="79"/>
      <c r="E186" s="383"/>
      <c r="F186" s="79"/>
      <c r="G186" s="383"/>
      <c r="H186" s="79"/>
    </row>
    <row r="187" spans="2:8">
      <c r="B187" s="79"/>
      <c r="C187" s="383"/>
      <c r="D187" s="79"/>
      <c r="E187" s="383"/>
      <c r="F187" s="79"/>
      <c r="G187" s="383"/>
      <c r="H187" s="79"/>
    </row>
    <row r="188" spans="2:8">
      <c r="B188" s="79"/>
      <c r="C188" s="383"/>
      <c r="D188" s="79"/>
      <c r="E188" s="383"/>
      <c r="F188" s="79"/>
      <c r="G188" s="383"/>
      <c r="H188" s="79"/>
    </row>
    <row r="189" spans="2:8">
      <c r="B189" s="79"/>
      <c r="C189" s="383"/>
      <c r="D189" s="79"/>
      <c r="E189" s="383"/>
      <c r="F189" s="79"/>
      <c r="G189" s="383"/>
      <c r="H189" s="79"/>
    </row>
    <row r="190" spans="2:8">
      <c r="B190" s="79"/>
      <c r="C190" s="383"/>
      <c r="D190" s="79"/>
      <c r="E190" s="383"/>
      <c r="F190" s="79"/>
      <c r="G190" s="383"/>
      <c r="H190" s="79"/>
    </row>
    <row r="191" spans="2:8">
      <c r="B191" s="79"/>
      <c r="C191" s="383"/>
      <c r="D191" s="79"/>
      <c r="E191" s="383"/>
      <c r="F191" s="79"/>
      <c r="G191" s="383"/>
      <c r="H191" s="79"/>
    </row>
    <row r="192" spans="2:8">
      <c r="B192" s="79"/>
      <c r="C192" s="383"/>
      <c r="D192" s="79"/>
      <c r="E192" s="383"/>
      <c r="F192" s="79"/>
      <c r="G192" s="383"/>
      <c r="H192" s="79"/>
    </row>
    <row r="193" spans="2:8">
      <c r="B193" s="79"/>
      <c r="C193" s="383"/>
      <c r="D193" s="79"/>
      <c r="E193" s="383"/>
      <c r="F193" s="79"/>
      <c r="G193" s="383"/>
      <c r="H193" s="79"/>
    </row>
    <row r="194" spans="2:8">
      <c r="B194" s="79"/>
      <c r="C194" s="383"/>
      <c r="D194" s="79"/>
      <c r="E194" s="383"/>
      <c r="F194" s="79"/>
      <c r="G194" s="383"/>
      <c r="H194" s="79"/>
    </row>
    <row r="195" spans="2:8">
      <c r="B195" s="79"/>
      <c r="C195" s="383"/>
      <c r="D195" s="79"/>
      <c r="E195" s="383"/>
      <c r="F195" s="79"/>
      <c r="G195" s="383"/>
      <c r="H195" s="79"/>
    </row>
    <row r="196" spans="2:8">
      <c r="B196" s="79"/>
      <c r="C196" s="383"/>
      <c r="D196" s="79"/>
      <c r="E196" s="383"/>
      <c r="F196" s="79"/>
      <c r="G196" s="383"/>
      <c r="H196" s="79"/>
    </row>
    <row r="197" spans="2:8">
      <c r="B197" s="79"/>
      <c r="C197" s="383"/>
      <c r="D197" s="79"/>
      <c r="E197" s="383"/>
      <c r="F197" s="79"/>
      <c r="G197" s="383"/>
      <c r="H197" s="79"/>
    </row>
    <row r="198" spans="2:8">
      <c r="B198" s="79"/>
      <c r="C198" s="383"/>
      <c r="D198" s="79"/>
      <c r="E198" s="383"/>
      <c r="F198" s="79"/>
      <c r="G198" s="383"/>
      <c r="H198" s="79"/>
    </row>
    <row r="199" spans="2:8">
      <c r="B199" s="79"/>
      <c r="C199" s="383"/>
      <c r="D199" s="79"/>
      <c r="E199" s="383"/>
      <c r="F199" s="79"/>
      <c r="G199" s="383"/>
      <c r="H199" s="79"/>
    </row>
    <row r="200" spans="2:8">
      <c r="B200" s="79"/>
      <c r="C200" s="383"/>
      <c r="D200" s="79"/>
      <c r="E200" s="383"/>
      <c r="F200" s="79"/>
      <c r="G200" s="383"/>
      <c r="H200" s="79"/>
    </row>
    <row r="201" spans="2:8">
      <c r="B201" s="79"/>
      <c r="C201" s="383"/>
      <c r="D201" s="79"/>
      <c r="E201" s="383"/>
      <c r="F201" s="79"/>
      <c r="G201" s="383"/>
      <c r="H201" s="79"/>
    </row>
    <row r="202" spans="2:8">
      <c r="B202" s="79"/>
      <c r="C202" s="383"/>
      <c r="D202" s="79"/>
      <c r="E202" s="383"/>
      <c r="F202" s="79"/>
      <c r="G202" s="383"/>
      <c r="H202" s="79"/>
    </row>
    <row r="203" spans="2:8">
      <c r="B203" s="79"/>
      <c r="C203" s="383"/>
      <c r="D203" s="79"/>
      <c r="E203" s="383"/>
      <c r="F203" s="79"/>
      <c r="G203" s="383"/>
      <c r="H203" s="79"/>
    </row>
    <row r="204" spans="2:8">
      <c r="B204" s="79"/>
      <c r="C204" s="383"/>
      <c r="D204" s="79"/>
      <c r="E204" s="383"/>
      <c r="F204" s="79"/>
      <c r="G204" s="383"/>
      <c r="H204" s="79"/>
    </row>
    <row r="205" spans="2:8">
      <c r="B205" s="79"/>
      <c r="C205" s="383"/>
      <c r="D205" s="79"/>
      <c r="E205" s="383"/>
      <c r="F205" s="79"/>
      <c r="G205" s="383"/>
      <c r="H205" s="79"/>
    </row>
    <row r="206" spans="2:8">
      <c r="B206" s="79"/>
      <c r="C206" s="383"/>
      <c r="D206" s="79"/>
      <c r="E206" s="383"/>
      <c r="F206" s="79"/>
      <c r="G206" s="383"/>
      <c r="H206" s="79"/>
    </row>
    <row r="207" spans="2:8">
      <c r="B207" s="79"/>
      <c r="C207" s="383"/>
      <c r="D207" s="79"/>
      <c r="E207" s="383"/>
      <c r="F207" s="79"/>
      <c r="G207" s="383"/>
      <c r="H207" s="79"/>
    </row>
    <row r="208" spans="2:8">
      <c r="B208" s="79"/>
      <c r="C208" s="383"/>
      <c r="D208" s="79"/>
      <c r="E208" s="383"/>
      <c r="F208" s="79"/>
      <c r="G208" s="383"/>
      <c r="H208" s="79"/>
    </row>
    <row r="209" spans="2:8">
      <c r="B209" s="79"/>
      <c r="C209" s="383"/>
      <c r="D209" s="79"/>
      <c r="E209" s="383"/>
      <c r="F209" s="79"/>
      <c r="G209" s="383"/>
      <c r="H209" s="79"/>
    </row>
    <row r="210" spans="2:8">
      <c r="B210" s="79"/>
      <c r="C210" s="383"/>
      <c r="D210" s="79"/>
      <c r="E210" s="383"/>
      <c r="F210" s="79"/>
      <c r="G210" s="383"/>
      <c r="H210" s="79"/>
    </row>
    <row r="211" spans="2:8">
      <c r="B211" s="79"/>
      <c r="C211" s="383"/>
      <c r="D211" s="79"/>
      <c r="E211" s="383"/>
      <c r="F211" s="79"/>
      <c r="G211" s="383"/>
      <c r="H211" s="79"/>
    </row>
    <row r="212" spans="2:8">
      <c r="B212" s="79"/>
      <c r="C212" s="383"/>
      <c r="D212" s="79"/>
      <c r="E212" s="383"/>
      <c r="F212" s="79"/>
      <c r="G212" s="383"/>
      <c r="H212" s="79"/>
    </row>
    <row r="213" spans="2:8">
      <c r="B213" s="79"/>
      <c r="C213" s="383"/>
      <c r="D213" s="79"/>
      <c r="E213" s="383"/>
      <c r="F213" s="79"/>
      <c r="G213" s="383"/>
      <c r="H213" s="79"/>
    </row>
    <row r="214" spans="2:8">
      <c r="B214" s="79"/>
      <c r="C214" s="383"/>
      <c r="D214" s="79"/>
      <c r="E214" s="383"/>
      <c r="F214" s="79"/>
      <c r="G214" s="383"/>
      <c r="H214" s="79"/>
    </row>
    <row r="215" spans="2:8">
      <c r="B215" s="79"/>
      <c r="C215" s="383"/>
      <c r="D215" s="79"/>
      <c r="E215" s="383"/>
      <c r="F215" s="79"/>
      <c r="G215" s="383"/>
      <c r="H215" s="79"/>
    </row>
    <row r="216" spans="2:8">
      <c r="B216" s="79"/>
      <c r="C216" s="383"/>
      <c r="D216" s="79"/>
      <c r="E216" s="383"/>
      <c r="F216" s="79"/>
      <c r="G216" s="383"/>
      <c r="H216" s="79"/>
    </row>
    <row r="217" spans="2:8">
      <c r="B217" s="79"/>
      <c r="C217" s="383"/>
      <c r="D217" s="79"/>
      <c r="E217" s="383"/>
      <c r="F217" s="79"/>
      <c r="G217" s="383"/>
      <c r="H217" s="79"/>
    </row>
    <row r="218" spans="2:8">
      <c r="B218" s="79"/>
      <c r="C218" s="383"/>
      <c r="D218" s="79"/>
      <c r="E218" s="383"/>
      <c r="F218" s="79"/>
      <c r="G218" s="383"/>
      <c r="H218" s="79"/>
    </row>
    <row r="219" spans="2:8">
      <c r="B219" s="79"/>
      <c r="C219" s="383"/>
      <c r="D219" s="79"/>
      <c r="E219" s="383"/>
      <c r="F219" s="79"/>
      <c r="G219" s="383"/>
      <c r="H219" s="79"/>
    </row>
    <row r="220" spans="2:8">
      <c r="B220" s="79"/>
      <c r="C220" s="383"/>
      <c r="D220" s="79"/>
      <c r="E220" s="383"/>
      <c r="F220" s="79"/>
      <c r="G220" s="383"/>
      <c r="H220" s="79"/>
    </row>
    <row r="221" spans="2:8">
      <c r="B221" s="79"/>
      <c r="C221" s="383"/>
      <c r="D221" s="79"/>
      <c r="E221" s="383"/>
      <c r="F221" s="79"/>
      <c r="G221" s="383"/>
      <c r="H221" s="79"/>
    </row>
    <row r="222" spans="2:8">
      <c r="B222" s="79"/>
      <c r="C222" s="383"/>
      <c r="D222" s="79"/>
      <c r="E222" s="383"/>
      <c r="F222" s="79"/>
      <c r="G222" s="383"/>
      <c r="H222" s="79"/>
    </row>
    <row r="223" spans="2:8">
      <c r="B223" s="79"/>
      <c r="C223" s="383"/>
      <c r="D223" s="79"/>
      <c r="E223" s="383"/>
      <c r="F223" s="79"/>
      <c r="G223" s="383"/>
      <c r="H223" s="79"/>
    </row>
    <row r="224" spans="2:8">
      <c r="B224" s="79"/>
      <c r="C224" s="383"/>
      <c r="D224" s="79"/>
      <c r="E224" s="383"/>
      <c r="F224" s="79"/>
      <c r="G224" s="383"/>
      <c r="H224" s="79"/>
    </row>
    <row r="225" spans="2:8">
      <c r="B225" s="79"/>
      <c r="C225" s="383"/>
      <c r="D225" s="79"/>
      <c r="E225" s="383"/>
      <c r="F225" s="79"/>
      <c r="G225" s="383"/>
      <c r="H225" s="79"/>
    </row>
    <row r="226" spans="2:8">
      <c r="B226" s="79"/>
      <c r="C226" s="383"/>
      <c r="D226" s="79"/>
      <c r="E226" s="383"/>
      <c r="F226" s="79"/>
      <c r="G226" s="383"/>
      <c r="H226" s="79"/>
    </row>
    <row r="227" spans="2:8">
      <c r="B227" s="79"/>
      <c r="C227" s="383"/>
      <c r="D227" s="79"/>
      <c r="E227" s="383"/>
      <c r="F227" s="79"/>
      <c r="G227" s="383"/>
      <c r="H227" s="79"/>
    </row>
    <row r="228" spans="2:8">
      <c r="B228" s="79"/>
      <c r="C228" s="383"/>
      <c r="D228" s="79"/>
      <c r="E228" s="383"/>
      <c r="F228" s="79"/>
      <c r="G228" s="383"/>
      <c r="H228" s="79"/>
    </row>
    <row r="229" spans="2:8">
      <c r="B229" s="79"/>
      <c r="C229" s="383"/>
      <c r="D229" s="79"/>
      <c r="E229" s="383"/>
      <c r="F229" s="79"/>
      <c r="G229" s="383"/>
      <c r="H229" s="79"/>
    </row>
    <row r="230" spans="2:8">
      <c r="B230" s="79"/>
      <c r="C230" s="383"/>
      <c r="D230" s="79"/>
      <c r="E230" s="383"/>
      <c r="F230" s="79"/>
      <c r="G230" s="383"/>
      <c r="H230" s="79"/>
    </row>
    <row r="231" spans="2:8">
      <c r="B231" s="79"/>
      <c r="C231" s="383"/>
      <c r="D231" s="79"/>
      <c r="E231" s="383"/>
      <c r="F231" s="79"/>
      <c r="G231" s="383"/>
      <c r="H231" s="79"/>
    </row>
    <row r="232" spans="2:8">
      <c r="B232" s="79"/>
      <c r="C232" s="383"/>
      <c r="D232" s="79"/>
      <c r="E232" s="383"/>
      <c r="F232" s="79"/>
      <c r="G232" s="383"/>
      <c r="H232" s="79"/>
    </row>
    <row r="233" spans="2:8">
      <c r="B233" s="79"/>
      <c r="C233" s="383"/>
      <c r="D233" s="79"/>
      <c r="E233" s="383"/>
      <c r="F233" s="79"/>
      <c r="G233" s="383"/>
      <c r="H233" s="79"/>
    </row>
    <row r="234" spans="2:8">
      <c r="B234" s="79"/>
      <c r="C234" s="383"/>
      <c r="D234" s="79"/>
      <c r="E234" s="383"/>
      <c r="F234" s="79"/>
      <c r="G234" s="383"/>
      <c r="H234" s="79"/>
    </row>
    <row r="235" spans="2:8">
      <c r="B235" s="79"/>
      <c r="C235" s="383"/>
      <c r="D235" s="79"/>
      <c r="E235" s="383"/>
      <c r="F235" s="79"/>
      <c r="G235" s="383"/>
      <c r="H235" s="79"/>
    </row>
    <row r="236" spans="2:8">
      <c r="B236" s="79"/>
      <c r="C236" s="383"/>
      <c r="D236" s="79"/>
      <c r="E236" s="383"/>
      <c r="F236" s="79"/>
      <c r="G236" s="383"/>
      <c r="H236" s="79"/>
    </row>
    <row r="237" spans="2:8">
      <c r="B237" s="79"/>
      <c r="C237" s="383"/>
      <c r="D237" s="79"/>
      <c r="E237" s="383"/>
      <c r="F237" s="79"/>
      <c r="G237" s="383"/>
      <c r="H237" s="79"/>
    </row>
    <row r="238" spans="2:8">
      <c r="B238" s="79"/>
      <c r="C238" s="383"/>
      <c r="D238" s="79"/>
      <c r="E238" s="383"/>
      <c r="F238" s="79"/>
      <c r="G238" s="383"/>
      <c r="H238" s="79"/>
    </row>
    <row r="239" spans="2:8">
      <c r="B239" s="79"/>
      <c r="C239" s="383"/>
      <c r="D239" s="79"/>
      <c r="E239" s="383"/>
      <c r="F239" s="79"/>
      <c r="G239" s="383"/>
      <c r="H239" s="79"/>
    </row>
    <row r="240" spans="2:8">
      <c r="B240" s="79"/>
      <c r="C240" s="383"/>
      <c r="D240" s="79"/>
      <c r="E240" s="383"/>
      <c r="F240" s="79"/>
      <c r="G240" s="383"/>
      <c r="H240" s="79"/>
    </row>
    <row r="241" spans="2:8">
      <c r="B241" s="79"/>
      <c r="C241" s="383"/>
      <c r="D241" s="79"/>
      <c r="E241" s="383"/>
      <c r="F241" s="79"/>
      <c r="G241" s="383"/>
      <c r="H241" s="79"/>
    </row>
    <row r="242" spans="2:8">
      <c r="B242" s="79"/>
      <c r="C242" s="383"/>
      <c r="D242" s="79"/>
      <c r="E242" s="383"/>
      <c r="F242" s="79"/>
      <c r="G242" s="383"/>
      <c r="H242" s="79"/>
    </row>
    <row r="243" spans="2:8">
      <c r="B243" s="79"/>
      <c r="C243" s="383"/>
      <c r="D243" s="79"/>
      <c r="E243" s="383"/>
      <c r="F243" s="79"/>
      <c r="G243" s="383"/>
      <c r="H243" s="79"/>
    </row>
    <row r="244" spans="2:8">
      <c r="B244" s="79"/>
      <c r="C244" s="383"/>
      <c r="D244" s="79"/>
      <c r="E244" s="383"/>
      <c r="F244" s="79"/>
      <c r="G244" s="383"/>
      <c r="H244" s="79"/>
    </row>
    <row r="245" spans="2:8">
      <c r="B245" s="79"/>
      <c r="C245" s="383"/>
      <c r="D245" s="79"/>
      <c r="E245" s="383"/>
      <c r="F245" s="79"/>
      <c r="G245" s="383"/>
      <c r="H245" s="79"/>
    </row>
    <row r="246" spans="2:8">
      <c r="B246" s="79"/>
      <c r="C246" s="383"/>
      <c r="D246" s="79"/>
      <c r="E246" s="383"/>
      <c r="F246" s="79"/>
      <c r="G246" s="383"/>
      <c r="H246" s="79"/>
    </row>
    <row r="247" spans="2:8">
      <c r="B247" s="79"/>
      <c r="C247" s="383"/>
      <c r="D247" s="79"/>
      <c r="E247" s="383"/>
      <c r="F247" s="79"/>
      <c r="G247" s="383"/>
      <c r="H247" s="79"/>
    </row>
    <row r="248" spans="2:8">
      <c r="B248" s="79"/>
      <c r="C248" s="383"/>
      <c r="D248" s="79"/>
      <c r="E248" s="383"/>
      <c r="F248" s="79"/>
      <c r="G248" s="383"/>
      <c r="H248" s="79"/>
    </row>
    <row r="249" spans="2:8">
      <c r="B249" s="79"/>
      <c r="C249" s="383"/>
      <c r="D249" s="79"/>
      <c r="E249" s="383"/>
      <c r="F249" s="79"/>
      <c r="G249" s="383"/>
      <c r="H249" s="79"/>
    </row>
    <row r="250" spans="2:8">
      <c r="B250" s="79"/>
      <c r="C250" s="383"/>
      <c r="D250" s="79"/>
      <c r="E250" s="383"/>
      <c r="F250" s="79"/>
      <c r="G250" s="383"/>
      <c r="H250" s="79"/>
    </row>
    <row r="251" spans="2:8">
      <c r="B251" s="79"/>
      <c r="C251" s="383"/>
      <c r="D251" s="79"/>
      <c r="E251" s="383"/>
      <c r="F251" s="79"/>
      <c r="G251" s="383"/>
      <c r="H251" s="79"/>
    </row>
    <row r="252" spans="2:8">
      <c r="B252" s="79"/>
      <c r="C252" s="383"/>
      <c r="D252" s="79"/>
      <c r="E252" s="383"/>
      <c r="F252" s="79"/>
      <c r="G252" s="383"/>
      <c r="H252" s="79"/>
    </row>
    <row r="253" spans="2:8">
      <c r="B253" s="79"/>
      <c r="C253" s="383"/>
      <c r="D253" s="79"/>
      <c r="E253" s="383"/>
      <c r="F253" s="79"/>
      <c r="G253" s="383"/>
      <c r="H253" s="79"/>
    </row>
    <row r="254" spans="2:8">
      <c r="B254" s="79"/>
      <c r="C254" s="383"/>
      <c r="D254" s="79"/>
      <c r="E254" s="383"/>
      <c r="F254" s="79"/>
      <c r="G254" s="383"/>
      <c r="H254" s="79"/>
    </row>
    <row r="255" spans="2:8">
      <c r="B255" s="79"/>
      <c r="C255" s="383"/>
      <c r="D255" s="79"/>
      <c r="E255" s="383"/>
      <c r="F255" s="79"/>
      <c r="G255" s="383"/>
      <c r="H255" s="79"/>
    </row>
    <row r="256" spans="2:8">
      <c r="B256" s="79"/>
      <c r="C256" s="383"/>
      <c r="D256" s="79"/>
      <c r="E256" s="383"/>
      <c r="F256" s="79"/>
      <c r="G256" s="383"/>
      <c r="H256" s="79"/>
    </row>
    <row r="257" spans="2:8">
      <c r="B257" s="79"/>
      <c r="C257" s="383"/>
      <c r="D257" s="79"/>
      <c r="E257" s="383"/>
      <c r="F257" s="79"/>
      <c r="G257" s="383"/>
      <c r="H257" s="79"/>
    </row>
    <row r="258" spans="2:8">
      <c r="B258" s="79"/>
      <c r="C258" s="383"/>
      <c r="D258" s="79"/>
      <c r="E258" s="383"/>
      <c r="F258" s="79"/>
      <c r="G258" s="383"/>
      <c r="H258" s="79"/>
    </row>
    <row r="259" spans="2:8">
      <c r="B259" s="79"/>
      <c r="C259" s="383"/>
      <c r="D259" s="79"/>
      <c r="E259" s="383"/>
      <c r="F259" s="79"/>
      <c r="G259" s="383"/>
      <c r="H259" s="79"/>
    </row>
    <row r="260" spans="2:8">
      <c r="B260" s="79"/>
      <c r="C260" s="383"/>
      <c r="D260" s="79"/>
      <c r="E260" s="383"/>
      <c r="F260" s="79"/>
      <c r="G260" s="383"/>
      <c r="H260" s="79"/>
    </row>
    <row r="261" spans="2:8">
      <c r="B261" s="79"/>
      <c r="C261" s="383"/>
      <c r="D261" s="79"/>
      <c r="E261" s="383"/>
      <c r="F261" s="79"/>
      <c r="G261" s="383"/>
      <c r="H261" s="79"/>
    </row>
    <row r="262" spans="2:8">
      <c r="B262" s="79"/>
      <c r="C262" s="383"/>
      <c r="D262" s="79"/>
      <c r="E262" s="383"/>
      <c r="F262" s="79"/>
      <c r="G262" s="383"/>
      <c r="H262" s="79"/>
    </row>
    <row r="263" spans="2:8">
      <c r="B263" s="79"/>
      <c r="C263" s="383"/>
      <c r="D263" s="79"/>
      <c r="E263" s="383"/>
      <c r="F263" s="79"/>
      <c r="G263" s="383"/>
      <c r="H263" s="79"/>
    </row>
    <row r="264" spans="2:8">
      <c r="B264" s="79"/>
      <c r="C264" s="383"/>
      <c r="D264" s="79"/>
      <c r="E264" s="383"/>
      <c r="F264" s="79"/>
      <c r="G264" s="383"/>
      <c r="H264" s="79"/>
    </row>
    <row r="265" spans="2:8">
      <c r="B265" s="79"/>
      <c r="C265" s="383"/>
      <c r="D265" s="79"/>
      <c r="E265" s="383"/>
      <c r="F265" s="79"/>
      <c r="G265" s="383"/>
      <c r="H265" s="79"/>
    </row>
    <row r="266" spans="2:8">
      <c r="B266" s="79"/>
      <c r="C266" s="383"/>
      <c r="D266" s="79"/>
      <c r="E266" s="383"/>
      <c r="F266" s="79"/>
      <c r="G266" s="383"/>
      <c r="H266" s="79"/>
    </row>
    <row r="267" spans="2:8">
      <c r="B267" s="79"/>
      <c r="C267" s="383"/>
      <c r="D267" s="79"/>
      <c r="E267" s="383"/>
      <c r="F267" s="79"/>
      <c r="G267" s="383"/>
      <c r="H267" s="79"/>
    </row>
    <row r="268" spans="2:8">
      <c r="B268" s="79"/>
      <c r="C268" s="383"/>
      <c r="D268" s="79"/>
      <c r="E268" s="383"/>
      <c r="F268" s="79"/>
      <c r="G268" s="383"/>
      <c r="H268" s="79"/>
    </row>
    <row r="269" spans="2:8">
      <c r="B269" s="79"/>
      <c r="C269" s="383"/>
      <c r="D269" s="79"/>
      <c r="E269" s="383"/>
      <c r="F269" s="79"/>
      <c r="G269" s="383"/>
      <c r="H269" s="79"/>
    </row>
    <row r="270" spans="2:8">
      <c r="B270" s="79"/>
      <c r="C270" s="383"/>
      <c r="D270" s="79"/>
      <c r="E270" s="383"/>
      <c r="F270" s="79"/>
      <c r="G270" s="383"/>
      <c r="H270" s="79"/>
    </row>
    <row r="271" spans="2:8">
      <c r="B271" s="79"/>
      <c r="C271" s="383"/>
      <c r="D271" s="79"/>
      <c r="E271" s="383"/>
      <c r="F271" s="79"/>
      <c r="G271" s="383"/>
      <c r="H271" s="79"/>
    </row>
    <row r="272" spans="2:8">
      <c r="B272" s="79"/>
      <c r="C272" s="383"/>
      <c r="D272" s="79"/>
      <c r="E272" s="383"/>
      <c r="F272" s="79"/>
      <c r="G272" s="383"/>
      <c r="H272" s="79"/>
    </row>
    <row r="273" spans="2:8">
      <c r="B273" s="79"/>
      <c r="C273" s="383"/>
      <c r="D273" s="79"/>
      <c r="E273" s="383"/>
      <c r="F273" s="79"/>
      <c r="G273" s="383"/>
      <c r="H273" s="79"/>
    </row>
    <row r="274" spans="2:8">
      <c r="B274" s="79"/>
      <c r="C274" s="383"/>
      <c r="D274" s="79"/>
      <c r="E274" s="383"/>
      <c r="F274" s="79"/>
      <c r="G274" s="383"/>
      <c r="H274" s="79"/>
    </row>
    <row r="275" spans="2:8">
      <c r="B275" s="79"/>
      <c r="C275" s="383"/>
      <c r="D275" s="79"/>
      <c r="E275" s="383"/>
      <c r="F275" s="79"/>
      <c r="G275" s="383"/>
      <c r="H275" s="79"/>
    </row>
    <row r="276" spans="2:8">
      <c r="B276" s="79"/>
      <c r="C276" s="383"/>
      <c r="D276" s="79"/>
      <c r="E276" s="383"/>
      <c r="F276" s="79"/>
      <c r="G276" s="383"/>
      <c r="H276" s="79"/>
    </row>
    <row r="277" spans="2:8">
      <c r="B277" s="79"/>
      <c r="C277" s="383"/>
      <c r="D277" s="79"/>
      <c r="E277" s="383"/>
      <c r="F277" s="79"/>
      <c r="G277" s="383"/>
      <c r="H277" s="79"/>
    </row>
    <row r="278" spans="2:8">
      <c r="B278" s="79"/>
      <c r="C278" s="383"/>
      <c r="D278" s="79"/>
      <c r="E278" s="383"/>
      <c r="F278" s="79"/>
      <c r="G278" s="383"/>
      <c r="H278" s="79"/>
    </row>
    <row r="279" spans="2:8">
      <c r="B279" s="79"/>
      <c r="C279" s="383"/>
      <c r="D279" s="79"/>
      <c r="E279" s="383"/>
      <c r="F279" s="79"/>
      <c r="G279" s="383"/>
      <c r="H279" s="79"/>
    </row>
    <row r="280" spans="2:8">
      <c r="B280" s="79"/>
      <c r="C280" s="383"/>
      <c r="D280" s="79"/>
      <c r="E280" s="383"/>
      <c r="F280" s="79"/>
      <c r="G280" s="383"/>
      <c r="H280" s="79"/>
    </row>
    <row r="281" spans="2:8">
      <c r="B281" s="79"/>
      <c r="C281" s="383"/>
      <c r="D281" s="79"/>
      <c r="E281" s="383"/>
      <c r="F281" s="79"/>
      <c r="G281" s="383"/>
      <c r="H281" s="79"/>
    </row>
    <row r="282" spans="2:8">
      <c r="B282" s="79"/>
      <c r="C282" s="383"/>
      <c r="D282" s="79"/>
      <c r="E282" s="383"/>
      <c r="F282" s="79"/>
      <c r="G282" s="383"/>
      <c r="H282" s="79"/>
    </row>
    <row r="283" spans="2:8">
      <c r="B283" s="79"/>
      <c r="C283" s="383"/>
      <c r="D283" s="79"/>
      <c r="E283" s="383"/>
      <c r="F283" s="79"/>
      <c r="G283" s="383"/>
      <c r="H283" s="79"/>
    </row>
    <row r="284" spans="2:8">
      <c r="B284" s="79"/>
      <c r="C284" s="383"/>
      <c r="D284" s="79"/>
      <c r="E284" s="383"/>
      <c r="F284" s="79"/>
      <c r="G284" s="383"/>
      <c r="H284" s="79"/>
    </row>
    <row r="285" spans="2:8">
      <c r="B285" s="79"/>
      <c r="C285" s="383"/>
      <c r="D285" s="79"/>
      <c r="E285" s="383"/>
      <c r="F285" s="79"/>
      <c r="G285" s="383"/>
      <c r="H285" s="79"/>
    </row>
    <row r="286" spans="2:8">
      <c r="B286" s="79"/>
      <c r="C286" s="383"/>
      <c r="D286" s="79"/>
      <c r="E286" s="383"/>
      <c r="F286" s="79"/>
      <c r="G286" s="383"/>
      <c r="H286" s="79"/>
    </row>
    <row r="287" spans="2:8">
      <c r="B287" s="79"/>
      <c r="C287" s="383"/>
      <c r="D287" s="79"/>
      <c r="E287" s="383"/>
      <c r="F287" s="79"/>
      <c r="G287" s="383"/>
      <c r="H287" s="79"/>
    </row>
    <row r="288" spans="2:8">
      <c r="B288" s="79"/>
      <c r="C288" s="383"/>
      <c r="D288" s="79"/>
      <c r="E288" s="383"/>
      <c r="F288" s="79"/>
      <c r="G288" s="383"/>
      <c r="H288" s="79"/>
    </row>
    <row r="289" spans="2:8">
      <c r="B289" s="79"/>
      <c r="C289" s="383"/>
      <c r="D289" s="79"/>
      <c r="E289" s="383"/>
      <c r="F289" s="79"/>
      <c r="G289" s="383"/>
      <c r="H289" s="79"/>
    </row>
    <row r="290" spans="2:8">
      <c r="B290" s="79"/>
      <c r="C290" s="383"/>
      <c r="D290" s="79"/>
      <c r="E290" s="383"/>
      <c r="F290" s="79"/>
      <c r="G290" s="383"/>
      <c r="H290" s="79"/>
    </row>
    <row r="291" spans="2:8">
      <c r="B291" s="79"/>
      <c r="C291" s="383"/>
      <c r="D291" s="79"/>
      <c r="E291" s="383"/>
      <c r="F291" s="79"/>
      <c r="G291" s="383"/>
      <c r="H291" s="79"/>
    </row>
    <row r="292" spans="2:8">
      <c r="B292" s="79"/>
      <c r="C292" s="383"/>
      <c r="D292" s="79"/>
      <c r="E292" s="383"/>
      <c r="F292" s="79"/>
      <c r="G292" s="383"/>
      <c r="H292" s="79"/>
    </row>
    <row r="293" spans="2:8">
      <c r="B293" s="79"/>
      <c r="C293" s="383"/>
      <c r="D293" s="79"/>
      <c r="E293" s="383"/>
      <c r="F293" s="79"/>
      <c r="G293" s="383"/>
      <c r="H293" s="79"/>
    </row>
    <row r="294" spans="2:8">
      <c r="B294" s="79"/>
      <c r="C294" s="383"/>
      <c r="D294" s="79"/>
      <c r="E294" s="383"/>
      <c r="F294" s="79"/>
      <c r="G294" s="383"/>
      <c r="H294" s="79"/>
    </row>
    <row r="295" spans="2:8">
      <c r="B295" s="79"/>
      <c r="C295" s="383"/>
      <c r="D295" s="79"/>
      <c r="E295" s="383"/>
      <c r="F295" s="79"/>
      <c r="G295" s="383"/>
      <c r="H295" s="79"/>
    </row>
    <row r="296" spans="2:8">
      <c r="B296" s="79"/>
      <c r="C296" s="383"/>
      <c r="D296" s="79"/>
      <c r="E296" s="383"/>
      <c r="F296" s="79"/>
      <c r="G296" s="383"/>
      <c r="H296" s="79"/>
    </row>
    <row r="297" spans="2:8">
      <c r="B297" s="79"/>
      <c r="C297" s="383"/>
      <c r="D297" s="79"/>
      <c r="E297" s="383"/>
      <c r="F297" s="79"/>
      <c r="G297" s="383"/>
      <c r="H297" s="79"/>
    </row>
    <row r="298" spans="2:8">
      <c r="B298" s="79"/>
      <c r="C298" s="383"/>
      <c r="D298" s="79"/>
      <c r="E298" s="383"/>
      <c r="F298" s="79"/>
      <c r="G298" s="383"/>
      <c r="H298" s="79"/>
    </row>
    <row r="299" spans="2:8">
      <c r="B299" s="79"/>
      <c r="C299" s="383"/>
      <c r="D299" s="79"/>
      <c r="E299" s="383"/>
      <c r="F299" s="79"/>
      <c r="G299" s="383"/>
      <c r="H299" s="79"/>
    </row>
    <row r="300" spans="2:8">
      <c r="B300" s="79"/>
      <c r="C300" s="383"/>
      <c r="D300" s="79"/>
      <c r="E300" s="383"/>
      <c r="F300" s="79"/>
      <c r="G300" s="383"/>
      <c r="H300" s="79"/>
    </row>
    <row r="301" spans="2:8">
      <c r="B301" s="79"/>
      <c r="C301" s="383"/>
      <c r="D301" s="79"/>
      <c r="E301" s="383"/>
      <c r="F301" s="79"/>
      <c r="G301" s="383"/>
      <c r="H301" s="79"/>
    </row>
    <row r="302" spans="2:8">
      <c r="B302" s="79"/>
      <c r="C302" s="383"/>
      <c r="D302" s="79"/>
      <c r="E302" s="383"/>
      <c r="F302" s="79"/>
      <c r="G302" s="383"/>
      <c r="H302" s="79"/>
    </row>
    <row r="303" spans="2:8">
      <c r="B303" s="79"/>
      <c r="C303" s="383"/>
      <c r="D303" s="79"/>
      <c r="E303" s="383"/>
      <c r="F303" s="79"/>
      <c r="G303" s="383"/>
      <c r="H303" s="79"/>
    </row>
    <row r="304" spans="2:8">
      <c r="B304" s="79"/>
      <c r="C304" s="383"/>
      <c r="D304" s="79"/>
      <c r="E304" s="383"/>
      <c r="F304" s="79"/>
      <c r="G304" s="383"/>
      <c r="H304" s="79"/>
    </row>
    <row r="305" spans="2:8">
      <c r="B305" s="79"/>
      <c r="C305" s="383"/>
      <c r="D305" s="79"/>
      <c r="E305" s="383"/>
      <c r="F305" s="79"/>
      <c r="G305" s="383"/>
      <c r="H305" s="79"/>
    </row>
    <row r="306" spans="2:8">
      <c r="B306" s="79"/>
      <c r="C306" s="383"/>
      <c r="D306" s="79"/>
      <c r="E306" s="383"/>
      <c r="F306" s="79"/>
      <c r="G306" s="383"/>
      <c r="H306" s="79"/>
    </row>
    <row r="307" spans="2:8">
      <c r="B307" s="79"/>
      <c r="C307" s="383"/>
      <c r="D307" s="79"/>
      <c r="E307" s="383"/>
      <c r="F307" s="79"/>
      <c r="G307" s="383"/>
      <c r="H307" s="79"/>
    </row>
    <row r="308" spans="2:8">
      <c r="B308" s="79"/>
      <c r="C308" s="383"/>
      <c r="D308" s="79"/>
      <c r="E308" s="383"/>
      <c r="F308" s="79"/>
      <c r="G308" s="383"/>
      <c r="H308" s="79"/>
    </row>
    <row r="309" spans="2:8">
      <c r="B309" s="79"/>
      <c r="C309" s="383"/>
      <c r="D309" s="79"/>
      <c r="E309" s="383"/>
      <c r="F309" s="79"/>
      <c r="G309" s="383"/>
      <c r="H309" s="79"/>
    </row>
    <row r="310" spans="2:8">
      <c r="B310" s="79"/>
      <c r="C310" s="383"/>
      <c r="D310" s="79"/>
      <c r="E310" s="383"/>
      <c r="F310" s="79"/>
      <c r="G310" s="383"/>
      <c r="H310" s="79"/>
    </row>
    <row r="311" spans="2:8">
      <c r="B311" s="79"/>
      <c r="C311" s="383"/>
      <c r="D311" s="79"/>
      <c r="E311" s="383"/>
      <c r="F311" s="79"/>
      <c r="G311" s="383"/>
      <c r="H311" s="79"/>
    </row>
    <row r="312" spans="2:8">
      <c r="B312" s="79"/>
      <c r="C312" s="383"/>
      <c r="D312" s="79"/>
      <c r="E312" s="383"/>
      <c r="F312" s="79"/>
      <c r="G312" s="383"/>
      <c r="H312" s="79"/>
    </row>
    <row r="313" spans="2:8">
      <c r="B313" s="79"/>
      <c r="C313" s="383"/>
      <c r="D313" s="79"/>
      <c r="E313" s="383"/>
      <c r="F313" s="79"/>
      <c r="G313" s="383"/>
      <c r="H313" s="79"/>
    </row>
    <row r="314" spans="2:8">
      <c r="B314" s="79"/>
      <c r="C314" s="383"/>
      <c r="D314" s="79"/>
      <c r="E314" s="383"/>
      <c r="F314" s="79"/>
      <c r="G314" s="383"/>
      <c r="H314" s="79"/>
    </row>
    <row r="315" spans="2:8">
      <c r="B315" s="79"/>
      <c r="C315" s="383"/>
      <c r="D315" s="79"/>
      <c r="E315" s="383"/>
      <c r="F315" s="79"/>
      <c r="G315" s="383"/>
      <c r="H315" s="79"/>
    </row>
    <row r="316" spans="2:8">
      <c r="B316" s="79"/>
      <c r="C316" s="383"/>
      <c r="D316" s="79"/>
      <c r="E316" s="383"/>
      <c r="F316" s="79"/>
      <c r="G316" s="383"/>
      <c r="H316" s="79"/>
    </row>
    <row r="317" spans="2:8">
      <c r="B317" s="79"/>
      <c r="C317" s="383"/>
      <c r="D317" s="79"/>
      <c r="E317" s="383"/>
      <c r="F317" s="79"/>
      <c r="G317" s="383"/>
      <c r="H317" s="79"/>
    </row>
    <row r="318" spans="2:8">
      <c r="B318" s="79"/>
      <c r="C318" s="383"/>
      <c r="D318" s="79"/>
      <c r="E318" s="383"/>
      <c r="F318" s="79"/>
      <c r="G318" s="383"/>
      <c r="H318" s="79"/>
    </row>
    <row r="319" spans="2:8">
      <c r="B319" s="79"/>
      <c r="C319" s="383"/>
      <c r="D319" s="79"/>
      <c r="E319" s="383"/>
      <c r="F319" s="79"/>
      <c r="G319" s="383"/>
      <c r="H319" s="79"/>
    </row>
    <row r="320" spans="2:8">
      <c r="B320" s="79"/>
      <c r="C320" s="383"/>
      <c r="D320" s="79"/>
      <c r="E320" s="383"/>
      <c r="F320" s="79"/>
      <c r="G320" s="383"/>
      <c r="H320" s="79"/>
    </row>
    <row r="321" spans="2:8">
      <c r="B321" s="79"/>
      <c r="C321" s="383"/>
      <c r="D321" s="79"/>
      <c r="E321" s="383"/>
      <c r="F321" s="79"/>
      <c r="G321" s="383"/>
      <c r="H321" s="79"/>
    </row>
    <row r="322" spans="2:8">
      <c r="B322" s="79"/>
      <c r="C322" s="383"/>
      <c r="D322" s="79"/>
      <c r="E322" s="383"/>
      <c r="F322" s="79"/>
      <c r="G322" s="383"/>
      <c r="H322" s="79"/>
    </row>
    <row r="323" spans="2:8">
      <c r="B323" s="79"/>
      <c r="C323" s="383"/>
      <c r="D323" s="79"/>
      <c r="E323" s="383"/>
      <c r="F323" s="79"/>
      <c r="G323" s="383"/>
      <c r="H323" s="79"/>
    </row>
    <row r="324" spans="2:8">
      <c r="B324" s="79"/>
      <c r="C324" s="383"/>
      <c r="D324" s="79"/>
      <c r="E324" s="383"/>
      <c r="F324" s="79"/>
      <c r="G324" s="383"/>
      <c r="H324" s="79"/>
    </row>
    <row r="325" spans="2:8">
      <c r="B325" s="79"/>
      <c r="C325" s="383"/>
      <c r="D325" s="79"/>
      <c r="E325" s="383"/>
      <c r="F325" s="79"/>
      <c r="G325" s="383"/>
      <c r="H325" s="79"/>
    </row>
    <row r="326" spans="2:8">
      <c r="B326" s="79"/>
      <c r="C326" s="383"/>
      <c r="D326" s="79"/>
      <c r="E326" s="383"/>
      <c r="F326" s="79"/>
      <c r="G326" s="383"/>
      <c r="H326" s="79"/>
    </row>
    <row r="327" spans="2:8">
      <c r="B327" s="79"/>
      <c r="C327" s="383"/>
      <c r="D327" s="79"/>
      <c r="E327" s="383"/>
      <c r="F327" s="79"/>
      <c r="G327" s="383"/>
      <c r="H327" s="79"/>
    </row>
    <row r="328" spans="2:8">
      <c r="B328" s="79"/>
      <c r="C328" s="383"/>
      <c r="D328" s="79"/>
      <c r="E328" s="383"/>
      <c r="F328" s="79"/>
      <c r="G328" s="383"/>
      <c r="H328" s="79"/>
    </row>
    <row r="329" spans="2:8">
      <c r="B329" s="79"/>
      <c r="C329" s="383"/>
      <c r="D329" s="79"/>
      <c r="E329" s="383"/>
      <c r="F329" s="79"/>
      <c r="G329" s="383"/>
      <c r="H329" s="79"/>
    </row>
    <row r="330" spans="2:8">
      <c r="B330" s="79"/>
      <c r="C330" s="383"/>
      <c r="D330" s="79"/>
      <c r="E330" s="383"/>
      <c r="F330" s="79"/>
      <c r="G330" s="383"/>
      <c r="H330" s="79"/>
    </row>
    <row r="331" spans="2:8">
      <c r="B331" s="79"/>
      <c r="C331" s="383"/>
      <c r="D331" s="79"/>
      <c r="E331" s="383"/>
      <c r="F331" s="79"/>
      <c r="G331" s="383"/>
      <c r="H331" s="79"/>
    </row>
    <row r="332" spans="2:8">
      <c r="B332" s="79"/>
      <c r="C332" s="383"/>
      <c r="D332" s="79"/>
      <c r="E332" s="383"/>
      <c r="F332" s="79"/>
      <c r="G332" s="383"/>
      <c r="H332" s="79"/>
    </row>
    <row r="333" spans="2:8">
      <c r="B333" s="79"/>
      <c r="C333" s="383"/>
      <c r="D333" s="79"/>
      <c r="E333" s="383"/>
      <c r="F333" s="79"/>
      <c r="G333" s="383"/>
      <c r="H333" s="79"/>
    </row>
    <row r="334" spans="2:8">
      <c r="B334" s="79"/>
      <c r="C334" s="383"/>
      <c r="D334" s="79"/>
      <c r="E334" s="383"/>
      <c r="F334" s="79"/>
      <c r="G334" s="383"/>
      <c r="H334" s="79"/>
    </row>
    <row r="335" spans="2:8">
      <c r="B335" s="79"/>
      <c r="C335" s="383"/>
      <c r="D335" s="79"/>
      <c r="E335" s="383"/>
      <c r="F335" s="79"/>
      <c r="G335" s="383"/>
      <c r="H335" s="79"/>
    </row>
    <row r="336" spans="2:8">
      <c r="B336" s="79"/>
      <c r="C336" s="383"/>
      <c r="D336" s="79"/>
      <c r="E336" s="383"/>
      <c r="F336" s="79"/>
      <c r="G336" s="383"/>
      <c r="H336" s="79"/>
    </row>
    <row r="337" spans="2:8">
      <c r="B337" s="79"/>
      <c r="C337" s="383"/>
      <c r="D337" s="79"/>
      <c r="E337" s="383"/>
      <c r="F337" s="79"/>
      <c r="G337" s="383"/>
      <c r="H337" s="79"/>
    </row>
    <row r="338" spans="2:8">
      <c r="B338" s="79"/>
      <c r="C338" s="383"/>
      <c r="D338" s="79"/>
      <c r="E338" s="383"/>
      <c r="F338" s="79"/>
      <c r="G338" s="383"/>
      <c r="H338" s="79"/>
    </row>
    <row r="339" spans="2:8">
      <c r="B339" s="79"/>
      <c r="C339" s="383"/>
      <c r="D339" s="79"/>
      <c r="E339" s="383"/>
      <c r="F339" s="79"/>
      <c r="G339" s="383"/>
      <c r="H339" s="79"/>
    </row>
    <row r="340" spans="2:8">
      <c r="B340" s="79"/>
      <c r="C340" s="383"/>
      <c r="D340" s="79"/>
      <c r="E340" s="383"/>
      <c r="F340" s="79"/>
      <c r="G340" s="383"/>
      <c r="H340" s="79"/>
    </row>
    <row r="341" spans="2:8">
      <c r="B341" s="79"/>
      <c r="C341" s="383"/>
      <c r="D341" s="79"/>
      <c r="E341" s="383"/>
      <c r="F341" s="79"/>
      <c r="G341" s="383"/>
      <c r="H341" s="79"/>
    </row>
    <row r="342" spans="2:8">
      <c r="B342" s="79"/>
      <c r="C342" s="383"/>
      <c r="D342" s="79"/>
      <c r="E342" s="383"/>
      <c r="F342" s="79"/>
      <c r="G342" s="383"/>
      <c r="H342" s="79"/>
    </row>
    <row r="343" spans="2:8">
      <c r="B343" s="79"/>
      <c r="C343" s="383"/>
      <c r="D343" s="79"/>
      <c r="E343" s="383"/>
      <c r="F343" s="79"/>
      <c r="G343" s="383"/>
      <c r="H343" s="79"/>
    </row>
    <row r="344" spans="2:8">
      <c r="B344" s="79"/>
      <c r="C344" s="383"/>
      <c r="D344" s="79"/>
      <c r="E344" s="383"/>
      <c r="F344" s="79"/>
      <c r="G344" s="383"/>
      <c r="H344" s="79"/>
    </row>
    <row r="345" spans="2:8">
      <c r="B345" s="79"/>
      <c r="C345" s="383"/>
      <c r="D345" s="79"/>
      <c r="E345" s="383"/>
      <c r="F345" s="79"/>
      <c r="G345" s="383"/>
      <c r="H345" s="79"/>
    </row>
    <row r="346" spans="2:8">
      <c r="B346" s="79"/>
      <c r="C346" s="383"/>
      <c r="D346" s="79"/>
      <c r="E346" s="383"/>
      <c r="F346" s="79"/>
      <c r="G346" s="383"/>
      <c r="H346" s="79"/>
    </row>
    <row r="347" spans="2:8">
      <c r="B347" s="79"/>
      <c r="C347" s="383"/>
      <c r="D347" s="79"/>
      <c r="E347" s="383"/>
      <c r="F347" s="79"/>
      <c r="G347" s="383"/>
      <c r="H347" s="79"/>
    </row>
    <row r="348" spans="2:8">
      <c r="B348" s="79"/>
      <c r="C348" s="383"/>
      <c r="D348" s="79"/>
      <c r="E348" s="383"/>
      <c r="F348" s="79"/>
      <c r="G348" s="383"/>
      <c r="H348" s="79"/>
    </row>
    <row r="349" spans="2:8">
      <c r="B349" s="79"/>
      <c r="C349" s="383"/>
      <c r="D349" s="79"/>
      <c r="E349" s="383"/>
      <c r="F349" s="79"/>
      <c r="G349" s="383"/>
      <c r="H349" s="79"/>
    </row>
    <row r="350" spans="2:8">
      <c r="B350" s="79"/>
      <c r="C350" s="383"/>
      <c r="D350" s="79"/>
      <c r="E350" s="383"/>
      <c r="F350" s="79"/>
      <c r="G350" s="383"/>
      <c r="H350" s="79"/>
    </row>
    <row r="351" spans="2:8">
      <c r="B351" s="79"/>
      <c r="C351" s="383"/>
      <c r="D351" s="79"/>
      <c r="E351" s="383"/>
      <c r="F351" s="79"/>
      <c r="G351" s="383"/>
      <c r="H351" s="79"/>
    </row>
    <row r="352" spans="2:8">
      <c r="B352" s="79"/>
      <c r="C352" s="383"/>
      <c r="D352" s="79"/>
      <c r="E352" s="383"/>
      <c r="F352" s="79"/>
      <c r="G352" s="383"/>
      <c r="H352" s="79"/>
    </row>
    <row r="353" spans="2:8">
      <c r="B353" s="79"/>
      <c r="C353" s="383"/>
      <c r="D353" s="79"/>
      <c r="E353" s="383"/>
      <c r="F353" s="79"/>
      <c r="G353" s="383"/>
      <c r="H353" s="79"/>
    </row>
    <row r="354" spans="2:8">
      <c r="B354" s="79"/>
      <c r="C354" s="383"/>
      <c r="D354" s="79"/>
      <c r="E354" s="383"/>
      <c r="F354" s="79"/>
      <c r="G354" s="383"/>
      <c r="H354" s="79"/>
    </row>
    <row r="355" spans="2:8">
      <c r="B355" s="79"/>
      <c r="C355" s="383"/>
      <c r="D355" s="79"/>
      <c r="E355" s="383"/>
      <c r="F355" s="79"/>
      <c r="G355" s="383"/>
      <c r="H355" s="79"/>
    </row>
    <row r="356" spans="2:8">
      <c r="B356" s="79"/>
      <c r="C356" s="383"/>
      <c r="D356" s="79"/>
      <c r="E356" s="383"/>
      <c r="F356" s="79"/>
      <c r="G356" s="383"/>
      <c r="H356" s="79"/>
    </row>
  </sheetData>
  <mergeCells count="14">
    <mergeCell ref="A1:N1"/>
    <mergeCell ref="B4:G4"/>
    <mergeCell ref="I4:N4"/>
    <mergeCell ref="D7:G7"/>
    <mergeCell ref="A61:N61"/>
    <mergeCell ref="K7:N7"/>
    <mergeCell ref="A4:A10"/>
    <mergeCell ref="A64:N64"/>
    <mergeCell ref="B7:C10"/>
    <mergeCell ref="F10:G10"/>
    <mergeCell ref="I7:J10"/>
    <mergeCell ref="M10:N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9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1" customWidth="1"/>
    <col min="4" max="4" width="8.6640625" style="1" customWidth="1"/>
    <col min="5" max="5" width="2.6640625" style="1" customWidth="1"/>
    <col min="6" max="6" width="8.6640625" style="1" customWidth="1"/>
    <col min="7" max="7" width="2.6640625" style="1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7" ht="38.25" customHeight="1">
      <c r="A1" s="673" t="s">
        <v>234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0"/>
    </row>
    <row r="2" spans="1:17" s="11" customFormat="1" ht="6.5" customHeight="1" thickBo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7" s="11" customFormat="1" ht="6.5" customHeight="1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61" t="s">
        <v>111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7" s="11" customFormat="1" ht="6.5" customHeight="1">
      <c r="A5" s="661"/>
      <c r="B5" s="532"/>
      <c r="C5" s="532"/>
      <c r="D5" s="532"/>
      <c r="E5" s="532"/>
      <c r="F5" s="532"/>
      <c r="G5" s="532"/>
      <c r="H5" s="534"/>
      <c r="I5" s="532"/>
      <c r="J5" s="532"/>
      <c r="K5" s="532"/>
      <c r="L5" s="532"/>
      <c r="M5" s="532"/>
      <c r="N5" s="532"/>
    </row>
    <row r="6" spans="1:17" s="11" customFormat="1" ht="6.5" customHeight="1">
      <c r="A6" s="661"/>
      <c r="B6" s="531"/>
      <c r="C6" s="531"/>
      <c r="D6" s="531"/>
      <c r="E6" s="531"/>
      <c r="F6" s="531"/>
      <c r="G6" s="531"/>
      <c r="H6" s="534"/>
      <c r="I6" s="531"/>
      <c r="J6" s="531"/>
      <c r="K6" s="531"/>
      <c r="L6" s="531"/>
      <c r="M6" s="531"/>
      <c r="N6" s="531"/>
    </row>
    <row r="7" spans="1:17" s="11" customFormat="1" ht="24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7" s="11" customFormat="1" ht="6.5" customHeight="1">
      <c r="A8" s="661"/>
      <c r="B8" s="668"/>
      <c r="C8" s="668"/>
      <c r="D8" s="536"/>
      <c r="E8" s="536"/>
      <c r="F8" s="536"/>
      <c r="G8" s="536"/>
      <c r="H8" s="534"/>
      <c r="I8" s="668"/>
      <c r="J8" s="668"/>
      <c r="K8" s="536"/>
      <c r="L8" s="536"/>
      <c r="M8" s="536"/>
      <c r="N8" s="536"/>
    </row>
    <row r="9" spans="1:17" s="11" customFormat="1" ht="6.5" customHeight="1">
      <c r="A9" s="661"/>
      <c r="B9" s="668"/>
      <c r="C9" s="668"/>
      <c r="D9" s="534"/>
      <c r="E9" s="534"/>
      <c r="F9" s="534"/>
      <c r="G9" s="534"/>
      <c r="H9" s="534"/>
      <c r="I9" s="668"/>
      <c r="J9" s="668"/>
      <c r="K9" s="534"/>
      <c r="L9" s="534"/>
      <c r="M9" s="534"/>
      <c r="N9" s="534"/>
    </row>
    <row r="10" spans="1:17" s="11" customFormat="1" ht="24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7" s="11" customFormat="1" ht="6.5" customHeight="1">
      <c r="A11" s="465"/>
      <c r="B11" s="539"/>
      <c r="C11" s="539"/>
      <c r="D11" s="541"/>
      <c r="E11" s="541"/>
      <c r="F11" s="536"/>
      <c r="G11" s="536"/>
      <c r="H11" s="536"/>
      <c r="I11" s="539"/>
      <c r="J11" s="539"/>
      <c r="K11" s="541"/>
      <c r="L11" s="541"/>
      <c r="M11" s="536"/>
      <c r="N11" s="536"/>
    </row>
    <row r="12" spans="1:17" s="11" customFormat="1" ht="6.5" customHeight="1">
      <c r="A12" s="146"/>
      <c r="B12" s="76"/>
      <c r="C12" s="76"/>
      <c r="D12" s="74"/>
      <c r="E12" s="74"/>
      <c r="F12" s="74"/>
      <c r="G12" s="75"/>
      <c r="H12" s="75"/>
      <c r="I12" s="76"/>
      <c r="J12" s="76"/>
      <c r="K12" s="74"/>
      <c r="L12" s="74"/>
      <c r="M12" s="74"/>
      <c r="N12" s="75"/>
    </row>
    <row r="13" spans="1:17" s="11" customFormat="1" ht="14">
      <c r="A13" s="542" t="s">
        <v>60</v>
      </c>
      <c r="B13" s="470">
        <f>D13+F13</f>
        <v>292288</v>
      </c>
      <c r="C13" s="558"/>
      <c r="D13" s="526">
        <f>SUM(D14:D20)</f>
        <v>114386</v>
      </c>
      <c r="E13" s="558"/>
      <c r="F13" s="526">
        <f>SUM(F14:F20)</f>
        <v>177902</v>
      </c>
      <c r="G13" s="558"/>
      <c r="H13" s="542"/>
      <c r="I13" s="481">
        <f>SUM(I14:I19)</f>
        <v>100</v>
      </c>
      <c r="J13" s="481"/>
      <c r="K13" s="481">
        <f>SUM(K14:K19)</f>
        <v>100</v>
      </c>
      <c r="L13" s="481"/>
      <c r="M13" s="481">
        <f>SUM(M14:M19)</f>
        <v>100.00000000000001</v>
      </c>
      <c r="N13" s="542"/>
    </row>
    <row r="14" spans="1:17" s="11" customFormat="1" ht="12">
      <c r="A14" s="482" t="s">
        <v>14</v>
      </c>
      <c r="B14" s="485">
        <f t="shared" ref="B14:B20" si="0">D14+F14</f>
        <v>92600</v>
      </c>
      <c r="C14" s="486"/>
      <c r="D14" s="485">
        <v>19802</v>
      </c>
      <c r="E14" s="485"/>
      <c r="F14" s="485">
        <v>72798</v>
      </c>
      <c r="G14" s="486"/>
      <c r="H14" s="571"/>
      <c r="I14" s="507">
        <f>B14*100/SUM(B14:B19)</f>
        <v>31.696372031888057</v>
      </c>
      <c r="J14" s="507"/>
      <c r="K14" s="507">
        <f t="shared" ref="K14:K19" si="1">D14*100/SUM($D$14:$D$19)</f>
        <v>17.31155910688371</v>
      </c>
      <c r="L14" s="507"/>
      <c r="M14" s="507">
        <f t="shared" ref="M14:M19" si="2">F14*100/SUM($F$14:$F$19)</f>
        <v>40.952739914829465</v>
      </c>
      <c r="N14" s="521"/>
      <c r="Q14" s="270"/>
    </row>
    <row r="15" spans="1:17" s="11" customFormat="1" ht="12">
      <c r="A15" s="482" t="s">
        <v>15</v>
      </c>
      <c r="B15" s="485">
        <f t="shared" si="0"/>
        <v>64620</v>
      </c>
      <c r="C15" s="486"/>
      <c r="D15" s="485">
        <v>31281</v>
      </c>
      <c r="E15" s="485"/>
      <c r="F15" s="485">
        <v>33339</v>
      </c>
      <c r="G15" s="486"/>
      <c r="H15" s="571"/>
      <c r="I15" s="507">
        <f>B15*100/SUM(B14:B19)</f>
        <v>22.119001735427712</v>
      </c>
      <c r="J15" s="507"/>
      <c r="K15" s="507">
        <f t="shared" si="1"/>
        <v>27.346878114454565</v>
      </c>
      <c r="L15" s="488"/>
      <c r="M15" s="507">
        <f t="shared" si="2"/>
        <v>18.754957499113978</v>
      </c>
      <c r="N15" s="521"/>
    </row>
    <row r="16" spans="1:17" s="11" customFormat="1" ht="12">
      <c r="A16" s="482" t="s">
        <v>16</v>
      </c>
      <c r="B16" s="485">
        <f t="shared" si="0"/>
        <v>76129</v>
      </c>
      <c r="C16" s="486"/>
      <c r="D16" s="485">
        <v>31213</v>
      </c>
      <c r="E16" s="485"/>
      <c r="F16" s="485">
        <v>44916</v>
      </c>
      <c r="G16" s="486"/>
      <c r="H16" s="571"/>
      <c r="I16" s="507">
        <f>B16*100/SUM(B14:B19)</f>
        <v>26.058456872738724</v>
      </c>
      <c r="J16" s="507"/>
      <c r="K16" s="507">
        <f t="shared" si="1"/>
        <v>27.28743027992936</v>
      </c>
      <c r="L16" s="488"/>
      <c r="M16" s="507">
        <f t="shared" si="2"/>
        <v>25.267634633018492</v>
      </c>
      <c r="N16" s="521"/>
    </row>
    <row r="17" spans="1:14" s="11" customFormat="1" ht="12">
      <c r="A17" s="482" t="s">
        <v>17</v>
      </c>
      <c r="B17" s="485">
        <f t="shared" si="0"/>
        <v>17646</v>
      </c>
      <c r="C17" s="486"/>
      <c r="D17" s="485">
        <v>7736</v>
      </c>
      <c r="E17" s="485"/>
      <c r="F17" s="485">
        <v>9910</v>
      </c>
      <c r="G17" s="486"/>
      <c r="H17" s="571"/>
      <c r="I17" s="507">
        <f>B17*100/SUM(B14:B19)</f>
        <v>6.0401099446511513</v>
      </c>
      <c r="J17" s="507"/>
      <c r="K17" s="507">
        <f t="shared" si="1"/>
        <v>6.7630654101026346</v>
      </c>
      <c r="L17" s="488"/>
      <c r="M17" s="507">
        <f t="shared" si="2"/>
        <v>5.5749011312942658</v>
      </c>
      <c r="N17" s="521"/>
    </row>
    <row r="18" spans="1:14" s="11" customFormat="1" ht="12">
      <c r="A18" s="572" t="s">
        <v>18</v>
      </c>
      <c r="B18" s="485">
        <f>D18+F18</f>
        <v>27429</v>
      </c>
      <c r="C18" s="486"/>
      <c r="D18" s="485">
        <v>16389</v>
      </c>
      <c r="E18" s="485"/>
      <c r="F18" s="485">
        <v>11040</v>
      </c>
      <c r="G18" s="486"/>
      <c r="H18" s="571"/>
      <c r="I18" s="507">
        <f>B18*100/SUM(B14:B19)</f>
        <v>9.3887666140675758</v>
      </c>
      <c r="J18" s="507"/>
      <c r="K18" s="507">
        <f t="shared" si="1"/>
        <v>14.32780235343486</v>
      </c>
      <c r="L18" s="488"/>
      <c r="M18" s="507">
        <f t="shared" si="2"/>
        <v>6.2105861240654585</v>
      </c>
      <c r="N18" s="521"/>
    </row>
    <row r="19" spans="1:14" s="11" customFormat="1" ht="12">
      <c r="A19" s="572" t="s">
        <v>29</v>
      </c>
      <c r="B19" s="485">
        <f t="shared" si="0"/>
        <v>13723</v>
      </c>
      <c r="C19" s="486"/>
      <c r="D19" s="485">
        <v>7965</v>
      </c>
      <c r="E19" s="485"/>
      <c r="F19" s="485">
        <v>5758</v>
      </c>
      <c r="G19" s="486"/>
      <c r="H19" s="571"/>
      <c r="I19" s="507">
        <f>B19*100/SUM(B14:B19)</f>
        <v>4.6972928012267801</v>
      </c>
      <c r="J19" s="507"/>
      <c r="K19" s="507">
        <f t="shared" si="1"/>
        <v>6.9632647351948664</v>
      </c>
      <c r="L19" s="488"/>
      <c r="M19" s="507">
        <f t="shared" si="2"/>
        <v>3.2391806976783433</v>
      </c>
      <c r="N19" s="521"/>
    </row>
    <row r="20" spans="1:14" s="11" customFormat="1">
      <c r="A20" s="572" t="s">
        <v>11</v>
      </c>
      <c r="B20" s="485">
        <f t="shared" si="0"/>
        <v>141</v>
      </c>
      <c r="C20" s="486"/>
      <c r="D20" s="485">
        <v>0</v>
      </c>
      <c r="E20" s="485"/>
      <c r="F20" s="485">
        <v>141</v>
      </c>
      <c r="G20" s="486"/>
      <c r="H20" s="571"/>
      <c r="I20" s="588" t="s">
        <v>101</v>
      </c>
      <c r="J20" s="588"/>
      <c r="K20" s="588">
        <v>0</v>
      </c>
      <c r="L20" s="493"/>
      <c r="M20" s="588" t="s">
        <v>101</v>
      </c>
      <c r="N20" s="521"/>
    </row>
    <row r="21" spans="1:14" s="11" customFormat="1" ht="6.5" customHeight="1">
      <c r="A21" s="26"/>
      <c r="B21" s="411"/>
      <c r="C21" s="257"/>
      <c r="D21" s="235"/>
      <c r="E21" s="257"/>
      <c r="F21" s="235"/>
      <c r="G21" s="257"/>
      <c r="H21" s="17"/>
      <c r="I21" s="254"/>
      <c r="J21" s="254"/>
      <c r="K21" s="254"/>
      <c r="L21" s="254"/>
      <c r="M21" s="254"/>
      <c r="N21" s="17"/>
    </row>
    <row r="22" spans="1:14" s="11" customFormat="1">
      <c r="A22" s="61" t="s">
        <v>22</v>
      </c>
      <c r="B22" s="321">
        <f t="shared" ref="B22:B29" si="3">D22+F22</f>
        <v>162120</v>
      </c>
      <c r="C22" s="281"/>
      <c r="D22" s="321">
        <f>SUM(D23:D29)</f>
        <v>20843</v>
      </c>
      <c r="E22" s="281"/>
      <c r="F22" s="321">
        <f>SUM(F23:F29)</f>
        <v>141277</v>
      </c>
      <c r="G22" s="281"/>
      <c r="H22" s="41"/>
      <c r="I22" s="407">
        <f>SUM(I23:I28)</f>
        <v>99.999999999999986</v>
      </c>
      <c r="J22" s="407"/>
      <c r="K22" s="407">
        <f>SUM(K23:K28)</f>
        <v>100</v>
      </c>
      <c r="L22" s="407"/>
      <c r="M22" s="407">
        <f>SUM(M23:M28)</f>
        <v>100</v>
      </c>
      <c r="N22" s="41"/>
    </row>
    <row r="23" spans="1:14" s="11" customFormat="1">
      <c r="A23" s="46" t="s">
        <v>14</v>
      </c>
      <c r="B23" s="247">
        <f t="shared" si="3"/>
        <v>63539</v>
      </c>
      <c r="C23" s="259"/>
      <c r="D23" s="247">
        <v>712</v>
      </c>
      <c r="E23" s="247" t="s">
        <v>1</v>
      </c>
      <c r="F23" s="247">
        <v>62827</v>
      </c>
      <c r="G23" s="259"/>
      <c r="H23" s="34"/>
      <c r="I23" s="250">
        <f>B23*100/SUM(B23:B28)</f>
        <v>39.198859920786703</v>
      </c>
      <c r="J23" s="250"/>
      <c r="K23" s="250">
        <f t="shared" ref="K23:K28" si="4">D23*100/SUM($D$23:$D$28)</f>
        <v>3.4160149690543586</v>
      </c>
      <c r="L23" s="250"/>
      <c r="M23" s="250">
        <f t="shared" ref="M23:M28" si="5">F23*100/SUM($F$23:$F$28)</f>
        <v>44.478977139984849</v>
      </c>
      <c r="N23" s="26"/>
    </row>
    <row r="24" spans="1:14" s="11" customFormat="1" ht="12">
      <c r="A24" s="46" t="s">
        <v>15</v>
      </c>
      <c r="B24" s="247">
        <f t="shared" si="3"/>
        <v>27282</v>
      </c>
      <c r="C24" s="259"/>
      <c r="D24" s="247">
        <v>2233</v>
      </c>
      <c r="E24" s="247"/>
      <c r="F24" s="247">
        <v>25049</v>
      </c>
      <c r="G24" s="259"/>
      <c r="H24" s="34"/>
      <c r="I24" s="250">
        <f>B24*100/SUM(B23:B28)</f>
        <v>16.830974619665131</v>
      </c>
      <c r="J24" s="250"/>
      <c r="K24" s="250">
        <f t="shared" si="4"/>
        <v>10.713428968958404</v>
      </c>
      <c r="L24" s="244"/>
      <c r="M24" s="250">
        <f t="shared" si="5"/>
        <v>17.733679761559209</v>
      </c>
      <c r="N24" s="26"/>
    </row>
    <row r="25" spans="1:14" s="11" customFormat="1" ht="12">
      <c r="A25" s="46" t="s">
        <v>16</v>
      </c>
      <c r="B25" s="247">
        <f t="shared" si="3"/>
        <v>44660</v>
      </c>
      <c r="C25" s="260"/>
      <c r="D25" s="247">
        <v>8618</v>
      </c>
      <c r="E25" s="247"/>
      <c r="F25" s="247">
        <v>36042</v>
      </c>
      <c r="G25" s="260"/>
      <c r="H25" s="26"/>
      <c r="I25" s="250">
        <f>B25*100/SUM(B23:B28)</f>
        <v>27.551914321319728</v>
      </c>
      <c r="J25" s="250"/>
      <c r="K25" s="250">
        <f t="shared" si="4"/>
        <v>41.347214892289976</v>
      </c>
      <c r="L25" s="244"/>
      <c r="M25" s="250">
        <f t="shared" si="5"/>
        <v>25.516279530764383</v>
      </c>
      <c r="N25" s="26"/>
    </row>
    <row r="26" spans="1:14" s="11" customFormat="1" ht="12">
      <c r="A26" s="46" t="s">
        <v>17</v>
      </c>
      <c r="B26" s="247">
        <f t="shared" si="3"/>
        <v>11353</v>
      </c>
      <c r="C26" s="259"/>
      <c r="D26" s="247">
        <v>3633</v>
      </c>
      <c r="E26" s="247"/>
      <c r="F26" s="247">
        <v>7720</v>
      </c>
      <c r="G26" s="259"/>
      <c r="H26" s="34"/>
      <c r="I26" s="250">
        <f>B26*100/SUM(B23:B28)</f>
        <v>7.003960664799437</v>
      </c>
      <c r="J26" s="250"/>
      <c r="K26" s="250">
        <f t="shared" si="4"/>
        <v>17.430312335076525</v>
      </c>
      <c r="L26" s="244"/>
      <c r="M26" s="250">
        <f t="shared" si="5"/>
        <v>5.4654480322263206</v>
      </c>
      <c r="N26" s="34"/>
    </row>
    <row r="27" spans="1:14" s="11" customFormat="1" ht="12">
      <c r="A27" s="452" t="s">
        <v>18</v>
      </c>
      <c r="B27" s="247">
        <f t="shared" si="3"/>
        <v>12470</v>
      </c>
      <c r="C27" s="259"/>
      <c r="D27" s="247">
        <v>4417</v>
      </c>
      <c r="E27" s="247"/>
      <c r="F27" s="247">
        <v>8053</v>
      </c>
      <c r="G27" s="259"/>
      <c r="H27" s="34"/>
      <c r="I27" s="250">
        <f>B27*100/SUM(B23:B28)</f>
        <v>7.6930669858230409</v>
      </c>
      <c r="J27" s="250"/>
      <c r="K27" s="250">
        <f t="shared" si="4"/>
        <v>21.191767020102674</v>
      </c>
      <c r="L27" s="244"/>
      <c r="M27" s="250">
        <f t="shared" si="5"/>
        <v>5.7011985755853054</v>
      </c>
      <c r="N27" s="34"/>
    </row>
    <row r="28" spans="1:14" s="11" customFormat="1" ht="12">
      <c r="A28" s="452" t="s">
        <v>29</v>
      </c>
      <c r="B28" s="247">
        <f t="shared" si="3"/>
        <v>2790</v>
      </c>
      <c r="C28" s="259"/>
      <c r="D28" s="247">
        <v>1230</v>
      </c>
      <c r="E28" s="247"/>
      <c r="F28" s="247">
        <v>1560</v>
      </c>
      <c r="G28" s="247"/>
      <c r="H28" s="34"/>
      <c r="I28" s="250">
        <f>B28*100/SUM(B23:B28)</f>
        <v>1.7212234876059571</v>
      </c>
      <c r="J28" s="250"/>
      <c r="K28" s="250">
        <f t="shared" si="4"/>
        <v>5.9012618145180635</v>
      </c>
      <c r="L28" s="244"/>
      <c r="M28" s="250">
        <f t="shared" si="5"/>
        <v>1.10441695987993</v>
      </c>
      <c r="N28" s="34"/>
    </row>
    <row r="29" spans="1:14" s="11" customFormat="1">
      <c r="A29" s="452" t="s">
        <v>11</v>
      </c>
      <c r="B29" s="247">
        <f t="shared" si="3"/>
        <v>26</v>
      </c>
      <c r="C29" s="247" t="s">
        <v>1</v>
      </c>
      <c r="D29" s="247">
        <v>0</v>
      </c>
      <c r="E29" s="247"/>
      <c r="F29" s="247">
        <v>26</v>
      </c>
      <c r="G29" s="247" t="s">
        <v>1</v>
      </c>
      <c r="H29" s="34"/>
      <c r="I29" s="585" t="s">
        <v>101</v>
      </c>
      <c r="J29" s="585"/>
      <c r="K29" s="585">
        <v>0</v>
      </c>
      <c r="L29" s="282"/>
      <c r="M29" s="585" t="s">
        <v>101</v>
      </c>
      <c r="N29" s="34"/>
    </row>
    <row r="30" spans="1:14" s="11" customFormat="1" ht="6.5" customHeight="1">
      <c r="A30" s="26"/>
      <c r="B30" s="247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448" t="s">
        <v>24</v>
      </c>
      <c r="B31" s="321">
        <f t="shared" ref="B31:B37" si="6">D31+F31</f>
        <v>55061</v>
      </c>
      <c r="C31" s="281"/>
      <c r="D31" s="321">
        <f>SUM(D32:D37)</f>
        <v>44001</v>
      </c>
      <c r="E31" s="281"/>
      <c r="F31" s="321">
        <f>SUM(F32:F37)</f>
        <v>11060</v>
      </c>
      <c r="G31" s="281"/>
      <c r="H31" s="41"/>
      <c r="I31" s="253">
        <f>SUM(I32:I37)</f>
        <v>100</v>
      </c>
      <c r="J31" s="253"/>
      <c r="K31" s="253">
        <f>SUM(K32:K37)</f>
        <v>100.00000000000001</v>
      </c>
      <c r="L31" s="253"/>
      <c r="M31" s="253">
        <f>SUM(M32:M37)</f>
        <v>100</v>
      </c>
      <c r="N31" s="41"/>
    </row>
    <row r="32" spans="1:14" s="11" customFormat="1" ht="12">
      <c r="A32" s="46" t="s">
        <v>14</v>
      </c>
      <c r="B32" s="247">
        <f t="shared" si="6"/>
        <v>9140</v>
      </c>
      <c r="C32" s="259"/>
      <c r="D32" s="247">
        <v>7225</v>
      </c>
      <c r="E32" s="247"/>
      <c r="F32" s="247">
        <v>1915</v>
      </c>
      <c r="G32" s="259"/>
      <c r="H32" s="34"/>
      <c r="I32" s="250">
        <f>B32*100/SUM(B32:B37)</f>
        <v>16.599771162892065</v>
      </c>
      <c r="J32" s="244"/>
      <c r="K32" s="250">
        <f t="shared" ref="K32:K37" si="7">D32*100/SUM($D$32:$D$37)</f>
        <v>16.420081361787233</v>
      </c>
      <c r="L32" s="244"/>
      <c r="M32" s="250">
        <f t="shared" ref="M32:M37" si="8">F32*100/SUM($F$32:$F$37)</f>
        <v>17.314647377938517</v>
      </c>
      <c r="N32" s="26"/>
    </row>
    <row r="33" spans="1:14" s="11" customFormat="1" ht="12">
      <c r="A33" s="46" t="s">
        <v>15</v>
      </c>
      <c r="B33" s="247">
        <f t="shared" si="6"/>
        <v>16759</v>
      </c>
      <c r="C33" s="259"/>
      <c r="D33" s="247">
        <v>14215</v>
      </c>
      <c r="E33" s="247"/>
      <c r="F33" s="247">
        <v>2544</v>
      </c>
      <c r="G33" s="259"/>
      <c r="H33" s="34"/>
      <c r="I33" s="250">
        <f>B33*100/SUM(B32:B37)</f>
        <v>30.437151522856468</v>
      </c>
      <c r="J33" s="244"/>
      <c r="K33" s="250">
        <f t="shared" si="7"/>
        <v>32.306083952637437</v>
      </c>
      <c r="L33" s="244"/>
      <c r="M33" s="250">
        <f t="shared" si="8"/>
        <v>23.001808318264015</v>
      </c>
      <c r="N33" s="26"/>
    </row>
    <row r="34" spans="1:14" s="11" customFormat="1" ht="12">
      <c r="A34" s="46" t="s">
        <v>16</v>
      </c>
      <c r="B34" s="247">
        <f t="shared" si="6"/>
        <v>15078</v>
      </c>
      <c r="C34" s="259"/>
      <c r="D34" s="247">
        <v>11560</v>
      </c>
      <c r="E34" s="247"/>
      <c r="F34" s="247">
        <v>3518</v>
      </c>
      <c r="G34" s="259"/>
      <c r="H34" s="34"/>
      <c r="I34" s="250">
        <f>B34*100/SUM(B32:B37)</f>
        <v>27.38417391620203</v>
      </c>
      <c r="J34" s="244"/>
      <c r="K34" s="250">
        <f t="shared" si="7"/>
        <v>26.272130178859573</v>
      </c>
      <c r="L34" s="244"/>
      <c r="M34" s="250">
        <f t="shared" si="8"/>
        <v>31.808318264014467</v>
      </c>
      <c r="N34" s="26"/>
    </row>
    <row r="35" spans="1:14" s="11" customFormat="1">
      <c r="A35" s="46" t="s">
        <v>17</v>
      </c>
      <c r="B35" s="247">
        <f t="shared" si="6"/>
        <v>2386</v>
      </c>
      <c r="C35" s="259"/>
      <c r="D35" s="247">
        <v>1821</v>
      </c>
      <c r="E35" s="247"/>
      <c r="F35" s="247">
        <v>565</v>
      </c>
      <c r="G35" s="247" t="s">
        <v>1</v>
      </c>
      <c r="H35" s="34"/>
      <c r="I35" s="250">
        <f>B35*100/SUM(B32:B37)</f>
        <v>4.3333757105755435</v>
      </c>
      <c r="J35" s="244"/>
      <c r="K35" s="250">
        <f t="shared" si="7"/>
        <v>4.138542305856685</v>
      </c>
      <c r="L35" s="244"/>
      <c r="M35" s="250">
        <f t="shared" si="8"/>
        <v>5.1084990958408678</v>
      </c>
      <c r="N35" s="34"/>
    </row>
    <row r="36" spans="1:14" s="11" customFormat="1" ht="12">
      <c r="A36" s="452" t="s">
        <v>18</v>
      </c>
      <c r="B36" s="247">
        <f t="shared" si="6"/>
        <v>6934</v>
      </c>
      <c r="C36" s="259"/>
      <c r="D36" s="247">
        <v>5513</v>
      </c>
      <c r="E36" s="247"/>
      <c r="F36" s="247">
        <v>1421</v>
      </c>
      <c r="G36" s="259"/>
      <c r="H36" s="34"/>
      <c r="I36" s="250">
        <f>B36*100/SUM(B32:B37)</f>
        <v>12.593305606509144</v>
      </c>
      <c r="J36" s="244"/>
      <c r="K36" s="250">
        <f t="shared" si="7"/>
        <v>12.529260698620487</v>
      </c>
      <c r="L36" s="244"/>
      <c r="M36" s="250">
        <f t="shared" si="8"/>
        <v>12.848101265822784</v>
      </c>
      <c r="N36" s="34"/>
    </row>
    <row r="37" spans="1:14" s="11" customFormat="1" ht="12">
      <c r="A37" s="452" t="s">
        <v>29</v>
      </c>
      <c r="B37" s="247">
        <f t="shared" si="6"/>
        <v>4764</v>
      </c>
      <c r="C37" s="259"/>
      <c r="D37" s="247">
        <v>3667</v>
      </c>
      <c r="E37" s="247"/>
      <c r="F37" s="247">
        <v>1097</v>
      </c>
      <c r="G37" s="259"/>
      <c r="H37" s="34"/>
      <c r="I37" s="250">
        <f>B37*100/SUM(B32:B37)</f>
        <v>8.6522220809647479</v>
      </c>
      <c r="J37" s="244"/>
      <c r="K37" s="250">
        <f t="shared" si="7"/>
        <v>8.3339015022385858</v>
      </c>
      <c r="L37" s="244"/>
      <c r="M37" s="250">
        <f t="shared" si="8"/>
        <v>9.9186256781193496</v>
      </c>
      <c r="N37" s="34"/>
    </row>
    <row r="38" spans="1:14" s="11" customFormat="1" ht="6.5" customHeight="1">
      <c r="A38" s="26"/>
      <c r="B38" s="247"/>
      <c r="C38" s="260"/>
      <c r="D38" s="238"/>
      <c r="E38" s="260"/>
      <c r="F38" s="238"/>
      <c r="G38" s="260"/>
      <c r="H38" s="26"/>
      <c r="I38" s="244"/>
      <c r="J38" s="244"/>
      <c r="K38" s="244"/>
      <c r="L38" s="244"/>
      <c r="M38" s="244"/>
      <c r="N38" s="26"/>
    </row>
    <row r="39" spans="1:14" s="11" customFormat="1">
      <c r="A39" s="61" t="s">
        <v>23</v>
      </c>
      <c r="B39" s="321">
        <f t="shared" ref="B39:B45" si="9">D39+F39</f>
        <v>41825</v>
      </c>
      <c r="C39" s="281"/>
      <c r="D39" s="321">
        <f>SUM(D40:D46)</f>
        <v>28881</v>
      </c>
      <c r="E39" s="281"/>
      <c r="F39" s="321">
        <f>SUM(F40:F46)</f>
        <v>12944</v>
      </c>
      <c r="G39" s="281"/>
      <c r="H39" s="41"/>
      <c r="I39" s="253">
        <f>SUM(I40:I45)</f>
        <v>100</v>
      </c>
      <c r="J39" s="253"/>
      <c r="K39" s="253">
        <f>SUM(K40:K45)</f>
        <v>100</v>
      </c>
      <c r="L39" s="253"/>
      <c r="M39" s="253">
        <f>SUM(M40:M45)</f>
        <v>100</v>
      </c>
      <c r="N39" s="41"/>
    </row>
    <row r="40" spans="1:14" s="11" customFormat="1" ht="12">
      <c r="A40" s="46" t="s">
        <v>14</v>
      </c>
      <c r="B40" s="247">
        <f t="shared" si="9"/>
        <v>10550</v>
      </c>
      <c r="C40" s="259"/>
      <c r="D40" s="247">
        <v>7113</v>
      </c>
      <c r="E40" s="247"/>
      <c r="F40" s="247">
        <v>3437</v>
      </c>
      <c r="G40" s="259"/>
      <c r="H40" s="34"/>
      <c r="I40" s="250">
        <f>B40*100/SUM(B40:B45)</f>
        <v>25.293694557660032</v>
      </c>
      <c r="J40" s="244"/>
      <c r="K40" s="250">
        <f t="shared" ref="K40:K45" si="10">D40*100/SUM($D$40:$D$45)</f>
        <v>24.628648592500259</v>
      </c>
      <c r="L40" s="244"/>
      <c r="M40" s="250">
        <f t="shared" ref="M40:M45" si="11">F40*100/SUM($F$40:$F$45)</f>
        <v>26.790864447735601</v>
      </c>
      <c r="N40" s="34"/>
    </row>
    <row r="41" spans="1:14" s="11" customFormat="1" ht="12">
      <c r="A41" s="46" t="s">
        <v>15</v>
      </c>
      <c r="B41" s="247">
        <f t="shared" si="9"/>
        <v>11268</v>
      </c>
      <c r="C41" s="259"/>
      <c r="D41" s="247">
        <v>7931</v>
      </c>
      <c r="E41" s="247"/>
      <c r="F41" s="247">
        <v>3337</v>
      </c>
      <c r="G41" s="259"/>
      <c r="H41" s="34"/>
      <c r="I41" s="250">
        <f>B41*100/SUM(B40:B45)</f>
        <v>27.015104291536801</v>
      </c>
      <c r="J41" s="244"/>
      <c r="K41" s="250">
        <f t="shared" si="10"/>
        <v>27.460960493057719</v>
      </c>
      <c r="L41" s="244"/>
      <c r="M41" s="250">
        <f t="shared" si="11"/>
        <v>26.011380466131421</v>
      </c>
      <c r="N41" s="34"/>
    </row>
    <row r="42" spans="1:14" s="11" customFormat="1" ht="12">
      <c r="A42" s="46" t="s">
        <v>16</v>
      </c>
      <c r="B42" s="247">
        <f t="shared" si="9"/>
        <v>8369</v>
      </c>
      <c r="C42" s="259"/>
      <c r="D42" s="247">
        <v>6175</v>
      </c>
      <c r="E42" s="247"/>
      <c r="F42" s="247">
        <v>2194</v>
      </c>
      <c r="G42" s="259"/>
      <c r="H42" s="34"/>
      <c r="I42" s="250">
        <f>B42*100/SUM(B40:B45)</f>
        <v>20.064732678014863</v>
      </c>
      <c r="J42" s="244"/>
      <c r="K42" s="250">
        <f t="shared" si="10"/>
        <v>21.38083861362141</v>
      </c>
      <c r="L42" s="244"/>
      <c r="M42" s="250">
        <f t="shared" si="11"/>
        <v>17.101878556395665</v>
      </c>
      <c r="N42" s="34"/>
    </row>
    <row r="43" spans="1:14" s="11" customFormat="1">
      <c r="A43" s="46" t="s">
        <v>17</v>
      </c>
      <c r="B43" s="247">
        <f t="shared" si="9"/>
        <v>2688</v>
      </c>
      <c r="C43" s="247"/>
      <c r="D43" s="247">
        <v>1731</v>
      </c>
      <c r="E43" s="247"/>
      <c r="F43" s="247">
        <v>957</v>
      </c>
      <c r="G43" s="247" t="s">
        <v>1</v>
      </c>
      <c r="H43" s="34"/>
      <c r="I43" s="250">
        <f>B43*100/SUM(B40:B45)</f>
        <v>6.4444977223687365</v>
      </c>
      <c r="J43" s="244"/>
      <c r="K43" s="250">
        <f t="shared" si="10"/>
        <v>5.9935597797860183</v>
      </c>
      <c r="L43" s="244"/>
      <c r="M43" s="250">
        <f t="shared" si="11"/>
        <v>7.4596617039519835</v>
      </c>
      <c r="N43" s="34"/>
    </row>
    <row r="44" spans="1:14" s="11" customFormat="1">
      <c r="A44" s="452" t="s">
        <v>18</v>
      </c>
      <c r="B44" s="247">
        <f t="shared" si="9"/>
        <v>5280</v>
      </c>
      <c r="C44" s="259"/>
      <c r="D44" s="247">
        <v>4301</v>
      </c>
      <c r="E44" s="247"/>
      <c r="F44" s="247">
        <v>979</v>
      </c>
      <c r="G44" s="247" t="s">
        <v>1</v>
      </c>
      <c r="H44" s="34"/>
      <c r="I44" s="250">
        <f>B44*100/SUM(B40:B45)</f>
        <v>12.658834811795732</v>
      </c>
      <c r="J44" s="244"/>
      <c r="K44" s="250">
        <f t="shared" si="10"/>
        <v>14.892143623835739</v>
      </c>
      <c r="L44" s="244"/>
      <c r="M44" s="250">
        <f t="shared" si="11"/>
        <v>7.631148179904903</v>
      </c>
      <c r="N44" s="34"/>
    </row>
    <row r="45" spans="1:14" s="11" customFormat="1" ht="12">
      <c r="A45" s="452" t="s">
        <v>29</v>
      </c>
      <c r="B45" s="247">
        <f t="shared" si="9"/>
        <v>3555</v>
      </c>
      <c r="C45" s="259"/>
      <c r="D45" s="247">
        <v>1630</v>
      </c>
      <c r="E45" s="247"/>
      <c r="F45" s="247">
        <v>1925</v>
      </c>
      <c r="G45" s="247"/>
      <c r="H45" s="34"/>
      <c r="I45" s="250">
        <f>B45*100/SUM(B40:B45)</f>
        <v>8.523135938623831</v>
      </c>
      <c r="J45" s="244"/>
      <c r="K45" s="250">
        <f t="shared" si="10"/>
        <v>5.6438488971988505</v>
      </c>
      <c r="L45" s="244"/>
      <c r="M45" s="250">
        <f t="shared" si="11"/>
        <v>15.005066645880428</v>
      </c>
      <c r="N45" s="34"/>
    </row>
    <row r="46" spans="1:14" s="11" customFormat="1">
      <c r="A46" s="452" t="s">
        <v>11</v>
      </c>
      <c r="B46" s="247">
        <v>53</v>
      </c>
      <c r="C46" s="247" t="s">
        <v>1</v>
      </c>
      <c r="D46" s="238">
        <v>0</v>
      </c>
      <c r="E46" s="247"/>
      <c r="F46" s="238">
        <v>115</v>
      </c>
      <c r="G46" s="247" t="s">
        <v>1</v>
      </c>
      <c r="H46" s="26"/>
      <c r="I46" s="244"/>
      <c r="J46" s="244"/>
      <c r="K46" s="244"/>
      <c r="L46" s="244"/>
      <c r="M46" s="244"/>
      <c r="N46" s="26"/>
    </row>
    <row r="47" spans="1:14" s="11" customFormat="1" ht="6" customHeight="1">
      <c r="A47" s="26"/>
      <c r="B47" s="238"/>
      <c r="C47" s="260"/>
      <c r="D47" s="238"/>
      <c r="E47" s="260"/>
      <c r="F47" s="238"/>
      <c r="G47" s="260"/>
      <c r="H47" s="26"/>
      <c r="I47" s="244"/>
      <c r="J47" s="244"/>
      <c r="K47" s="244"/>
      <c r="L47" s="244"/>
      <c r="M47" s="244"/>
      <c r="N47" s="26"/>
    </row>
    <row r="48" spans="1:14" s="11" customFormat="1" ht="14">
      <c r="A48" s="61" t="s">
        <v>167</v>
      </c>
      <c r="B48" s="321">
        <f t="shared" ref="B48:B55" si="12">D48+F48</f>
        <v>3250</v>
      </c>
      <c r="C48" s="259"/>
      <c r="D48" s="321">
        <f>SUM(D49:D55)</f>
        <v>457</v>
      </c>
      <c r="E48" s="247"/>
      <c r="F48" s="321">
        <f>SUM(F49:F55)</f>
        <v>2793</v>
      </c>
      <c r="G48" s="259"/>
      <c r="H48" s="21"/>
      <c r="I48" s="253">
        <f>SUM(I49:I54)</f>
        <v>100</v>
      </c>
      <c r="J48" s="253"/>
      <c r="K48" s="253">
        <f>SUM(K49:K54)</f>
        <v>100</v>
      </c>
      <c r="L48" s="253"/>
      <c r="M48" s="253">
        <f>SUM(M49:M54)</f>
        <v>99.999999999999986</v>
      </c>
      <c r="N48" s="83"/>
    </row>
    <row r="49" spans="1:14" s="11" customFormat="1">
      <c r="A49" s="46" t="s">
        <v>14</v>
      </c>
      <c r="B49" s="247">
        <f t="shared" si="12"/>
        <v>2063</v>
      </c>
      <c r="C49" s="247" t="s">
        <v>1</v>
      </c>
      <c r="D49" s="247">
        <v>0</v>
      </c>
      <c r="E49" s="247"/>
      <c r="F49" s="247">
        <v>2063</v>
      </c>
      <c r="G49" s="247" t="s">
        <v>1</v>
      </c>
      <c r="H49" s="21"/>
      <c r="I49" s="250">
        <f>B49/SUM($B$49:$B$54)*100</f>
        <v>63.476923076923072</v>
      </c>
      <c r="J49" s="253"/>
      <c r="K49" s="250">
        <f>D49/SUM($D$49:$D$54)*100</f>
        <v>0</v>
      </c>
      <c r="L49" s="253"/>
      <c r="M49" s="250">
        <f>F49/SUM($F$49:$F$54)*100</f>
        <v>73.863229502327243</v>
      </c>
      <c r="N49" s="83"/>
    </row>
    <row r="50" spans="1:14" s="11" customFormat="1">
      <c r="A50" s="46" t="s">
        <v>15</v>
      </c>
      <c r="B50" s="247">
        <f t="shared" si="12"/>
        <v>430</v>
      </c>
      <c r="C50" s="247" t="s">
        <v>1</v>
      </c>
      <c r="D50" s="247">
        <v>39</v>
      </c>
      <c r="E50" s="247" t="s">
        <v>1</v>
      </c>
      <c r="F50" s="247">
        <v>391</v>
      </c>
      <c r="G50" s="247" t="s">
        <v>1</v>
      </c>
      <c r="H50" s="21"/>
      <c r="I50" s="250">
        <f t="shared" ref="I50:I54" si="13">B50/SUM($B$49:$B$54)*100</f>
        <v>13.230769230769232</v>
      </c>
      <c r="J50" s="250"/>
      <c r="K50" s="250">
        <f t="shared" ref="K50:K55" si="14">D50/SUM($D$49:$D$54)*100</f>
        <v>8.5339168490153181</v>
      </c>
      <c r="L50" s="250"/>
      <c r="M50" s="250">
        <f t="shared" ref="M50:M55" si="15">F50/SUM($F$49:$F$54)*100</f>
        <v>13.999283924095954</v>
      </c>
      <c r="N50" s="83"/>
    </row>
    <row r="51" spans="1:14" s="11" customFormat="1">
      <c r="A51" s="46" t="s">
        <v>16</v>
      </c>
      <c r="B51" s="247">
        <f t="shared" si="12"/>
        <v>614</v>
      </c>
      <c r="C51" s="247" t="s">
        <v>1</v>
      </c>
      <c r="D51" s="247">
        <v>379</v>
      </c>
      <c r="E51" s="247" t="s">
        <v>1</v>
      </c>
      <c r="F51" s="247">
        <v>235</v>
      </c>
      <c r="G51" s="247" t="s">
        <v>1</v>
      </c>
      <c r="H51" s="21"/>
      <c r="I51" s="250">
        <f t="shared" si="13"/>
        <v>18.892307692307693</v>
      </c>
      <c r="J51" s="250"/>
      <c r="K51" s="250">
        <f t="shared" si="14"/>
        <v>82.932166301969374</v>
      </c>
      <c r="L51" s="250"/>
      <c r="M51" s="250">
        <f t="shared" si="15"/>
        <v>8.413891872538489</v>
      </c>
      <c r="N51" s="83"/>
    </row>
    <row r="52" spans="1:14" s="11" customFormat="1">
      <c r="A52" s="46" t="s">
        <v>17</v>
      </c>
      <c r="B52" s="247">
        <f t="shared" si="12"/>
        <v>55</v>
      </c>
      <c r="C52" s="247" t="s">
        <v>1</v>
      </c>
      <c r="D52" s="247">
        <v>39</v>
      </c>
      <c r="E52" s="247" t="s">
        <v>1</v>
      </c>
      <c r="F52" s="247">
        <v>16</v>
      </c>
      <c r="G52" s="247" t="s">
        <v>1</v>
      </c>
      <c r="H52" s="21"/>
      <c r="I52" s="250">
        <f t="shared" si="13"/>
        <v>1.6923076923076923</v>
      </c>
      <c r="J52" s="250"/>
      <c r="K52" s="250">
        <f t="shared" si="14"/>
        <v>8.5339168490153181</v>
      </c>
      <c r="L52" s="250"/>
      <c r="M52" s="250">
        <f t="shared" si="15"/>
        <v>0.57286072323666315</v>
      </c>
      <c r="N52" s="83"/>
    </row>
    <row r="53" spans="1:14" s="11" customFormat="1">
      <c r="A53" s="452" t="s">
        <v>18</v>
      </c>
      <c r="B53" s="247">
        <f t="shared" si="12"/>
        <v>67</v>
      </c>
      <c r="C53" s="247" t="s">
        <v>1</v>
      </c>
      <c r="D53" s="247">
        <v>0</v>
      </c>
      <c r="E53" s="247"/>
      <c r="F53" s="247">
        <v>67</v>
      </c>
      <c r="G53" s="247" t="s">
        <v>1</v>
      </c>
      <c r="H53" s="21"/>
      <c r="I53" s="250">
        <f t="shared" si="13"/>
        <v>2.0615384615384613</v>
      </c>
      <c r="J53" s="250"/>
      <c r="K53" s="250">
        <f t="shared" si="14"/>
        <v>0</v>
      </c>
      <c r="L53" s="250"/>
      <c r="M53" s="250">
        <f t="shared" si="15"/>
        <v>2.3988542785535265</v>
      </c>
      <c r="N53" s="83"/>
    </row>
    <row r="54" spans="1:14" s="11" customFormat="1">
      <c r="A54" s="452" t="s">
        <v>29</v>
      </c>
      <c r="B54" s="247">
        <f t="shared" si="12"/>
        <v>21</v>
      </c>
      <c r="C54" s="247" t="s">
        <v>1</v>
      </c>
      <c r="D54" s="247">
        <v>0</v>
      </c>
      <c r="E54" s="247"/>
      <c r="F54" s="247">
        <v>21</v>
      </c>
      <c r="G54" s="247" t="s">
        <v>1</v>
      </c>
      <c r="H54" s="21"/>
      <c r="I54" s="250">
        <f t="shared" si="13"/>
        <v>0.64615384615384608</v>
      </c>
      <c r="J54" s="250"/>
      <c r="K54" s="250">
        <f t="shared" si="14"/>
        <v>0</v>
      </c>
      <c r="L54" s="250"/>
      <c r="M54" s="250">
        <f t="shared" si="15"/>
        <v>0.75187969924812026</v>
      </c>
      <c r="N54" s="83"/>
    </row>
    <row r="55" spans="1:14" s="11" customFormat="1" ht="12">
      <c r="A55" s="452" t="s">
        <v>11</v>
      </c>
      <c r="B55" s="247">
        <f t="shared" si="12"/>
        <v>0</v>
      </c>
      <c r="C55" s="247"/>
      <c r="D55" s="247">
        <v>0</v>
      </c>
      <c r="E55" s="260"/>
      <c r="F55" s="410">
        <v>0</v>
      </c>
      <c r="G55" s="247"/>
      <c r="H55" s="10"/>
      <c r="I55" s="244"/>
      <c r="J55" s="244"/>
      <c r="K55" s="244">
        <f t="shared" si="14"/>
        <v>0</v>
      </c>
      <c r="L55" s="244"/>
      <c r="M55" s="402">
        <f t="shared" si="15"/>
        <v>0</v>
      </c>
      <c r="N55" s="26"/>
    </row>
    <row r="56" spans="1:14" s="11" customFormat="1" ht="6.5" customHeight="1">
      <c r="A56" s="26"/>
      <c r="B56" s="238"/>
      <c r="C56" s="260"/>
      <c r="D56" s="247"/>
      <c r="E56" s="260"/>
      <c r="F56" s="410"/>
      <c r="G56" s="260"/>
      <c r="H56" s="10"/>
      <c r="I56" s="244"/>
      <c r="J56" s="244"/>
      <c r="K56" s="244"/>
      <c r="L56" s="244"/>
      <c r="M56" s="402"/>
      <c r="N56" s="26"/>
    </row>
    <row r="57" spans="1:14" s="11" customFormat="1">
      <c r="A57" s="61" t="s">
        <v>11</v>
      </c>
      <c r="B57" s="236">
        <f>D57+F57</f>
        <v>30032</v>
      </c>
      <c r="C57" s="236"/>
      <c r="D57" s="321">
        <v>20204</v>
      </c>
      <c r="E57" s="321"/>
      <c r="F57" s="321">
        <v>9828</v>
      </c>
      <c r="G57" s="260"/>
      <c r="H57" s="21"/>
      <c r="I57" s="296" t="s">
        <v>101</v>
      </c>
      <c r="J57" s="253"/>
      <c r="K57" s="296" t="s">
        <v>101</v>
      </c>
      <c r="L57" s="253"/>
      <c r="M57" s="296" t="s">
        <v>101</v>
      </c>
      <c r="N57" s="83"/>
    </row>
    <row r="58" spans="1:14" s="18" customFormat="1" ht="6.5" customHeight="1" thickBot="1">
      <c r="A58" s="148"/>
      <c r="B58" s="149"/>
      <c r="C58" s="149"/>
      <c r="D58" s="149"/>
      <c r="E58" s="149"/>
      <c r="F58" s="149"/>
      <c r="G58" s="149"/>
      <c r="H58" s="149"/>
      <c r="I58" s="412"/>
      <c r="J58" s="412"/>
      <c r="K58" s="412"/>
      <c r="L58" s="412"/>
      <c r="M58" s="412"/>
      <c r="N58" s="149"/>
    </row>
    <row r="59" spans="1:14" s="18" customFormat="1" ht="6.5" customHeight="1">
      <c r="A59" s="84"/>
      <c r="B59" s="85"/>
      <c r="C59" s="85"/>
      <c r="D59" s="85"/>
      <c r="E59" s="85"/>
      <c r="F59" s="85"/>
      <c r="G59" s="85"/>
      <c r="H59" s="85"/>
      <c r="I59" s="86"/>
      <c r="J59" s="86"/>
      <c r="K59" s="86"/>
      <c r="L59" s="86"/>
      <c r="M59" s="86"/>
      <c r="N59" s="85"/>
    </row>
    <row r="60" spans="1:14" s="4" customFormat="1">
      <c r="A60" s="13" t="s">
        <v>52</v>
      </c>
    </row>
    <row r="61" spans="1:14" s="4" customFormat="1">
      <c r="A61" s="5" t="s">
        <v>156</v>
      </c>
      <c r="C61" s="330"/>
      <c r="E61" s="330"/>
      <c r="G61" s="330"/>
    </row>
    <row r="62" spans="1:14" s="4" customFormat="1" ht="22.5" customHeight="1">
      <c r="A62" s="654" t="s">
        <v>153</v>
      </c>
      <c r="B62" s="654"/>
      <c r="C62" s="654"/>
      <c r="D62" s="654"/>
      <c r="E62" s="654"/>
      <c r="F62" s="654"/>
      <c r="G62" s="654"/>
      <c r="H62" s="654"/>
      <c r="I62" s="654"/>
      <c r="J62" s="654"/>
      <c r="K62" s="654"/>
      <c r="L62" s="654"/>
      <c r="M62" s="654"/>
      <c r="N62" s="654"/>
    </row>
    <row r="63" spans="1:14" s="4" customFormat="1" ht="11">
      <c r="A63" s="3" t="s">
        <v>31</v>
      </c>
      <c r="B63" s="18"/>
      <c r="C63" s="18"/>
      <c r="D63" s="18"/>
      <c r="E63" s="18"/>
      <c r="F63" s="18"/>
      <c r="G63" s="24"/>
      <c r="H63" s="24"/>
      <c r="M63" s="435"/>
    </row>
    <row r="64" spans="1:14" s="4" customFormat="1" ht="11">
      <c r="A64" s="158" t="s">
        <v>113</v>
      </c>
      <c r="M64" s="435"/>
    </row>
    <row r="65" spans="1:14" s="4" customFormat="1" ht="11">
      <c r="A65" s="4" t="s">
        <v>207</v>
      </c>
      <c r="B65" s="6"/>
      <c r="M65" s="435"/>
      <c r="N65" s="7"/>
    </row>
    <row r="66" spans="1:14">
      <c r="A66" s="11"/>
      <c r="M66" s="436"/>
    </row>
    <row r="67" spans="1:14">
      <c r="A67" s="363"/>
      <c r="M67" s="436"/>
    </row>
    <row r="68" spans="1:14">
      <c r="A68" s="363"/>
      <c r="M68" s="436"/>
    </row>
    <row r="69" spans="1:14">
      <c r="A69" s="363"/>
      <c r="M69" s="436"/>
    </row>
    <row r="70" spans="1:14">
      <c r="A70" s="363"/>
    </row>
    <row r="71" spans="1:14">
      <c r="A71" s="363"/>
    </row>
    <row r="72" spans="1:14">
      <c r="A72" s="363"/>
    </row>
    <row r="73" spans="1:14">
      <c r="A73" s="11"/>
    </row>
    <row r="74" spans="1:14">
      <c r="A74" s="11"/>
    </row>
    <row r="75" spans="1:14">
      <c r="A75" s="11"/>
    </row>
    <row r="76" spans="1:14">
      <c r="A76" s="11"/>
    </row>
    <row r="77" spans="1:14">
      <c r="A77" s="11"/>
    </row>
    <row r="78" spans="1:14">
      <c r="A78" s="11"/>
    </row>
    <row r="79" spans="1:14">
      <c r="A79" s="11"/>
    </row>
    <row r="80" spans="1:14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  <row r="91" spans="1:1">
      <c r="A91" s="11"/>
    </row>
    <row r="92" spans="1:1">
      <c r="A92" s="11"/>
    </row>
  </sheetData>
  <mergeCells count="13">
    <mergeCell ref="A1:N1"/>
    <mergeCell ref="I4:N4"/>
    <mergeCell ref="K7:N7"/>
    <mergeCell ref="D7:G7"/>
    <mergeCell ref="A62:N62"/>
    <mergeCell ref="B4:G4"/>
    <mergeCell ref="A4:A10"/>
    <mergeCell ref="B7:C10"/>
    <mergeCell ref="F10:G10"/>
    <mergeCell ref="I7:J10"/>
    <mergeCell ref="M10:N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73" t="s">
        <v>235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</row>
    <row r="2" spans="1:14" s="11" customFormat="1" ht="6.5" customHeight="1" thickBot="1">
      <c r="A2" s="80"/>
      <c r="B2" s="77"/>
      <c r="C2" s="354"/>
      <c r="D2" s="77"/>
      <c r="E2" s="354"/>
      <c r="F2" s="77"/>
      <c r="G2" s="354"/>
      <c r="H2" s="77"/>
      <c r="I2" s="77"/>
      <c r="J2" s="77"/>
      <c r="K2" s="77"/>
      <c r="L2" s="77"/>
      <c r="M2" s="77"/>
      <c r="N2" s="77"/>
    </row>
    <row r="3" spans="1:14" s="11" customFormat="1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1" t="s">
        <v>163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s="11" customFormat="1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s="11" customFormat="1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s="11" customFormat="1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s="11" customFormat="1" ht="24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s="11" customFormat="1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5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>
      <c r="A13" s="525" t="s">
        <v>58</v>
      </c>
      <c r="B13" s="470">
        <f>D13+F13</f>
        <v>292286</v>
      </c>
      <c r="C13" s="473"/>
      <c r="D13" s="526">
        <f>SUM(D14:D20)</f>
        <v>114385</v>
      </c>
      <c r="E13" s="573"/>
      <c r="F13" s="526">
        <f>SUM(F14:F20)</f>
        <v>177901</v>
      </c>
      <c r="G13" s="574"/>
      <c r="H13" s="575"/>
      <c r="I13" s="476">
        <f>SUM(I14:I19)</f>
        <v>100</v>
      </c>
      <c r="J13" s="476"/>
      <c r="K13" s="476">
        <f>SUM(K14:K19)</f>
        <v>100</v>
      </c>
      <c r="L13" s="476"/>
      <c r="M13" s="476">
        <f>SUM(M14:M19)</f>
        <v>100</v>
      </c>
      <c r="N13" s="542"/>
    </row>
    <row r="14" spans="1:14" s="11" customFormat="1" ht="12">
      <c r="A14" s="482" t="s">
        <v>172</v>
      </c>
      <c r="B14" s="485">
        <f>D14+F14</f>
        <v>7523</v>
      </c>
      <c r="C14" s="473"/>
      <c r="D14" s="485">
        <v>2922</v>
      </c>
      <c r="E14" s="485"/>
      <c r="F14" s="485">
        <v>4601</v>
      </c>
      <c r="G14" s="574"/>
      <c r="H14" s="575"/>
      <c r="I14" s="488">
        <f t="shared" ref="I14:I19" si="0">B14*100/SUM($B$14:$B$19)</f>
        <v>3.1691134654674897</v>
      </c>
      <c r="J14" s="476"/>
      <c r="K14" s="488">
        <f t="shared" ref="K14:K19" si="1">D14*100/SUM($D$14:$D$19)</f>
        <v>3.6778773537408118</v>
      </c>
      <c r="L14" s="476"/>
      <c r="M14" s="488">
        <f t="shared" ref="M14:M19" si="2">F14*100/SUM($F$14:$F$19)</f>
        <v>2.9131869036387927</v>
      </c>
      <c r="N14" s="542"/>
    </row>
    <row r="15" spans="1:14" s="11" customFormat="1" ht="12">
      <c r="A15" s="482" t="s">
        <v>42</v>
      </c>
      <c r="B15" s="485">
        <f t="shared" ref="B15:B20" si="3">D15+F15</f>
        <v>101004</v>
      </c>
      <c r="C15" s="499"/>
      <c r="D15" s="485">
        <v>9896</v>
      </c>
      <c r="E15" s="485"/>
      <c r="F15" s="485">
        <v>91108</v>
      </c>
      <c r="G15" s="499"/>
      <c r="H15" s="521"/>
      <c r="I15" s="488">
        <f t="shared" si="0"/>
        <v>42.548602481201421</v>
      </c>
      <c r="J15" s="488"/>
      <c r="K15" s="488">
        <f t="shared" si="1"/>
        <v>12.455946027590374</v>
      </c>
      <c r="L15" s="488"/>
      <c r="M15" s="488">
        <f t="shared" si="2"/>
        <v>57.686292635671187</v>
      </c>
      <c r="N15" s="521"/>
    </row>
    <row r="16" spans="1:14" s="124" customFormat="1">
      <c r="A16" s="516" t="s">
        <v>32</v>
      </c>
      <c r="B16" s="485">
        <f t="shared" si="3"/>
        <v>97851</v>
      </c>
      <c r="C16" s="499"/>
      <c r="D16" s="485">
        <v>50451</v>
      </c>
      <c r="E16" s="485"/>
      <c r="F16" s="485">
        <v>47400</v>
      </c>
      <c r="G16" s="499"/>
      <c r="H16" s="521"/>
      <c r="I16" s="488">
        <f t="shared" si="0"/>
        <v>41.220380394717445</v>
      </c>
      <c r="J16" s="488"/>
      <c r="K16" s="488">
        <f t="shared" si="1"/>
        <v>63.501913201087504</v>
      </c>
      <c r="L16" s="488"/>
      <c r="M16" s="488">
        <f t="shared" si="2"/>
        <v>30.011966796887368</v>
      </c>
      <c r="N16" s="521"/>
    </row>
    <row r="17" spans="1:14" s="11" customFormat="1">
      <c r="A17" s="516" t="s">
        <v>33</v>
      </c>
      <c r="B17" s="485">
        <f t="shared" si="3"/>
        <v>19162</v>
      </c>
      <c r="C17" s="486"/>
      <c r="D17" s="485">
        <v>11050</v>
      </c>
      <c r="E17" s="485"/>
      <c r="F17" s="485">
        <v>8112</v>
      </c>
      <c r="G17" s="486"/>
      <c r="H17" s="521"/>
      <c r="I17" s="488">
        <f t="shared" si="0"/>
        <v>8.0721191313688738</v>
      </c>
      <c r="J17" s="488"/>
      <c r="K17" s="488">
        <f t="shared" si="1"/>
        <v>13.908468432182056</v>
      </c>
      <c r="L17" s="488"/>
      <c r="M17" s="488">
        <f t="shared" si="2"/>
        <v>5.1362252037204712</v>
      </c>
      <c r="N17" s="521"/>
    </row>
    <row r="18" spans="1:14" s="11" customFormat="1">
      <c r="A18" s="516" t="s">
        <v>34</v>
      </c>
      <c r="B18" s="485">
        <f t="shared" si="3"/>
        <v>7088</v>
      </c>
      <c r="C18" s="486"/>
      <c r="D18" s="485">
        <v>4060</v>
      </c>
      <c r="E18" s="485"/>
      <c r="F18" s="485">
        <v>3028</v>
      </c>
      <c r="G18" s="486"/>
      <c r="H18" s="521"/>
      <c r="I18" s="488">
        <f t="shared" si="0"/>
        <v>2.9858668407860649</v>
      </c>
      <c r="J18" s="488"/>
      <c r="K18" s="488">
        <f t="shared" si="1"/>
        <v>5.1102607995166647</v>
      </c>
      <c r="L18" s="488"/>
      <c r="M18" s="488">
        <f t="shared" si="2"/>
        <v>1.9172201574045347</v>
      </c>
      <c r="N18" s="521"/>
    </row>
    <row r="19" spans="1:14" s="11" customFormat="1">
      <c r="A19" s="516" t="s">
        <v>35</v>
      </c>
      <c r="B19" s="485">
        <f>D19+F19</f>
        <v>4757</v>
      </c>
      <c r="C19" s="486"/>
      <c r="D19" s="485">
        <v>1069</v>
      </c>
      <c r="E19" s="485" t="s">
        <v>1</v>
      </c>
      <c r="F19" s="485">
        <v>3688</v>
      </c>
      <c r="G19" s="486"/>
      <c r="H19" s="521"/>
      <c r="I19" s="488">
        <f t="shared" si="0"/>
        <v>2.0039176864587063</v>
      </c>
      <c r="J19" s="488"/>
      <c r="K19" s="488">
        <f t="shared" si="1"/>
        <v>1.3455341858825898</v>
      </c>
      <c r="L19" s="488"/>
      <c r="M19" s="488">
        <f t="shared" si="2"/>
        <v>2.33510830267765</v>
      </c>
      <c r="N19" s="521"/>
    </row>
    <row r="20" spans="1:14" s="11" customFormat="1">
      <c r="A20" s="516" t="s">
        <v>11</v>
      </c>
      <c r="B20" s="485">
        <f t="shared" si="3"/>
        <v>54901</v>
      </c>
      <c r="C20" s="486"/>
      <c r="D20" s="485">
        <v>34937</v>
      </c>
      <c r="E20" s="485"/>
      <c r="F20" s="485">
        <v>19964</v>
      </c>
      <c r="G20" s="486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21"/>
    </row>
    <row r="21" spans="1:14" s="11" customFormat="1" ht="6.5" customHeight="1">
      <c r="A21" s="26"/>
      <c r="B21" s="238"/>
      <c r="C21" s="260"/>
      <c r="D21" s="238"/>
      <c r="E21" s="260"/>
      <c r="F21" s="238"/>
      <c r="G21" s="260"/>
      <c r="H21" s="10"/>
      <c r="I21" s="254"/>
      <c r="J21" s="254"/>
      <c r="K21" s="254"/>
      <c r="L21" s="254"/>
      <c r="M21" s="254"/>
      <c r="N21" s="10"/>
    </row>
    <row r="22" spans="1:14" s="11" customFormat="1" ht="12">
      <c r="A22" s="448" t="s">
        <v>12</v>
      </c>
      <c r="B22" s="321">
        <f t="shared" ref="B22:B29" si="4">D22+F22</f>
        <v>246290</v>
      </c>
      <c r="C22" s="281"/>
      <c r="D22" s="321">
        <f>SUM(D23:D29)</f>
        <v>82575</v>
      </c>
      <c r="E22" s="281"/>
      <c r="F22" s="321">
        <f>SUM(F23:F29)</f>
        <v>163715</v>
      </c>
      <c r="G22" s="281"/>
      <c r="H22" s="41"/>
      <c r="I22" s="253">
        <f>SUM(I23:I28)</f>
        <v>100.00000000000001</v>
      </c>
      <c r="J22" s="253"/>
      <c r="K22" s="253">
        <f>SUM(K23:K28)</f>
        <v>100.00000000000001</v>
      </c>
      <c r="L22" s="253"/>
      <c r="M22" s="253">
        <f>SUM(M23:M28)</f>
        <v>100</v>
      </c>
      <c r="N22" s="41"/>
    </row>
    <row r="23" spans="1:14" s="11" customFormat="1">
      <c r="A23" s="48" t="s">
        <v>172</v>
      </c>
      <c r="B23" s="247">
        <f t="shared" si="4"/>
        <v>7479</v>
      </c>
      <c r="C23" s="281"/>
      <c r="D23" s="247">
        <v>2922</v>
      </c>
      <c r="E23" s="247"/>
      <c r="F23" s="247">
        <v>4557</v>
      </c>
      <c r="G23" s="281"/>
      <c r="H23" s="41"/>
      <c r="I23" s="244">
        <f t="shared" ref="I23:I28" si="5">B23*100/SUM($B$23:$B$28)</f>
        <v>3.6153663948333952</v>
      </c>
      <c r="J23" s="253"/>
      <c r="K23" s="244">
        <f t="shared" ref="K23:K28" si="6">D23*100/SUM($D$23:$D$28)</f>
        <v>4.9040010741138564</v>
      </c>
      <c r="L23" s="253"/>
      <c r="M23" s="244">
        <f t="shared" ref="M23:M28" si="7">F23*100/SUM($F$23:$F$28)</f>
        <v>3.09404344017979</v>
      </c>
      <c r="N23" s="41"/>
    </row>
    <row r="24" spans="1:14" s="11" customFormat="1">
      <c r="A24" s="48" t="s">
        <v>42</v>
      </c>
      <c r="B24" s="247">
        <f t="shared" si="4"/>
        <v>92646</v>
      </c>
      <c r="C24" s="259"/>
      <c r="D24" s="247">
        <v>6605</v>
      </c>
      <c r="E24" s="247"/>
      <c r="F24" s="247">
        <v>86041</v>
      </c>
      <c r="G24" s="259"/>
      <c r="H24" s="34"/>
      <c r="I24" s="244">
        <f t="shared" si="5"/>
        <v>44.785296833231016</v>
      </c>
      <c r="J24" s="244"/>
      <c r="K24" s="244">
        <f t="shared" si="6"/>
        <v>11.085190655209452</v>
      </c>
      <c r="L24" s="244"/>
      <c r="M24" s="244">
        <f t="shared" si="7"/>
        <v>58.418826341125587</v>
      </c>
      <c r="N24" s="34"/>
    </row>
    <row r="25" spans="1:14" s="17" customFormat="1">
      <c r="A25" s="48" t="s">
        <v>32</v>
      </c>
      <c r="B25" s="247">
        <f t="shared" si="4"/>
        <v>80261</v>
      </c>
      <c r="C25" s="259"/>
      <c r="D25" s="247">
        <v>37062</v>
      </c>
      <c r="E25" s="247"/>
      <c r="F25" s="247">
        <v>43199</v>
      </c>
      <c r="G25" s="259"/>
      <c r="H25" s="34"/>
      <c r="I25" s="244">
        <f t="shared" si="5"/>
        <v>38.798358365519874</v>
      </c>
      <c r="J25" s="244"/>
      <c r="K25" s="244">
        <f t="shared" si="6"/>
        <v>62.201262083780883</v>
      </c>
      <c r="L25" s="244"/>
      <c r="M25" s="244">
        <f t="shared" si="7"/>
        <v>29.330608420523752</v>
      </c>
      <c r="N25" s="34"/>
    </row>
    <row r="26" spans="1:14" s="11" customFormat="1">
      <c r="A26" s="48" t="s">
        <v>33</v>
      </c>
      <c r="B26" s="247">
        <f t="shared" si="4"/>
        <v>15524</v>
      </c>
      <c r="C26" s="260"/>
      <c r="D26" s="247">
        <v>8452</v>
      </c>
      <c r="E26" s="247"/>
      <c r="F26" s="247">
        <v>7072</v>
      </c>
      <c r="G26" s="260"/>
      <c r="H26" s="10"/>
      <c r="I26" s="244">
        <f t="shared" si="5"/>
        <v>7.5043385363542763</v>
      </c>
      <c r="J26" s="244"/>
      <c r="K26" s="244">
        <f t="shared" si="6"/>
        <v>14.18501611170784</v>
      </c>
      <c r="L26" s="244"/>
      <c r="M26" s="244">
        <f t="shared" si="7"/>
        <v>4.8016403794056339</v>
      </c>
      <c r="N26" s="10"/>
    </row>
    <row r="27" spans="1:14" s="11" customFormat="1" ht="12">
      <c r="A27" s="46" t="s">
        <v>34</v>
      </c>
      <c r="B27" s="247">
        <f t="shared" si="4"/>
        <v>6456</v>
      </c>
      <c r="C27" s="260"/>
      <c r="D27" s="247">
        <v>3617</v>
      </c>
      <c r="E27" s="247"/>
      <c r="F27" s="247">
        <v>2839</v>
      </c>
      <c r="G27" s="260"/>
      <c r="H27" s="26"/>
      <c r="I27" s="244">
        <f t="shared" si="5"/>
        <v>3.1208457608028346</v>
      </c>
      <c r="J27" s="244"/>
      <c r="K27" s="244">
        <f t="shared" si="6"/>
        <v>6.0704215896885074</v>
      </c>
      <c r="L27" s="244"/>
      <c r="M27" s="244">
        <f t="shared" si="7"/>
        <v>1.9275815946171655</v>
      </c>
      <c r="N27" s="10"/>
    </row>
    <row r="28" spans="1:14" s="11" customFormat="1">
      <c r="A28" s="46" t="s">
        <v>35</v>
      </c>
      <c r="B28" s="247">
        <f t="shared" si="4"/>
        <v>4501</v>
      </c>
      <c r="C28" s="259"/>
      <c r="D28" s="247">
        <v>926</v>
      </c>
      <c r="E28" s="247" t="s">
        <v>1</v>
      </c>
      <c r="F28" s="247">
        <v>3575</v>
      </c>
      <c r="G28" s="259"/>
      <c r="H28" s="26"/>
      <c r="I28" s="244">
        <f t="shared" si="5"/>
        <v>2.1757941092586059</v>
      </c>
      <c r="J28" s="244"/>
      <c r="K28" s="244">
        <f t="shared" si="6"/>
        <v>1.5541084854994629</v>
      </c>
      <c r="L28" s="244"/>
      <c r="M28" s="244">
        <f t="shared" si="7"/>
        <v>2.4272998241480686</v>
      </c>
      <c r="N28" s="10"/>
    </row>
    <row r="29" spans="1:14" s="11" customFormat="1">
      <c r="A29" s="48" t="s">
        <v>11</v>
      </c>
      <c r="B29" s="247">
        <f t="shared" si="4"/>
        <v>39423</v>
      </c>
      <c r="C29" s="260"/>
      <c r="D29" s="247">
        <v>22991</v>
      </c>
      <c r="E29" s="247"/>
      <c r="F29" s="247">
        <v>16432</v>
      </c>
      <c r="G29" s="259"/>
      <c r="H29" s="10"/>
      <c r="I29" s="282" t="s">
        <v>101</v>
      </c>
      <c r="J29" s="244"/>
      <c r="K29" s="282" t="s">
        <v>101</v>
      </c>
      <c r="L29" s="244"/>
      <c r="M29" s="282" t="s">
        <v>101</v>
      </c>
      <c r="N29" s="10"/>
    </row>
    <row r="30" spans="1:14" s="11" customFormat="1" ht="6.5" customHeight="1">
      <c r="A30" s="26"/>
      <c r="B30" s="321"/>
      <c r="C30" s="260"/>
      <c r="D30" s="247"/>
      <c r="E30" s="260"/>
      <c r="F30" s="238"/>
      <c r="G30" s="260"/>
      <c r="H30" s="10"/>
      <c r="I30" s="244"/>
      <c r="J30" s="244"/>
      <c r="K30" s="244"/>
      <c r="L30" s="244"/>
      <c r="M30" s="244"/>
      <c r="N30" s="10"/>
    </row>
    <row r="31" spans="1:14" s="11" customFormat="1" ht="12">
      <c r="A31" s="448" t="s">
        <v>13</v>
      </c>
      <c r="B31" s="321">
        <f>D31+F31</f>
        <v>45952</v>
      </c>
      <c r="C31" s="281"/>
      <c r="D31" s="321">
        <f>SUM(D33:D38)</f>
        <v>31810</v>
      </c>
      <c r="E31" s="281"/>
      <c r="F31" s="321">
        <f>SUM(F33:F38)</f>
        <v>14142</v>
      </c>
      <c r="G31" s="281"/>
      <c r="H31" s="41"/>
      <c r="I31" s="253">
        <f>SUM(I32:I37)</f>
        <v>100</v>
      </c>
      <c r="J31" s="253"/>
      <c r="K31" s="253">
        <f>SUM(K32:K37)</f>
        <v>99.999999999999986</v>
      </c>
      <c r="L31" s="253"/>
      <c r="M31" s="253">
        <f>SUM(M32:M37)</f>
        <v>100</v>
      </c>
      <c r="N31" s="275"/>
    </row>
    <row r="32" spans="1:14" s="11" customFormat="1">
      <c r="A32" s="48" t="s">
        <v>172</v>
      </c>
      <c r="B32" s="247">
        <f t="shared" ref="B32:B38" si="8">D32+F32</f>
        <v>44</v>
      </c>
      <c r="C32" s="281" t="s">
        <v>1</v>
      </c>
      <c r="D32" s="247">
        <v>0</v>
      </c>
      <c r="E32" s="247"/>
      <c r="F32" s="247">
        <v>44</v>
      </c>
      <c r="G32" s="281" t="s">
        <v>1</v>
      </c>
      <c r="H32" s="41"/>
      <c r="I32" s="244">
        <f t="shared" ref="I32:I37" si="9">B32*100/SUM($B$32:$B$37)</f>
        <v>0.14417720689429189</v>
      </c>
      <c r="J32" s="253"/>
      <c r="K32" s="244">
        <f t="shared" ref="K32:K37" si="10">D32*100/SUM($D$32:$D$37)</f>
        <v>0</v>
      </c>
      <c r="L32" s="253"/>
      <c r="M32" s="244">
        <f t="shared" ref="M32:M37" si="11">F32*100/SUM($F$32:$F$37)</f>
        <v>0.4129904261310306</v>
      </c>
      <c r="N32" s="275"/>
    </row>
    <row r="33" spans="1:14" s="11" customFormat="1">
      <c r="A33" s="48" t="s">
        <v>42</v>
      </c>
      <c r="B33" s="247">
        <f t="shared" si="8"/>
        <v>8358</v>
      </c>
      <c r="C33" s="259"/>
      <c r="D33" s="247">
        <v>3291</v>
      </c>
      <c r="E33" s="247"/>
      <c r="F33" s="247">
        <v>5067</v>
      </c>
      <c r="G33" s="259"/>
      <c r="H33" s="26"/>
      <c r="I33" s="244">
        <f t="shared" si="9"/>
        <v>27.387115800511175</v>
      </c>
      <c r="J33" s="244"/>
      <c r="K33" s="244">
        <f t="shared" si="10"/>
        <v>16.567660088602498</v>
      </c>
      <c r="L33" s="244"/>
      <c r="M33" s="244">
        <f t="shared" si="11"/>
        <v>47.55960202740755</v>
      </c>
      <c r="N33" s="34"/>
    </row>
    <row r="34" spans="1:14" s="11" customFormat="1">
      <c r="A34" s="48" t="s">
        <v>32</v>
      </c>
      <c r="B34" s="247">
        <f t="shared" si="8"/>
        <v>17590</v>
      </c>
      <c r="C34" s="260"/>
      <c r="D34" s="247">
        <v>13389</v>
      </c>
      <c r="E34" s="247"/>
      <c r="F34" s="247">
        <v>4201</v>
      </c>
      <c r="G34" s="260"/>
      <c r="H34" s="26"/>
      <c r="I34" s="244">
        <f t="shared" si="9"/>
        <v>57.638115210695325</v>
      </c>
      <c r="J34" s="244"/>
      <c r="K34" s="244">
        <f t="shared" si="10"/>
        <v>67.403342730567857</v>
      </c>
      <c r="L34" s="244"/>
      <c r="M34" s="244">
        <f t="shared" si="11"/>
        <v>39.431199549464992</v>
      </c>
      <c r="N34" s="26"/>
    </row>
    <row r="35" spans="1:14" s="11" customFormat="1">
      <c r="A35" s="48" t="s">
        <v>33</v>
      </c>
      <c r="B35" s="247">
        <f t="shared" si="8"/>
        <v>3638</v>
      </c>
      <c r="C35" s="260"/>
      <c r="D35" s="247">
        <v>2598</v>
      </c>
      <c r="E35" s="247"/>
      <c r="F35" s="247">
        <v>1040</v>
      </c>
      <c r="G35" s="259" t="s">
        <v>1</v>
      </c>
      <c r="H35" s="26"/>
      <c r="I35" s="244">
        <f t="shared" si="9"/>
        <v>11.920833606396226</v>
      </c>
      <c r="J35" s="244"/>
      <c r="K35" s="244">
        <f t="shared" si="10"/>
        <v>13.078936770036247</v>
      </c>
      <c r="L35" s="244"/>
      <c r="M35" s="244">
        <f t="shared" si="11"/>
        <v>9.7615918903698145</v>
      </c>
      <c r="N35" s="26"/>
    </row>
    <row r="36" spans="1:14" s="11" customFormat="1">
      <c r="A36" s="46" t="s">
        <v>34</v>
      </c>
      <c r="B36" s="247">
        <f t="shared" si="8"/>
        <v>632</v>
      </c>
      <c r="C36" s="260" t="s">
        <v>1</v>
      </c>
      <c r="D36" s="247">
        <v>443</v>
      </c>
      <c r="E36" s="247" t="s">
        <v>1</v>
      </c>
      <c r="F36" s="247">
        <v>189</v>
      </c>
      <c r="G36" s="259" t="s">
        <v>1</v>
      </c>
      <c r="H36" s="26"/>
      <c r="I36" s="244">
        <f t="shared" si="9"/>
        <v>2.0709089717543745</v>
      </c>
      <c r="J36" s="244"/>
      <c r="K36" s="244">
        <f t="shared" si="10"/>
        <v>2.2301651228352801</v>
      </c>
      <c r="L36" s="244"/>
      <c r="M36" s="244">
        <f t="shared" si="11"/>
        <v>1.773981603153745</v>
      </c>
      <c r="N36" s="26"/>
    </row>
    <row r="37" spans="1:14" s="11" customFormat="1">
      <c r="A37" s="46" t="s">
        <v>35</v>
      </c>
      <c r="B37" s="247">
        <f t="shared" si="8"/>
        <v>256</v>
      </c>
      <c r="C37" s="259" t="s">
        <v>1</v>
      </c>
      <c r="D37" s="247">
        <v>143</v>
      </c>
      <c r="E37" s="247" t="s">
        <v>1</v>
      </c>
      <c r="F37" s="247">
        <v>113</v>
      </c>
      <c r="G37" s="259" t="s">
        <v>1</v>
      </c>
      <c r="H37" s="26"/>
      <c r="I37" s="244">
        <f t="shared" si="9"/>
        <v>0.83884920374860739</v>
      </c>
      <c r="J37" s="244"/>
      <c r="K37" s="244">
        <f t="shared" si="10"/>
        <v>0.71989528795811519</v>
      </c>
      <c r="L37" s="244"/>
      <c r="M37" s="244">
        <f t="shared" si="11"/>
        <v>1.0606345034728741</v>
      </c>
      <c r="N37" s="26"/>
    </row>
    <row r="38" spans="1:14" s="11" customFormat="1">
      <c r="A38" s="48" t="s">
        <v>11</v>
      </c>
      <c r="B38" s="247">
        <f t="shared" si="8"/>
        <v>15478</v>
      </c>
      <c r="C38" s="259"/>
      <c r="D38" s="247">
        <v>11946</v>
      </c>
      <c r="E38" s="247"/>
      <c r="F38" s="247">
        <v>3532</v>
      </c>
      <c r="G38" s="259"/>
      <c r="H38" s="10"/>
      <c r="I38" s="282" t="s">
        <v>101</v>
      </c>
      <c r="J38" s="244"/>
      <c r="K38" s="282" t="s">
        <v>101</v>
      </c>
      <c r="L38" s="244"/>
      <c r="M38" s="282" t="s">
        <v>101</v>
      </c>
      <c r="N38" s="10"/>
    </row>
    <row r="39" spans="1:14" s="11" customFormat="1" ht="6.5" customHeight="1" thickBot="1">
      <c r="A39" s="150"/>
      <c r="B39" s="38"/>
      <c r="C39" s="338"/>
      <c r="D39" s="38"/>
      <c r="E39" s="384"/>
      <c r="F39" s="357"/>
      <c r="G39" s="329"/>
      <c r="H39" s="9"/>
      <c r="I39" s="19"/>
      <c r="J39" s="15"/>
      <c r="K39" s="19"/>
      <c r="L39" s="19"/>
      <c r="M39" s="19"/>
      <c r="N39" s="9"/>
    </row>
    <row r="40" spans="1:14" s="4" customFormat="1" ht="6.5" customHeight="1">
      <c r="A40" s="18"/>
      <c r="B40" s="6"/>
      <c r="C40" s="330"/>
      <c r="D40" s="6"/>
      <c r="E40" s="330"/>
      <c r="F40" s="6"/>
      <c r="G40" s="334"/>
      <c r="H40" s="122"/>
      <c r="I40" s="122"/>
      <c r="J40" s="122"/>
      <c r="K40" s="122"/>
      <c r="L40" s="122"/>
      <c r="M40" s="122"/>
      <c r="N40" s="122"/>
    </row>
    <row r="41" spans="1:14" s="4" customFormat="1" ht="21.75" customHeight="1">
      <c r="A41" s="677" t="s">
        <v>236</v>
      </c>
      <c r="B41" s="677"/>
      <c r="C41" s="677"/>
      <c r="D41" s="677"/>
      <c r="E41" s="677"/>
      <c r="F41" s="677"/>
      <c r="G41" s="677"/>
      <c r="H41" s="677"/>
      <c r="I41" s="677"/>
      <c r="J41" s="677"/>
      <c r="K41" s="677"/>
      <c r="L41" s="677"/>
      <c r="M41" s="677"/>
      <c r="N41" s="677"/>
    </row>
    <row r="42" spans="1:14" s="4" customFormat="1">
      <c r="A42" s="13" t="s">
        <v>59</v>
      </c>
      <c r="C42" s="330"/>
      <c r="E42" s="330"/>
      <c r="G42" s="330"/>
    </row>
    <row r="43" spans="1:14" s="4" customFormat="1" ht="22.5" customHeight="1">
      <c r="A43" s="654" t="s">
        <v>153</v>
      </c>
      <c r="B43" s="654"/>
      <c r="C43" s="654"/>
      <c r="D43" s="654"/>
      <c r="E43" s="654"/>
      <c r="F43" s="654"/>
      <c r="G43" s="654"/>
      <c r="H43" s="654"/>
      <c r="I43" s="654"/>
      <c r="J43" s="654"/>
      <c r="K43" s="654"/>
      <c r="L43" s="654"/>
      <c r="M43" s="654"/>
      <c r="N43" s="654"/>
    </row>
    <row r="44" spans="1:14" s="4" customFormat="1" ht="11">
      <c r="A44" s="3" t="s">
        <v>31</v>
      </c>
      <c r="B44" s="18"/>
      <c r="C44" s="18"/>
      <c r="D44" s="18"/>
      <c r="E44" s="18"/>
      <c r="F44" s="18"/>
      <c r="G44" s="24"/>
      <c r="H44" s="24"/>
      <c r="M44" s="435"/>
    </row>
    <row r="45" spans="1:14" s="4" customFormat="1" ht="11">
      <c r="A45" s="158" t="s">
        <v>113</v>
      </c>
      <c r="C45" s="330"/>
      <c r="D45" s="6"/>
      <c r="E45" s="330"/>
      <c r="F45" s="6"/>
      <c r="G45" s="330"/>
      <c r="H45" s="6"/>
    </row>
    <row r="46" spans="1:14" s="4" customFormat="1" ht="11">
      <c r="A46" s="4" t="s">
        <v>207</v>
      </c>
      <c r="B46" s="6"/>
      <c r="C46" s="330"/>
      <c r="E46" s="330"/>
      <c r="G46" s="330"/>
      <c r="N46" s="7"/>
    </row>
    <row r="48" spans="1:14">
      <c r="A48" s="378"/>
    </row>
    <row r="49" spans="1:1">
      <c r="A49" s="378"/>
    </row>
    <row r="50" spans="1:1">
      <c r="A50" s="378"/>
    </row>
    <row r="51" spans="1:1">
      <c r="A51" s="378"/>
    </row>
    <row r="52" spans="1:1">
      <c r="A52" s="378"/>
    </row>
    <row r="53" spans="1:1">
      <c r="A53" s="378"/>
    </row>
  </sheetData>
  <mergeCells count="14">
    <mergeCell ref="A43:N43"/>
    <mergeCell ref="A1:N1"/>
    <mergeCell ref="A41:N41"/>
    <mergeCell ref="B4:G4"/>
    <mergeCell ref="I4:N4"/>
    <mergeCell ref="D7:G7"/>
    <mergeCell ref="M10:N10"/>
    <mergeCell ref="A4:A10"/>
    <mergeCell ref="B7:C10"/>
    <mergeCell ref="F10:G10"/>
    <mergeCell ref="I7:J10"/>
    <mergeCell ref="K7:N7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39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72" sqref="A72"/>
    </sheetView>
  </sheetViews>
  <sheetFormatPr baseColWidth="10" defaultColWidth="11.5" defaultRowHeight="13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5" style="1"/>
  </cols>
  <sheetData>
    <row r="1" spans="1:14" ht="38.25" customHeight="1">
      <c r="A1" s="678" t="s">
        <v>237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</row>
    <row r="2" spans="1:14" ht="7.5" customHeight="1" thickBot="1">
      <c r="A2" s="8"/>
      <c r="B2" s="134"/>
      <c r="C2" s="385"/>
      <c r="D2" s="134"/>
      <c r="E2" s="385"/>
      <c r="F2" s="134"/>
      <c r="G2" s="385"/>
      <c r="H2" s="134"/>
      <c r="I2" s="40"/>
      <c r="J2" s="40"/>
      <c r="K2" s="40"/>
      <c r="L2" s="40"/>
      <c r="M2" s="40"/>
      <c r="N2" s="40"/>
    </row>
    <row r="3" spans="1:14" ht="6.5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61" t="s">
        <v>164</v>
      </c>
      <c r="B4" s="671" t="s">
        <v>54</v>
      </c>
      <c r="C4" s="671"/>
      <c r="D4" s="671"/>
      <c r="E4" s="671"/>
      <c r="F4" s="671"/>
      <c r="G4" s="671"/>
      <c r="H4" s="531"/>
      <c r="I4" s="671" t="s">
        <v>55</v>
      </c>
      <c r="J4" s="671"/>
      <c r="K4" s="671"/>
      <c r="L4" s="671"/>
      <c r="M4" s="671"/>
      <c r="N4" s="671"/>
    </row>
    <row r="5" spans="1:14" ht="6.5" customHeight="1">
      <c r="A5" s="661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ht="6.5" customHeight="1">
      <c r="A6" s="661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ht="24" customHeight="1">
      <c r="A7" s="661"/>
      <c r="B7" s="668" t="s">
        <v>2</v>
      </c>
      <c r="C7" s="668"/>
      <c r="D7" s="672" t="s">
        <v>0</v>
      </c>
      <c r="E7" s="672"/>
      <c r="F7" s="672"/>
      <c r="G7" s="672"/>
      <c r="H7" s="534"/>
      <c r="I7" s="668" t="s">
        <v>2</v>
      </c>
      <c r="J7" s="668"/>
      <c r="K7" s="672" t="s">
        <v>0</v>
      </c>
      <c r="L7" s="672"/>
      <c r="M7" s="672"/>
      <c r="N7" s="672"/>
    </row>
    <row r="8" spans="1:14" ht="6.5" customHeight="1">
      <c r="A8" s="661"/>
      <c r="B8" s="668"/>
      <c r="C8" s="668"/>
      <c r="D8" s="536"/>
      <c r="E8" s="537"/>
      <c r="F8" s="536"/>
      <c r="G8" s="537"/>
      <c r="H8" s="534"/>
      <c r="I8" s="668"/>
      <c r="J8" s="668"/>
      <c r="K8" s="536"/>
      <c r="L8" s="536"/>
      <c r="M8" s="536"/>
      <c r="N8" s="536"/>
    </row>
    <row r="9" spans="1:14" ht="6.5" customHeight="1">
      <c r="A9" s="661"/>
      <c r="B9" s="668"/>
      <c r="C9" s="668"/>
      <c r="D9" s="534"/>
      <c r="E9" s="538"/>
      <c r="F9" s="534"/>
      <c r="G9" s="538"/>
      <c r="H9" s="534"/>
      <c r="I9" s="668"/>
      <c r="J9" s="668"/>
      <c r="K9" s="534"/>
      <c r="L9" s="534"/>
      <c r="M9" s="534"/>
      <c r="N9" s="534"/>
    </row>
    <row r="10" spans="1:14" ht="24" customHeight="1">
      <c r="A10" s="661"/>
      <c r="B10" s="668"/>
      <c r="C10" s="668"/>
      <c r="D10" s="669" t="s">
        <v>3</v>
      </c>
      <c r="E10" s="669"/>
      <c r="F10" s="669" t="s">
        <v>10</v>
      </c>
      <c r="G10" s="669"/>
      <c r="H10" s="534"/>
      <c r="I10" s="668"/>
      <c r="J10" s="668"/>
      <c r="K10" s="669" t="s">
        <v>3</v>
      </c>
      <c r="L10" s="669"/>
      <c r="M10" s="669" t="s">
        <v>10</v>
      </c>
      <c r="N10" s="669"/>
    </row>
    <row r="11" spans="1:14" ht="6.5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ht="6.5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>
      <c r="A13" s="525" t="s">
        <v>58</v>
      </c>
      <c r="B13" s="470">
        <f t="shared" ref="B13:B20" si="0">D13+F13</f>
        <v>292289</v>
      </c>
      <c r="C13" s="489"/>
      <c r="D13" s="526">
        <f>SUM(D14:D20)</f>
        <v>114384</v>
      </c>
      <c r="E13" s="573"/>
      <c r="F13" s="526">
        <f>SUM(F14:F20)</f>
        <v>177905</v>
      </c>
      <c r="G13" s="574"/>
      <c r="H13" s="575"/>
      <c r="I13" s="476">
        <f>SUM(I14:I19)</f>
        <v>99.999999999999986</v>
      </c>
      <c r="J13" s="476"/>
      <c r="K13" s="476">
        <f>SUM(K14:K19)</f>
        <v>100</v>
      </c>
      <c r="L13" s="476"/>
      <c r="M13" s="476">
        <f>SUM(M14:M19)</f>
        <v>100</v>
      </c>
      <c r="N13" s="543"/>
    </row>
    <row r="14" spans="1:14" s="11" customFormat="1" ht="12">
      <c r="A14" s="482" t="s">
        <v>172</v>
      </c>
      <c r="B14" s="485">
        <f t="shared" si="0"/>
        <v>7524</v>
      </c>
      <c r="C14" s="489"/>
      <c r="D14" s="485">
        <v>2923</v>
      </c>
      <c r="E14" s="485"/>
      <c r="F14" s="485">
        <v>4601</v>
      </c>
      <c r="G14" s="574"/>
      <c r="H14" s="575"/>
      <c r="I14" s="488">
        <f t="shared" ref="I14:I19" si="1">B14*100/SUM($B$14:$B$19)</f>
        <v>3.1695213702577236</v>
      </c>
      <c r="J14" s="476"/>
      <c r="K14" s="488">
        <f t="shared" ref="K14:K19" si="2">D14*100/SUM($D$14:$D$19)</f>
        <v>3.6791823479804147</v>
      </c>
      <c r="L14" s="476"/>
      <c r="M14" s="488">
        <f t="shared" ref="M14:M19" si="3">F14*100/SUM($F$14:$F$19)</f>
        <v>2.9131500136128508</v>
      </c>
      <c r="N14" s="543"/>
    </row>
    <row r="15" spans="1:14" s="11" customFormat="1" ht="12">
      <c r="A15" s="482" t="s">
        <v>42</v>
      </c>
      <c r="B15" s="485">
        <f t="shared" si="0"/>
        <v>101004</v>
      </c>
      <c r="C15" s="486"/>
      <c r="D15" s="485">
        <v>9895</v>
      </c>
      <c r="E15" s="485"/>
      <c r="F15" s="485">
        <v>91109</v>
      </c>
      <c r="G15" s="486"/>
      <c r="H15" s="521"/>
      <c r="I15" s="488">
        <f t="shared" si="1"/>
        <v>42.548423243156712</v>
      </c>
      <c r="J15" s="488"/>
      <c r="K15" s="488">
        <f t="shared" si="2"/>
        <v>12.454844109909752</v>
      </c>
      <c r="L15" s="488"/>
      <c r="M15" s="488">
        <f t="shared" si="3"/>
        <v>57.686195303249988</v>
      </c>
      <c r="N15" s="521"/>
    </row>
    <row r="16" spans="1:14" s="11" customFormat="1" ht="12">
      <c r="A16" s="482" t="s">
        <v>32</v>
      </c>
      <c r="B16" s="485">
        <f t="shared" si="0"/>
        <v>97851</v>
      </c>
      <c r="C16" s="486"/>
      <c r="D16" s="485">
        <v>50451</v>
      </c>
      <c r="E16" s="485"/>
      <c r="F16" s="485">
        <v>47400</v>
      </c>
      <c r="G16" s="486"/>
      <c r="H16" s="521"/>
      <c r="I16" s="488">
        <f t="shared" si="1"/>
        <v>41.220206751872475</v>
      </c>
      <c r="J16" s="488"/>
      <c r="K16" s="488">
        <f t="shared" si="2"/>
        <v>63.502712500157337</v>
      </c>
      <c r="L16" s="488"/>
      <c r="M16" s="488">
        <f t="shared" si="3"/>
        <v>30.011586751847233</v>
      </c>
      <c r="N16" s="521"/>
    </row>
    <row r="17" spans="1:14" s="11" customFormat="1" ht="12">
      <c r="A17" s="482" t="s">
        <v>33</v>
      </c>
      <c r="B17" s="485">
        <f t="shared" si="0"/>
        <v>19162</v>
      </c>
      <c r="C17" s="486"/>
      <c r="D17" s="485">
        <v>11050</v>
      </c>
      <c r="E17" s="485"/>
      <c r="F17" s="485">
        <v>8112</v>
      </c>
      <c r="G17" s="486"/>
      <c r="H17" s="521"/>
      <c r="I17" s="488">
        <f t="shared" si="1"/>
        <v>8.0720851271768339</v>
      </c>
      <c r="J17" s="488"/>
      <c r="K17" s="488">
        <f t="shared" si="2"/>
        <v>13.908643498181178</v>
      </c>
      <c r="L17" s="488"/>
      <c r="M17" s="488">
        <f t="shared" si="3"/>
        <v>5.1361601631009437</v>
      </c>
      <c r="N17" s="521"/>
    </row>
    <row r="18" spans="1:14" s="11" customFormat="1" ht="12">
      <c r="A18" s="482" t="s">
        <v>34</v>
      </c>
      <c r="B18" s="485">
        <f t="shared" si="0"/>
        <v>7089</v>
      </c>
      <c r="C18" s="486"/>
      <c r="D18" s="485">
        <v>4060</v>
      </c>
      <c r="E18" s="485"/>
      <c r="F18" s="485">
        <v>3029</v>
      </c>
      <c r="G18" s="486"/>
      <c r="H18" s="521"/>
      <c r="I18" s="488">
        <f t="shared" si="1"/>
        <v>2.9862755175115634</v>
      </c>
      <c r="J18" s="488"/>
      <c r="K18" s="488">
        <f t="shared" si="2"/>
        <v>5.1103251224086499</v>
      </c>
      <c r="L18" s="488"/>
      <c r="M18" s="488">
        <f t="shared" si="3"/>
        <v>1.9178290352604486</v>
      </c>
      <c r="N18" s="521"/>
    </row>
    <row r="19" spans="1:14" s="11" customFormat="1" ht="12">
      <c r="A19" s="482" t="s">
        <v>35</v>
      </c>
      <c r="B19" s="485">
        <f t="shared" si="0"/>
        <v>4756</v>
      </c>
      <c r="C19" s="486"/>
      <c r="D19" s="485">
        <v>1068</v>
      </c>
      <c r="E19" s="485"/>
      <c r="F19" s="485">
        <v>3688</v>
      </c>
      <c r="G19" s="486"/>
      <c r="H19" s="521"/>
      <c r="I19" s="488">
        <f t="shared" si="1"/>
        <v>2.0034879900246856</v>
      </c>
      <c r="J19" s="488"/>
      <c r="K19" s="488">
        <f t="shared" si="2"/>
        <v>1.3442924213626695</v>
      </c>
      <c r="L19" s="488"/>
      <c r="M19" s="488">
        <f t="shared" si="3"/>
        <v>2.3350787329285358</v>
      </c>
      <c r="N19" s="521"/>
    </row>
    <row r="20" spans="1:14" s="11" customFormat="1" ht="12">
      <c r="A20" s="482" t="s">
        <v>11</v>
      </c>
      <c r="B20" s="485">
        <f t="shared" si="0"/>
        <v>54903</v>
      </c>
      <c r="C20" s="486"/>
      <c r="D20" s="485">
        <v>34937</v>
      </c>
      <c r="E20" s="485"/>
      <c r="F20" s="485">
        <v>19966</v>
      </c>
      <c r="G20" s="486"/>
      <c r="H20" s="521"/>
      <c r="I20" s="493" t="s">
        <v>101</v>
      </c>
      <c r="J20" s="488"/>
      <c r="K20" s="493" t="s">
        <v>101</v>
      </c>
      <c r="L20" s="488"/>
      <c r="M20" s="493" t="s">
        <v>101</v>
      </c>
      <c r="N20" s="521"/>
    </row>
    <row r="21" spans="1:14" s="11" customFormat="1" ht="6" customHeight="1">
      <c r="A21" s="25"/>
      <c r="B21" s="272"/>
      <c r="C21" s="266"/>
      <c r="D21" s="270"/>
      <c r="E21" s="266"/>
      <c r="F21" s="270"/>
      <c r="G21" s="266"/>
      <c r="H21" s="26"/>
      <c r="I21" s="254"/>
      <c r="J21" s="254"/>
      <c r="K21" s="254"/>
      <c r="L21" s="254"/>
      <c r="M21" s="254"/>
    </row>
    <row r="22" spans="1:14" s="11" customFormat="1" ht="12">
      <c r="A22" s="448" t="s">
        <v>14</v>
      </c>
      <c r="B22" s="271">
        <f t="shared" ref="B22:B29" si="4">D22+F22</f>
        <v>92599</v>
      </c>
      <c r="C22" s="269"/>
      <c r="D22" s="271">
        <f>SUM(D23:D29)</f>
        <v>19802</v>
      </c>
      <c r="E22" s="269"/>
      <c r="F22" s="271">
        <f>SUM(F23:F29)</f>
        <v>72797</v>
      </c>
      <c r="G22" s="269"/>
      <c r="H22" s="21"/>
      <c r="I22" s="253">
        <f>SUM(I23:I28)</f>
        <v>100</v>
      </c>
      <c r="J22" s="253"/>
      <c r="K22" s="253">
        <f>SUM(K23:K28)</f>
        <v>100</v>
      </c>
      <c r="L22" s="253"/>
      <c r="M22" s="253">
        <f>SUM(M23:M28)</f>
        <v>99.999999999999972</v>
      </c>
      <c r="N22" s="21"/>
    </row>
    <row r="23" spans="1:14" s="11" customFormat="1" ht="12">
      <c r="A23" s="46" t="s">
        <v>172</v>
      </c>
      <c r="B23" s="272">
        <f>D23+F23</f>
        <v>4555</v>
      </c>
      <c r="C23" s="269"/>
      <c r="D23" s="272">
        <v>1981</v>
      </c>
      <c r="E23" s="272"/>
      <c r="F23" s="272">
        <v>2574</v>
      </c>
      <c r="G23" s="269"/>
      <c r="H23" s="21"/>
      <c r="I23" s="244">
        <f t="shared" ref="I23:I28" si="5">B23*100/SUM($B$23:$B$28)</f>
        <v>5.6600725682190962</v>
      </c>
      <c r="J23" s="253"/>
      <c r="K23" s="244">
        <f t="shared" ref="K23:K28" si="6">D23*100/SUM($D$23:$D$28)</f>
        <v>15.642766898294377</v>
      </c>
      <c r="L23" s="253"/>
      <c r="M23" s="244">
        <f t="shared" ref="M23:M28" si="7">F23*100/SUM($F$23:$F$28)</f>
        <v>3.795788356043178</v>
      </c>
      <c r="N23" s="21"/>
    </row>
    <row r="24" spans="1:14" s="11" customFormat="1" ht="12">
      <c r="A24" s="46" t="s">
        <v>42</v>
      </c>
      <c r="B24" s="272">
        <f t="shared" si="4"/>
        <v>55442</v>
      </c>
      <c r="C24" s="260"/>
      <c r="D24" s="272">
        <v>2816</v>
      </c>
      <c r="E24" s="272"/>
      <c r="F24" s="272">
        <v>52626</v>
      </c>
      <c r="G24" s="260"/>
      <c r="H24" s="26"/>
      <c r="I24" s="244">
        <f t="shared" si="5"/>
        <v>68.892589094885437</v>
      </c>
      <c r="J24" s="244"/>
      <c r="K24" s="244">
        <f t="shared" si="6"/>
        <v>22.236260265319014</v>
      </c>
      <c r="L24" s="244"/>
      <c r="M24" s="244">
        <f t="shared" si="7"/>
        <v>77.605733498495837</v>
      </c>
      <c r="N24" s="26"/>
    </row>
    <row r="25" spans="1:14" s="11" customFormat="1" ht="12">
      <c r="A25" s="46" t="s">
        <v>32</v>
      </c>
      <c r="B25" s="272">
        <f t="shared" si="4"/>
        <v>14608</v>
      </c>
      <c r="C25" s="260"/>
      <c r="D25" s="272">
        <v>5581</v>
      </c>
      <c r="E25" s="272"/>
      <c r="F25" s="272">
        <v>9027</v>
      </c>
      <c r="G25" s="260"/>
      <c r="H25" s="26"/>
      <c r="I25" s="244">
        <f t="shared" si="5"/>
        <v>18.151995626025151</v>
      </c>
      <c r="J25" s="244"/>
      <c r="K25" s="244">
        <f t="shared" si="6"/>
        <v>44.069804169298799</v>
      </c>
      <c r="L25" s="244"/>
      <c r="M25" s="244">
        <f t="shared" si="7"/>
        <v>13.311803220668908</v>
      </c>
      <c r="N25" s="26"/>
    </row>
    <row r="26" spans="1:14" s="11" customFormat="1" ht="12">
      <c r="A26" s="46" t="s">
        <v>33</v>
      </c>
      <c r="B26" s="272">
        <f t="shared" si="4"/>
        <v>3173</v>
      </c>
      <c r="C26" s="260"/>
      <c r="D26" s="272">
        <v>1926</v>
      </c>
      <c r="E26" s="272"/>
      <c r="F26" s="272">
        <v>1247</v>
      </c>
      <c r="G26" s="260"/>
      <c r="H26" s="26"/>
      <c r="I26" s="244">
        <f t="shared" si="5"/>
        <v>3.9427903971370348</v>
      </c>
      <c r="J26" s="244"/>
      <c r="K26" s="244">
        <f t="shared" si="6"/>
        <v>15.208464939987365</v>
      </c>
      <c r="L26" s="244"/>
      <c r="M26" s="244">
        <f t="shared" si="7"/>
        <v>1.8389075679820681</v>
      </c>
      <c r="N26" s="26"/>
    </row>
    <row r="27" spans="1:14" s="11" customFormat="1" ht="12">
      <c r="A27" s="46" t="s">
        <v>34</v>
      </c>
      <c r="B27" s="272">
        <f t="shared" si="4"/>
        <v>475</v>
      </c>
      <c r="C27" s="260" t="s">
        <v>1</v>
      </c>
      <c r="D27" s="272">
        <v>262</v>
      </c>
      <c r="E27" s="272" t="s">
        <v>1</v>
      </c>
      <c r="F27" s="272">
        <v>213</v>
      </c>
      <c r="G27" s="260" t="s">
        <v>1</v>
      </c>
      <c r="H27" s="26"/>
      <c r="I27" s="244">
        <f t="shared" si="5"/>
        <v>0.59023808340374773</v>
      </c>
      <c r="J27" s="244"/>
      <c r="K27" s="244">
        <f t="shared" si="6"/>
        <v>2.0688566013897662</v>
      </c>
      <c r="L27" s="244"/>
      <c r="M27" s="244">
        <f t="shared" si="7"/>
        <v>0.3141036984604495</v>
      </c>
      <c r="N27" s="26"/>
    </row>
    <row r="28" spans="1:14" s="11" customFormat="1" ht="12">
      <c r="A28" s="46" t="s">
        <v>35</v>
      </c>
      <c r="B28" s="272">
        <f t="shared" si="4"/>
        <v>2223</v>
      </c>
      <c r="C28" s="260"/>
      <c r="D28" s="272">
        <v>98</v>
      </c>
      <c r="E28" s="272" t="s">
        <v>1</v>
      </c>
      <c r="F28" s="272">
        <v>2125</v>
      </c>
      <c r="G28" s="260"/>
      <c r="H28" s="26"/>
      <c r="I28" s="244">
        <f t="shared" si="5"/>
        <v>2.7623142303295394</v>
      </c>
      <c r="J28" s="244"/>
      <c r="K28" s="244">
        <f t="shared" si="6"/>
        <v>0.77384712571067593</v>
      </c>
      <c r="L28" s="244"/>
      <c r="M28" s="244">
        <f t="shared" si="7"/>
        <v>3.1336636583495547</v>
      </c>
      <c r="N28" s="26"/>
    </row>
    <row r="29" spans="1:14" s="11" customFormat="1" ht="12">
      <c r="A29" s="46" t="s">
        <v>11</v>
      </c>
      <c r="B29" s="272">
        <f t="shared" si="4"/>
        <v>12123</v>
      </c>
      <c r="C29" s="260"/>
      <c r="D29" s="272">
        <v>7138</v>
      </c>
      <c r="E29" s="272"/>
      <c r="F29" s="272">
        <v>4985</v>
      </c>
      <c r="G29" s="260"/>
      <c r="H29" s="26"/>
      <c r="I29" s="282" t="s">
        <v>101</v>
      </c>
      <c r="J29" s="276"/>
      <c r="K29" s="282" t="s">
        <v>101</v>
      </c>
      <c r="L29" s="282"/>
      <c r="M29" s="282" t="s">
        <v>101</v>
      </c>
      <c r="N29" s="26"/>
    </row>
    <row r="30" spans="1:14" s="11" customFormat="1" ht="5.25" customHeight="1">
      <c r="A30" s="65"/>
      <c r="B30" s="272"/>
      <c r="C30" s="260"/>
      <c r="D30" s="272"/>
      <c r="E30" s="260"/>
      <c r="F30" s="272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448" t="s">
        <v>15</v>
      </c>
      <c r="B31" s="271">
        <f t="shared" ref="B31:B38" si="8">D31+F31</f>
        <v>64622</v>
      </c>
      <c r="C31" s="269"/>
      <c r="D31" s="271">
        <f>SUM(D32:D38)</f>
        <v>31282</v>
      </c>
      <c r="E31" s="269"/>
      <c r="F31" s="271">
        <f>SUM(F32:F38)</f>
        <v>33340</v>
      </c>
      <c r="G31" s="269"/>
      <c r="H31" s="21"/>
      <c r="I31" s="253">
        <f>SUM(I32:I37)</f>
        <v>99.999999999999986</v>
      </c>
      <c r="J31" s="253"/>
      <c r="K31" s="253">
        <f>SUM(K32:K37)</f>
        <v>100</v>
      </c>
      <c r="L31" s="253"/>
      <c r="M31" s="253">
        <f>SUM(M32:M37)</f>
        <v>100</v>
      </c>
      <c r="N31" s="21"/>
    </row>
    <row r="32" spans="1:14" s="11" customFormat="1" ht="12">
      <c r="A32" s="646" t="s">
        <v>187</v>
      </c>
      <c r="B32" s="272">
        <f t="shared" si="8"/>
        <v>1947</v>
      </c>
      <c r="C32" s="269"/>
      <c r="D32" s="272">
        <v>567</v>
      </c>
      <c r="E32" s="272" t="s">
        <v>1</v>
      </c>
      <c r="F32" s="272">
        <v>1380</v>
      </c>
      <c r="G32" s="269" t="s">
        <v>1</v>
      </c>
      <c r="H32" s="21"/>
      <c r="I32" s="244">
        <f t="shared" ref="I32:I37" si="9">B32*100/SUM($B$32:$B$37)</f>
        <v>3.9677202420981841</v>
      </c>
      <c r="J32" s="253"/>
      <c r="K32" s="244">
        <f t="shared" ref="K32:K37" si="10">D32*100/SUM($D$32:$D$37)</f>
        <v>2.8391167192429023</v>
      </c>
      <c r="L32" s="253"/>
      <c r="M32" s="244">
        <f t="shared" ref="M32:M37" si="11">F32*100/SUM($F$32:$F$37)</f>
        <v>4.7422680412371134</v>
      </c>
      <c r="N32" s="21"/>
    </row>
    <row r="33" spans="1:14" s="11" customFormat="1" ht="12">
      <c r="A33" s="46" t="s">
        <v>42</v>
      </c>
      <c r="B33" s="272">
        <f t="shared" si="8"/>
        <v>18633</v>
      </c>
      <c r="C33" s="260"/>
      <c r="D33" s="272">
        <v>2188</v>
      </c>
      <c r="E33" s="272"/>
      <c r="F33" s="272">
        <v>16445</v>
      </c>
      <c r="G33" s="260"/>
      <c r="H33" s="26"/>
      <c r="I33" s="244">
        <f t="shared" si="9"/>
        <v>37.971510668215444</v>
      </c>
      <c r="J33" s="244"/>
      <c r="K33" s="244">
        <f t="shared" si="10"/>
        <v>10.955886034750389</v>
      </c>
      <c r="L33" s="244"/>
      <c r="M33" s="244">
        <f t="shared" si="11"/>
        <v>56.512027491408936</v>
      </c>
      <c r="N33" s="26"/>
    </row>
    <row r="34" spans="1:14" s="11" customFormat="1" ht="12">
      <c r="A34" s="46" t="s">
        <v>32</v>
      </c>
      <c r="B34" s="272">
        <f t="shared" si="8"/>
        <v>22064</v>
      </c>
      <c r="C34" s="260"/>
      <c r="D34" s="272">
        <v>13624</v>
      </c>
      <c r="E34" s="272"/>
      <c r="F34" s="272">
        <v>8440</v>
      </c>
      <c r="G34" s="260"/>
      <c r="H34" s="26"/>
      <c r="I34" s="244">
        <f t="shared" si="9"/>
        <v>44.963420350104947</v>
      </c>
      <c r="J34" s="244"/>
      <c r="K34" s="244">
        <f t="shared" si="10"/>
        <v>68.218917430273891</v>
      </c>
      <c r="L34" s="244"/>
      <c r="M34" s="244">
        <f t="shared" si="11"/>
        <v>29.003436426116838</v>
      </c>
      <c r="N34" s="26"/>
    </row>
    <row r="35" spans="1:14" s="11" customFormat="1" ht="12">
      <c r="A35" s="46" t="s">
        <v>33</v>
      </c>
      <c r="B35" s="272">
        <f t="shared" si="8"/>
        <v>4762</v>
      </c>
      <c r="C35" s="260"/>
      <c r="D35" s="272">
        <v>2684</v>
      </c>
      <c r="E35" s="272"/>
      <c r="F35" s="272">
        <v>2078</v>
      </c>
      <c r="G35" s="260"/>
      <c r="H35" s="26"/>
      <c r="I35" s="244">
        <f t="shared" si="9"/>
        <v>9.7043060055837458</v>
      </c>
      <c r="J35" s="244"/>
      <c r="K35" s="244">
        <f t="shared" si="10"/>
        <v>13.439487256521957</v>
      </c>
      <c r="L35" s="244"/>
      <c r="M35" s="244">
        <f t="shared" si="11"/>
        <v>7.1408934707903784</v>
      </c>
      <c r="N35" s="26"/>
    </row>
    <row r="36" spans="1:14" s="11" customFormat="1" ht="12">
      <c r="A36" s="46" t="s">
        <v>34</v>
      </c>
      <c r="B36" s="272">
        <f t="shared" si="8"/>
        <v>1271</v>
      </c>
      <c r="C36" s="260"/>
      <c r="D36" s="272">
        <v>856</v>
      </c>
      <c r="E36" s="272" t="s">
        <v>1</v>
      </c>
      <c r="F36" s="272">
        <v>415</v>
      </c>
      <c r="G36" s="260" t="s">
        <v>1</v>
      </c>
      <c r="H36" s="26"/>
      <c r="I36" s="244">
        <f t="shared" si="9"/>
        <v>2.5901245134600885</v>
      </c>
      <c r="J36" s="244"/>
      <c r="K36" s="244">
        <f t="shared" si="10"/>
        <v>4.2862150117670623</v>
      </c>
      <c r="L36" s="244"/>
      <c r="M36" s="244">
        <f t="shared" si="11"/>
        <v>1.4261168384879725</v>
      </c>
      <c r="N36" s="26"/>
    </row>
    <row r="37" spans="1:14" s="11" customFormat="1" ht="12">
      <c r="A37" s="46" t="s">
        <v>35</v>
      </c>
      <c r="B37" s="272">
        <f t="shared" si="8"/>
        <v>394</v>
      </c>
      <c r="C37" s="260" t="s">
        <v>1</v>
      </c>
      <c r="D37" s="272">
        <v>52</v>
      </c>
      <c r="E37" s="272" t="s">
        <v>1</v>
      </c>
      <c r="F37" s="272">
        <v>342</v>
      </c>
      <c r="G37" s="260" t="s">
        <v>1</v>
      </c>
      <c r="H37" s="26"/>
      <c r="I37" s="244">
        <f t="shared" si="9"/>
        <v>0.80291822053758843</v>
      </c>
      <c r="J37" s="244"/>
      <c r="K37" s="244">
        <f t="shared" si="10"/>
        <v>0.26037754744379349</v>
      </c>
      <c r="L37" s="244"/>
      <c r="M37" s="244">
        <f t="shared" si="11"/>
        <v>1.1752577319587629</v>
      </c>
      <c r="N37" s="26"/>
    </row>
    <row r="38" spans="1:14" s="11" customFormat="1" ht="12">
      <c r="A38" s="46" t="s">
        <v>11</v>
      </c>
      <c r="B38" s="272">
        <f t="shared" si="8"/>
        <v>15551</v>
      </c>
      <c r="C38" s="260"/>
      <c r="D38" s="272">
        <v>11311</v>
      </c>
      <c r="E38" s="272"/>
      <c r="F38" s="272">
        <v>4240</v>
      </c>
      <c r="G38" s="260"/>
      <c r="H38" s="26"/>
      <c r="I38" s="282" t="s">
        <v>101</v>
      </c>
      <c r="J38" s="276"/>
      <c r="K38" s="282" t="s">
        <v>101</v>
      </c>
      <c r="L38" s="282"/>
      <c r="M38" s="282" t="s">
        <v>101</v>
      </c>
      <c r="N38" s="26"/>
    </row>
    <row r="39" spans="1:14" s="11" customFormat="1" ht="5.25" customHeight="1">
      <c r="A39" s="135"/>
      <c r="B39" s="272"/>
      <c r="C39" s="260"/>
      <c r="D39" s="272"/>
      <c r="E39" s="260"/>
      <c r="F39" s="320"/>
      <c r="G39" s="260"/>
      <c r="H39" s="26"/>
      <c r="I39" s="276"/>
      <c r="J39" s="276"/>
      <c r="K39" s="276"/>
      <c r="L39" s="276"/>
      <c r="M39" s="276"/>
      <c r="N39" s="26"/>
    </row>
    <row r="40" spans="1:14" s="11" customFormat="1" ht="12">
      <c r="A40" s="448" t="s">
        <v>16</v>
      </c>
      <c r="B40" s="271">
        <f>D40+F40</f>
        <v>76132</v>
      </c>
      <c r="C40" s="269"/>
      <c r="D40" s="271">
        <f>SUM(D41:D47)</f>
        <v>31213</v>
      </c>
      <c r="E40" s="269"/>
      <c r="F40" s="271">
        <f>SUM(F41:F47)</f>
        <v>44919</v>
      </c>
      <c r="G40" s="269"/>
      <c r="H40" s="21"/>
      <c r="I40" s="275">
        <f>SUM(I41:I46)</f>
        <v>100.00000000000001</v>
      </c>
      <c r="J40" s="275"/>
      <c r="K40" s="275">
        <f>SUM(K41:K46)</f>
        <v>100</v>
      </c>
      <c r="L40" s="275"/>
      <c r="M40" s="275">
        <f>SUM(M41:M46)</f>
        <v>99.999999999999986</v>
      </c>
      <c r="N40" s="21"/>
    </row>
    <row r="41" spans="1:14" s="11" customFormat="1" ht="12">
      <c r="A41" s="46" t="s">
        <v>172</v>
      </c>
      <c r="B41" s="272">
        <f t="shared" ref="B41:B47" si="12">D41+F41</f>
        <v>366</v>
      </c>
      <c r="C41" s="272" t="s">
        <v>1</v>
      </c>
      <c r="D41" s="272">
        <v>101</v>
      </c>
      <c r="E41" s="272" t="s">
        <v>1</v>
      </c>
      <c r="F41" s="272">
        <v>265</v>
      </c>
      <c r="G41" s="272" t="s">
        <v>1</v>
      </c>
      <c r="H41" s="21"/>
      <c r="I41" s="244">
        <f>B41*100/SUM($B$41:$B$46)</f>
        <v>0.58662307063518782</v>
      </c>
      <c r="J41" s="275"/>
      <c r="K41" s="244">
        <f>D41*100/SUM($D$41:$D$46)</f>
        <v>0.442807663641545</v>
      </c>
      <c r="L41" s="275"/>
      <c r="M41" s="244">
        <f>F41*100/SUM($F$41:$F$46)</f>
        <v>0.66949623566267491</v>
      </c>
      <c r="N41" s="21"/>
    </row>
    <row r="42" spans="1:14" s="11" customFormat="1" ht="12">
      <c r="A42" s="46" t="s">
        <v>42</v>
      </c>
      <c r="B42" s="272">
        <f t="shared" si="12"/>
        <v>19187</v>
      </c>
      <c r="C42" s="260"/>
      <c r="D42" s="272">
        <v>2152</v>
      </c>
      <c r="E42" s="272"/>
      <c r="F42" s="272">
        <v>17035</v>
      </c>
      <c r="G42" s="272"/>
      <c r="H42" s="26"/>
      <c r="I42" s="244">
        <f t="shared" ref="I42:I46" si="13">B42*100/SUM($B$41:$B$46)</f>
        <v>30.752832940648492</v>
      </c>
      <c r="J42" s="276"/>
      <c r="K42" s="244">
        <f t="shared" ref="K42:K46" si="14">D42*100/SUM($D$41:$D$46)</f>
        <v>9.4348721995703446</v>
      </c>
      <c r="L42" s="276"/>
      <c r="M42" s="244">
        <f t="shared" ref="M42:M46" si="15">F42*100/SUM($F$41:$F$46)</f>
        <v>43.037239149108181</v>
      </c>
      <c r="N42" s="26"/>
    </row>
    <row r="43" spans="1:14" s="11" customFormat="1" ht="12">
      <c r="A43" s="46" t="s">
        <v>32</v>
      </c>
      <c r="B43" s="272">
        <f t="shared" si="12"/>
        <v>34354</v>
      </c>
      <c r="C43" s="260"/>
      <c r="D43" s="272">
        <v>16115</v>
      </c>
      <c r="E43" s="272"/>
      <c r="F43" s="272">
        <v>18239</v>
      </c>
      <c r="G43" s="272"/>
      <c r="H43" s="26"/>
      <c r="I43" s="244">
        <f t="shared" si="13"/>
        <v>55.062428875959675</v>
      </c>
      <c r="J43" s="276"/>
      <c r="K43" s="244">
        <f t="shared" si="14"/>
        <v>70.651935639440566</v>
      </c>
      <c r="L43" s="276"/>
      <c r="M43" s="244">
        <f t="shared" si="15"/>
        <v>46.07902581981709</v>
      </c>
      <c r="N43" s="26"/>
    </row>
    <row r="44" spans="1:14" s="11" customFormat="1" ht="12">
      <c r="A44" s="46" t="s">
        <v>33</v>
      </c>
      <c r="B44" s="272">
        <f t="shared" si="12"/>
        <v>5543</v>
      </c>
      <c r="C44" s="260"/>
      <c r="D44" s="272">
        <v>3122</v>
      </c>
      <c r="E44" s="272"/>
      <c r="F44" s="272">
        <v>2421</v>
      </c>
      <c r="G44" s="272"/>
      <c r="H44" s="26"/>
      <c r="I44" s="244">
        <f t="shared" si="13"/>
        <v>8.8842942091006716</v>
      </c>
      <c r="J44" s="276"/>
      <c r="K44" s="244">
        <f t="shared" si="14"/>
        <v>13.68757946424657</v>
      </c>
      <c r="L44" s="276"/>
      <c r="M44" s="244">
        <f t="shared" si="15"/>
        <v>6.1164165529786265</v>
      </c>
      <c r="N44" s="26"/>
    </row>
    <row r="45" spans="1:14" s="11" customFormat="1" ht="12">
      <c r="A45" s="46" t="s">
        <v>34</v>
      </c>
      <c r="B45" s="272">
        <f t="shared" si="12"/>
        <v>2019</v>
      </c>
      <c r="C45" s="260"/>
      <c r="D45" s="272">
        <v>957</v>
      </c>
      <c r="E45" s="272" t="s">
        <v>1</v>
      </c>
      <c r="F45" s="272">
        <v>1062</v>
      </c>
      <c r="G45" s="272" t="s">
        <v>1</v>
      </c>
      <c r="H45" s="26"/>
      <c r="I45" s="244">
        <f t="shared" si="13"/>
        <v>3.2360436601432898</v>
      </c>
      <c r="J45" s="276"/>
      <c r="K45" s="244">
        <f t="shared" si="14"/>
        <v>4.1957122188609759</v>
      </c>
      <c r="L45" s="276"/>
      <c r="M45" s="244">
        <f t="shared" si="15"/>
        <v>2.6830377444292859</v>
      </c>
      <c r="N45" s="26"/>
    </row>
    <row r="46" spans="1:14" s="11" customFormat="1" ht="12">
      <c r="A46" s="46" t="s">
        <v>35</v>
      </c>
      <c r="B46" s="272">
        <f t="shared" si="12"/>
        <v>922</v>
      </c>
      <c r="C46" s="272" t="s">
        <v>1</v>
      </c>
      <c r="D46" s="272">
        <v>362</v>
      </c>
      <c r="E46" s="272" t="s">
        <v>1</v>
      </c>
      <c r="F46" s="272">
        <v>560</v>
      </c>
      <c r="G46" s="272" t="s">
        <v>1</v>
      </c>
      <c r="H46" s="26"/>
      <c r="I46" s="244">
        <f t="shared" si="13"/>
        <v>1.4777772435126861</v>
      </c>
      <c r="J46" s="276"/>
      <c r="K46" s="244">
        <f t="shared" si="14"/>
        <v>1.5870928142399929</v>
      </c>
      <c r="L46" s="276"/>
      <c r="M46" s="244">
        <f t="shared" si="15"/>
        <v>1.4147844980041433</v>
      </c>
      <c r="N46" s="26"/>
    </row>
    <row r="47" spans="1:14" s="11" customFormat="1" ht="12">
      <c r="A47" s="46" t="s">
        <v>11</v>
      </c>
      <c r="B47" s="272">
        <f t="shared" si="12"/>
        <v>13741</v>
      </c>
      <c r="C47" s="260"/>
      <c r="D47" s="272">
        <v>8404</v>
      </c>
      <c r="E47" s="272"/>
      <c r="F47" s="272">
        <v>5337</v>
      </c>
      <c r="G47" s="272"/>
      <c r="H47" s="26"/>
      <c r="I47" s="282" t="s">
        <v>101</v>
      </c>
      <c r="J47" s="276"/>
      <c r="K47" s="282" t="s">
        <v>101</v>
      </c>
      <c r="L47" s="282"/>
      <c r="M47" s="282" t="s">
        <v>101</v>
      </c>
      <c r="N47" s="26"/>
    </row>
    <row r="48" spans="1:14" s="11" customFormat="1" ht="6" customHeight="1">
      <c r="A48" s="135"/>
      <c r="B48" s="272"/>
      <c r="C48" s="260"/>
      <c r="D48" s="272"/>
      <c r="E48" s="260"/>
      <c r="F48" s="320"/>
      <c r="G48" s="260"/>
      <c r="H48" s="26"/>
      <c r="I48" s="276"/>
      <c r="J48" s="276"/>
      <c r="K48" s="276"/>
      <c r="L48" s="276"/>
      <c r="M48" s="276"/>
      <c r="N48" s="26"/>
    </row>
    <row r="49" spans="1:14" s="11" customFormat="1" ht="12">
      <c r="A49" s="448" t="s">
        <v>17</v>
      </c>
      <c r="B49" s="271">
        <f t="shared" ref="B49:B56" si="16">D49+F49</f>
        <v>17646</v>
      </c>
      <c r="C49" s="269"/>
      <c r="D49" s="271">
        <f>SUM(D50:D56)</f>
        <v>7735</v>
      </c>
      <c r="E49" s="269"/>
      <c r="F49" s="271">
        <f>SUM(F50:F56)</f>
        <v>9911</v>
      </c>
      <c r="G49" s="269"/>
      <c r="H49" s="21"/>
      <c r="I49" s="275">
        <f>SUM(I51:I55)</f>
        <v>100</v>
      </c>
      <c r="J49" s="275"/>
      <c r="K49" s="275">
        <f>SUM(K51:K55)</f>
        <v>100</v>
      </c>
      <c r="L49" s="275"/>
      <c r="M49" s="275">
        <f>SUM(M51:M55)</f>
        <v>100.00000000000001</v>
      </c>
      <c r="N49" s="21"/>
    </row>
    <row r="50" spans="1:14" s="11" customFormat="1" ht="12">
      <c r="A50" s="46" t="s">
        <v>172</v>
      </c>
      <c r="B50" s="272">
        <f t="shared" si="16"/>
        <v>251</v>
      </c>
      <c r="C50" s="272" t="s">
        <v>1</v>
      </c>
      <c r="D50" s="272">
        <v>150</v>
      </c>
      <c r="E50" s="260" t="s">
        <v>1</v>
      </c>
      <c r="F50" s="272">
        <v>101</v>
      </c>
      <c r="G50" s="272" t="s">
        <v>1</v>
      </c>
      <c r="H50" s="21"/>
      <c r="I50" s="275"/>
      <c r="J50" s="275"/>
      <c r="K50" s="275"/>
      <c r="L50" s="275"/>
      <c r="M50" s="275"/>
      <c r="N50" s="21"/>
    </row>
    <row r="51" spans="1:14" s="11" customFormat="1" ht="12">
      <c r="A51" s="46" t="s">
        <v>42</v>
      </c>
      <c r="B51" s="272">
        <f t="shared" si="16"/>
        <v>3596</v>
      </c>
      <c r="C51" s="260"/>
      <c r="D51" s="272">
        <v>1110</v>
      </c>
      <c r="E51" s="272"/>
      <c r="F51" s="272">
        <v>2486</v>
      </c>
      <c r="G51" s="260"/>
      <c r="H51" s="26"/>
      <c r="I51" s="244">
        <f>B51*100/SUM($B$51:$B$55)</f>
        <v>24.343352288112644</v>
      </c>
      <c r="J51" s="276"/>
      <c r="K51" s="244">
        <f>D51*100/SUM($D$51:$D$55)</f>
        <v>17.330210772833723</v>
      </c>
      <c r="L51" s="276"/>
      <c r="M51" s="244">
        <f>F51*100/SUM($F$51:$F$55)</f>
        <v>29.711963666786183</v>
      </c>
      <c r="N51" s="26"/>
    </row>
    <row r="52" spans="1:14" s="11" customFormat="1" ht="12">
      <c r="A52" s="46" t="s">
        <v>32</v>
      </c>
      <c r="B52" s="272">
        <f t="shared" si="16"/>
        <v>9143</v>
      </c>
      <c r="C52" s="260"/>
      <c r="D52" s="272">
        <v>4222</v>
      </c>
      <c r="E52" s="272"/>
      <c r="F52" s="272">
        <v>4921</v>
      </c>
      <c r="G52" s="260"/>
      <c r="H52" s="26"/>
      <c r="I52" s="244">
        <f t="shared" ref="I52:I55" si="17">B52*100/SUM($B$51:$B$55)</f>
        <v>61.894124018413216</v>
      </c>
      <c r="J52" s="276"/>
      <c r="K52" s="244">
        <f t="shared" ref="K52:K55" si="18">D52*100/SUM($D$51:$D$55)</f>
        <v>65.917252146760347</v>
      </c>
      <c r="L52" s="276"/>
      <c r="M52" s="244">
        <f t="shared" ref="M52:M55" si="19">F52*100/SUM($F$51:$F$55)</f>
        <v>58.814389864945618</v>
      </c>
      <c r="N52" s="26"/>
    </row>
    <row r="53" spans="1:14" s="11" customFormat="1" ht="12">
      <c r="A53" s="46" t="s">
        <v>33</v>
      </c>
      <c r="B53" s="272">
        <f t="shared" si="16"/>
        <v>1457</v>
      </c>
      <c r="C53" s="260"/>
      <c r="D53" s="272">
        <v>801</v>
      </c>
      <c r="E53" s="272" t="s">
        <v>1</v>
      </c>
      <c r="F53" s="272">
        <v>656</v>
      </c>
      <c r="G53" s="260" t="s">
        <v>1</v>
      </c>
      <c r="H53" s="26"/>
      <c r="I53" s="244">
        <f t="shared" si="17"/>
        <v>9.8632548063904686</v>
      </c>
      <c r="J53" s="276"/>
      <c r="K53" s="244">
        <f t="shared" si="18"/>
        <v>12.505854800936769</v>
      </c>
      <c r="L53" s="276"/>
      <c r="M53" s="244">
        <f t="shared" si="19"/>
        <v>7.8403250866499343</v>
      </c>
      <c r="N53" s="26"/>
    </row>
    <row r="54" spans="1:14" s="11" customFormat="1" ht="12">
      <c r="A54" s="46" t="s">
        <v>34</v>
      </c>
      <c r="B54" s="272">
        <f t="shared" si="16"/>
        <v>384</v>
      </c>
      <c r="C54" s="260" t="s">
        <v>1</v>
      </c>
      <c r="D54" s="272">
        <v>127</v>
      </c>
      <c r="E54" s="272" t="s">
        <v>1</v>
      </c>
      <c r="F54" s="272">
        <v>257</v>
      </c>
      <c r="G54" s="272" t="s">
        <v>1</v>
      </c>
      <c r="H54" s="26"/>
      <c r="I54" s="244">
        <f t="shared" si="17"/>
        <v>2.5995125913891144</v>
      </c>
      <c r="J54" s="276"/>
      <c r="K54" s="244">
        <f t="shared" si="18"/>
        <v>1.9828259172521467</v>
      </c>
      <c r="L54" s="276"/>
      <c r="M54" s="244">
        <f t="shared" si="19"/>
        <v>3.0715907732759651</v>
      </c>
      <c r="N54" s="26"/>
    </row>
    <row r="55" spans="1:14" s="11" customFormat="1" ht="12">
      <c r="A55" s="46" t="s">
        <v>35</v>
      </c>
      <c r="B55" s="272">
        <f t="shared" si="16"/>
        <v>192</v>
      </c>
      <c r="C55" s="272" t="s">
        <v>1</v>
      </c>
      <c r="D55" s="272">
        <v>145</v>
      </c>
      <c r="E55" s="272" t="s">
        <v>1</v>
      </c>
      <c r="F55" s="272">
        <v>47</v>
      </c>
      <c r="G55" s="260" t="s">
        <v>1</v>
      </c>
      <c r="H55" s="26"/>
      <c r="I55" s="244">
        <f t="shared" si="17"/>
        <v>1.2997562956945572</v>
      </c>
      <c r="K55" s="244">
        <f t="shared" si="18"/>
        <v>2.2638563622170178</v>
      </c>
      <c r="M55" s="244">
        <f t="shared" si="19"/>
        <v>0.56173060834229716</v>
      </c>
      <c r="N55" s="26"/>
    </row>
    <row r="56" spans="1:14" s="11" customFormat="1" ht="12">
      <c r="A56" s="46" t="s">
        <v>11</v>
      </c>
      <c r="B56" s="272">
        <f t="shared" si="16"/>
        <v>2623</v>
      </c>
      <c r="C56" s="272"/>
      <c r="D56" s="272">
        <v>1180</v>
      </c>
      <c r="E56" s="272"/>
      <c r="F56" s="272">
        <v>1443</v>
      </c>
      <c r="G56" s="260"/>
      <c r="H56" s="26"/>
      <c r="I56" s="282" t="s">
        <v>101</v>
      </c>
      <c r="J56" s="276"/>
      <c r="K56" s="282" t="s">
        <v>101</v>
      </c>
      <c r="L56" s="282"/>
      <c r="M56" s="282" t="s">
        <v>101</v>
      </c>
      <c r="N56" s="26"/>
    </row>
    <row r="57" spans="1:14" s="11" customFormat="1" ht="5.25" customHeight="1">
      <c r="A57" s="135"/>
      <c r="B57" s="272"/>
      <c r="C57" s="260"/>
      <c r="D57" s="285"/>
      <c r="E57" s="260"/>
      <c r="F57" s="272"/>
      <c r="G57" s="260"/>
      <c r="H57" s="26"/>
      <c r="I57" s="276"/>
      <c r="J57" s="276"/>
      <c r="K57" s="276"/>
      <c r="L57" s="276"/>
      <c r="M57" s="276"/>
      <c r="N57" s="26"/>
    </row>
    <row r="58" spans="1:14" s="11" customFormat="1">
      <c r="A58" s="448" t="s">
        <v>127</v>
      </c>
      <c r="B58" s="271">
        <f t="shared" ref="B58:B65" si="20">D58+F58</f>
        <v>41149</v>
      </c>
      <c r="C58" s="269"/>
      <c r="D58" s="271">
        <f>SUM(D59:D65)</f>
        <v>24352</v>
      </c>
      <c r="E58" s="269"/>
      <c r="F58" s="271">
        <f>SUM(F59:F65)</f>
        <v>16797</v>
      </c>
      <c r="G58" s="269"/>
      <c r="H58" s="21"/>
      <c r="I58" s="275">
        <f>SUM(I59:I64)</f>
        <v>99.999999999999986</v>
      </c>
      <c r="J58" s="275"/>
      <c r="K58" s="275">
        <f>SUM(K59:K64)</f>
        <v>100</v>
      </c>
      <c r="L58" s="275"/>
      <c r="M58" s="275">
        <f>SUM(M59:M64)</f>
        <v>100</v>
      </c>
      <c r="N58" s="21"/>
    </row>
    <row r="59" spans="1:14" s="11" customFormat="1" ht="12">
      <c r="A59" s="46" t="s">
        <v>172</v>
      </c>
      <c r="B59" s="272">
        <f t="shared" si="20"/>
        <v>405</v>
      </c>
      <c r="C59" s="272"/>
      <c r="D59" s="272">
        <v>124</v>
      </c>
      <c r="E59" s="272" t="s">
        <v>1</v>
      </c>
      <c r="F59" s="272">
        <v>281</v>
      </c>
      <c r="G59" s="272" t="s">
        <v>1</v>
      </c>
      <c r="H59" s="21"/>
      <c r="I59" s="244">
        <f>B59*100/SUM($B$59:$B$64)</f>
        <v>1.3333772305261078</v>
      </c>
      <c r="J59" s="275"/>
      <c r="K59" s="244">
        <f>D59*100/SUM($D$59:$D$64)</f>
        <v>0.71068317285648785</v>
      </c>
      <c r="L59" s="275"/>
      <c r="M59" s="244">
        <f>F59*100/SUM($F$59:$F$64)</f>
        <v>2.1739130434782608</v>
      </c>
      <c r="N59" s="21"/>
    </row>
    <row r="60" spans="1:14" s="11" customFormat="1" ht="12">
      <c r="A60" s="46" t="s">
        <v>42</v>
      </c>
      <c r="B60" s="272">
        <f t="shared" si="20"/>
        <v>4146</v>
      </c>
      <c r="C60" s="260"/>
      <c r="D60" s="272">
        <v>1629</v>
      </c>
      <c r="E60" s="272"/>
      <c r="F60" s="272">
        <v>2517</v>
      </c>
      <c r="G60" s="260"/>
      <c r="H60" s="26"/>
      <c r="I60" s="244">
        <f t="shared" ref="I60:I64" si="21">B60*100/SUM($B$59:$B$64)</f>
        <v>13.649832093237638</v>
      </c>
      <c r="J60" s="276"/>
      <c r="K60" s="244">
        <f t="shared" ref="K60:K64" si="22">D60*100/SUM($D$59:$D$64)</f>
        <v>9.3363136176066028</v>
      </c>
      <c r="L60" s="276"/>
      <c r="M60" s="244">
        <f t="shared" ref="M60:M64" si="23">F60*100/SUM($F$59:$F$64)</f>
        <v>19.47238124709887</v>
      </c>
      <c r="N60" s="26"/>
    </row>
    <row r="61" spans="1:14" s="11" customFormat="1" ht="12">
      <c r="A61" s="46" t="s">
        <v>32</v>
      </c>
      <c r="B61" s="272">
        <f t="shared" si="20"/>
        <v>17656</v>
      </c>
      <c r="C61" s="260"/>
      <c r="D61" s="272">
        <v>10909</v>
      </c>
      <c r="E61" s="272"/>
      <c r="F61" s="272">
        <v>6747</v>
      </c>
      <c r="G61" s="260"/>
      <c r="H61" s="26"/>
      <c r="I61" s="244">
        <f t="shared" si="21"/>
        <v>58.128662672022124</v>
      </c>
      <c r="J61" s="276"/>
      <c r="K61" s="244">
        <f t="shared" si="22"/>
        <v>62.522925263640531</v>
      </c>
      <c r="L61" s="276"/>
      <c r="M61" s="244">
        <f t="shared" si="23"/>
        <v>52.197122079529628</v>
      </c>
      <c r="N61" s="26"/>
    </row>
    <row r="62" spans="1:14" s="11" customFormat="1" ht="12">
      <c r="A62" s="46" t="s">
        <v>33</v>
      </c>
      <c r="B62" s="272">
        <f t="shared" si="20"/>
        <v>4227</v>
      </c>
      <c r="C62" s="260"/>
      <c r="D62" s="272">
        <v>2517</v>
      </c>
      <c r="E62" s="272"/>
      <c r="F62" s="272">
        <v>1710</v>
      </c>
      <c r="G62" s="260"/>
      <c r="H62" s="26"/>
      <c r="I62" s="244">
        <f t="shared" si="21"/>
        <v>13.916507539342859</v>
      </c>
      <c r="J62" s="276"/>
      <c r="K62" s="244">
        <f t="shared" si="22"/>
        <v>14.425722145804677</v>
      </c>
      <c r="L62" s="276"/>
      <c r="M62" s="244">
        <f t="shared" si="23"/>
        <v>13.22915054928052</v>
      </c>
      <c r="N62" s="26"/>
    </row>
    <row r="63" spans="1:14" s="11" customFormat="1" ht="12">
      <c r="A63" s="46" t="s">
        <v>34</v>
      </c>
      <c r="B63" s="272">
        <f t="shared" si="20"/>
        <v>2915</v>
      </c>
      <c r="C63" s="260"/>
      <c r="D63" s="272">
        <v>1858</v>
      </c>
      <c r="E63" s="272"/>
      <c r="F63" s="272">
        <v>1057</v>
      </c>
      <c r="G63" s="260"/>
      <c r="H63" s="26"/>
      <c r="I63" s="244">
        <f t="shared" si="21"/>
        <v>9.5970237703298871</v>
      </c>
      <c r="J63" s="276"/>
      <c r="K63" s="244">
        <f t="shared" si="22"/>
        <v>10.648784961027053</v>
      </c>
      <c r="L63" s="276"/>
      <c r="M63" s="244">
        <f t="shared" si="23"/>
        <v>8.1773170354324609</v>
      </c>
      <c r="N63" s="26"/>
    </row>
    <row r="64" spans="1:14" s="11" customFormat="1" ht="12">
      <c r="A64" s="46" t="s">
        <v>35</v>
      </c>
      <c r="B64" s="272">
        <f t="shared" si="20"/>
        <v>1025</v>
      </c>
      <c r="C64" s="272"/>
      <c r="D64" s="272">
        <v>411</v>
      </c>
      <c r="E64" s="272" t="s">
        <v>1</v>
      </c>
      <c r="F64" s="272">
        <v>614</v>
      </c>
      <c r="G64" s="272" t="s">
        <v>1</v>
      </c>
      <c r="H64" s="26"/>
      <c r="I64" s="244">
        <f t="shared" si="21"/>
        <v>3.3745966945413839</v>
      </c>
      <c r="J64" s="276"/>
      <c r="K64" s="244">
        <f t="shared" si="22"/>
        <v>2.355570839064649</v>
      </c>
      <c r="L64" s="276"/>
      <c r="M64" s="244">
        <f t="shared" si="23"/>
        <v>4.7501160451802571</v>
      </c>
      <c r="N64" s="26"/>
    </row>
    <row r="65" spans="1:14" s="11" customFormat="1" ht="12">
      <c r="A65" s="46" t="s">
        <v>11</v>
      </c>
      <c r="B65" s="272">
        <f t="shared" si="20"/>
        <v>10775</v>
      </c>
      <c r="C65" s="260"/>
      <c r="D65" s="272">
        <v>6904</v>
      </c>
      <c r="E65" s="272"/>
      <c r="F65" s="272">
        <v>3871</v>
      </c>
      <c r="G65" s="260"/>
      <c r="H65" s="26"/>
      <c r="I65" s="282" t="s">
        <v>101</v>
      </c>
      <c r="J65" s="282"/>
      <c r="K65" s="282" t="s">
        <v>101</v>
      </c>
      <c r="L65" s="282"/>
      <c r="M65" s="282" t="s">
        <v>101</v>
      </c>
      <c r="N65" s="26"/>
    </row>
    <row r="66" spans="1:14" s="11" customFormat="1" ht="5.25" customHeight="1">
      <c r="A66" s="46"/>
      <c r="B66" s="272"/>
      <c r="C66" s="260"/>
      <c r="D66" s="272"/>
      <c r="E66" s="272"/>
      <c r="F66" s="272"/>
      <c r="G66" s="260"/>
      <c r="H66" s="26"/>
      <c r="I66" s="282"/>
      <c r="J66" s="282"/>
      <c r="K66" s="282"/>
      <c r="L66" s="282"/>
      <c r="M66" s="282"/>
      <c r="N66" s="26"/>
    </row>
    <row r="67" spans="1:14" s="52" customFormat="1">
      <c r="A67" s="61" t="s">
        <v>11</v>
      </c>
      <c r="B67" s="271">
        <f>D67+F67</f>
        <v>90</v>
      </c>
      <c r="C67" s="269" t="s">
        <v>1</v>
      </c>
      <c r="D67" s="272">
        <v>0</v>
      </c>
      <c r="E67" s="272"/>
      <c r="F67" s="271">
        <v>90</v>
      </c>
      <c r="G67" s="269" t="s">
        <v>1</v>
      </c>
      <c r="H67" s="21"/>
      <c r="I67" s="296" t="s">
        <v>101</v>
      </c>
      <c r="J67" s="296"/>
      <c r="K67" s="296">
        <v>0</v>
      </c>
      <c r="L67" s="296"/>
      <c r="M67" s="296" t="s">
        <v>101</v>
      </c>
      <c r="N67" s="21"/>
    </row>
    <row r="68" spans="1:14" s="11" customFormat="1" ht="6" customHeight="1">
      <c r="A68" s="46"/>
      <c r="B68" s="272"/>
      <c r="C68" s="260"/>
      <c r="D68" s="285"/>
      <c r="E68" s="260"/>
      <c r="F68" s="272"/>
      <c r="G68" s="260"/>
      <c r="H68" s="26"/>
      <c r="I68" s="282"/>
      <c r="J68" s="282"/>
      <c r="K68" s="282"/>
      <c r="L68" s="282"/>
      <c r="M68" s="282"/>
      <c r="N68" s="26"/>
    </row>
    <row r="69" spans="1:14" ht="6.5" customHeight="1" thickBot="1">
      <c r="A69" s="151"/>
      <c r="B69" s="22"/>
      <c r="C69" s="329"/>
      <c r="D69" s="22"/>
      <c r="E69" s="329"/>
      <c r="F69" s="67"/>
      <c r="G69" s="338"/>
      <c r="H69" s="37"/>
      <c r="I69" s="9"/>
      <c r="J69" s="9"/>
      <c r="K69" s="9"/>
      <c r="L69" s="9"/>
      <c r="M69" s="9"/>
      <c r="N69" s="9"/>
    </row>
    <row r="70" spans="1:14" s="4" customFormat="1" ht="6.5" customHeight="1">
      <c r="A70" s="138"/>
      <c r="B70" s="6"/>
      <c r="C70" s="330"/>
      <c r="D70" s="6"/>
      <c r="E70" s="330"/>
      <c r="F70" s="125"/>
      <c r="G70" s="334"/>
      <c r="H70" s="24"/>
      <c r="I70" s="7"/>
      <c r="J70" s="7"/>
      <c r="K70" s="7"/>
      <c r="L70" s="7"/>
      <c r="M70" s="7"/>
      <c r="N70" s="7"/>
    </row>
    <row r="71" spans="1:14" s="4" customFormat="1" ht="22.5" customHeight="1">
      <c r="A71" s="677" t="s">
        <v>238</v>
      </c>
      <c r="B71" s="677"/>
      <c r="C71" s="677"/>
      <c r="D71" s="677"/>
      <c r="E71" s="677"/>
      <c r="F71" s="677"/>
      <c r="G71" s="677"/>
      <c r="H71" s="677"/>
      <c r="I71" s="677"/>
      <c r="J71" s="677"/>
      <c r="K71" s="677"/>
      <c r="L71" s="677"/>
      <c r="M71" s="677"/>
      <c r="N71" s="677"/>
    </row>
    <row r="72" spans="1:14" s="4" customFormat="1">
      <c r="A72" s="13" t="s">
        <v>59</v>
      </c>
      <c r="C72" s="330"/>
      <c r="E72" s="330"/>
      <c r="G72" s="330"/>
    </row>
    <row r="73" spans="1:14" s="4" customFormat="1" ht="11.25" customHeight="1">
      <c r="A73" s="679" t="s">
        <v>149</v>
      </c>
      <c r="B73" s="679"/>
      <c r="C73" s="679"/>
      <c r="D73" s="679"/>
      <c r="E73" s="679"/>
      <c r="F73" s="679"/>
      <c r="G73" s="679"/>
      <c r="H73" s="679"/>
      <c r="I73" s="679"/>
      <c r="J73" s="679"/>
      <c r="K73" s="679"/>
      <c r="L73" s="679"/>
      <c r="M73" s="679"/>
      <c r="N73" s="677"/>
    </row>
    <row r="74" spans="1:14" s="4" customFormat="1" ht="22.5" customHeight="1">
      <c r="A74" s="654" t="s">
        <v>153</v>
      </c>
      <c r="B74" s="654"/>
      <c r="C74" s="654"/>
      <c r="D74" s="654"/>
      <c r="E74" s="654"/>
      <c r="F74" s="654"/>
      <c r="G74" s="654"/>
      <c r="H74" s="654"/>
      <c r="I74" s="654"/>
      <c r="J74" s="654"/>
      <c r="K74" s="654"/>
      <c r="L74" s="654"/>
      <c r="M74" s="654"/>
      <c r="N74" s="654"/>
    </row>
    <row r="75" spans="1:14" s="4" customFormat="1" ht="11">
      <c r="A75" s="3" t="s">
        <v>31</v>
      </c>
      <c r="B75" s="18"/>
      <c r="C75" s="331"/>
      <c r="D75" s="18"/>
      <c r="E75" s="331"/>
      <c r="F75" s="18"/>
      <c r="G75" s="334"/>
      <c r="H75" s="24"/>
    </row>
    <row r="76" spans="1:14" s="4" customFormat="1" ht="11">
      <c r="A76" s="158" t="s">
        <v>113</v>
      </c>
      <c r="B76" s="24"/>
      <c r="C76" s="334"/>
      <c r="D76" s="24"/>
      <c r="E76" s="334"/>
      <c r="F76" s="24"/>
      <c r="G76" s="334"/>
      <c r="H76" s="24"/>
      <c r="I76" s="24"/>
      <c r="J76" s="24"/>
      <c r="K76" s="24"/>
      <c r="L76" s="24"/>
      <c r="M76" s="7"/>
    </row>
    <row r="77" spans="1:14" s="4" customFormat="1" ht="11">
      <c r="A77" s="4" t="s">
        <v>207</v>
      </c>
      <c r="B77" s="6"/>
      <c r="C77" s="330"/>
      <c r="E77" s="330"/>
      <c r="G77" s="330"/>
      <c r="N77" s="7"/>
    </row>
    <row r="78" spans="1:14">
      <c r="A78" s="11"/>
      <c r="B78" s="33"/>
      <c r="C78" s="261"/>
      <c r="D78" s="33"/>
      <c r="E78" s="261"/>
      <c r="F78" s="33"/>
      <c r="G78" s="261"/>
      <c r="H78" s="36"/>
      <c r="I78" s="11"/>
      <c r="J78" s="11"/>
      <c r="K78" s="11"/>
      <c r="L78" s="11"/>
      <c r="M78" s="11"/>
      <c r="N78" s="11"/>
    </row>
    <row r="79" spans="1:14">
      <c r="A79" s="11"/>
      <c r="B79" s="36"/>
      <c r="C79" s="261"/>
      <c r="D79" s="36"/>
      <c r="E79" s="261"/>
      <c r="F79" s="36"/>
      <c r="G79" s="261"/>
      <c r="H79" s="36"/>
      <c r="I79" s="11"/>
      <c r="J79" s="11"/>
      <c r="K79" s="11"/>
      <c r="L79" s="11"/>
      <c r="M79" s="11"/>
      <c r="N79" s="11"/>
    </row>
    <row r="80" spans="1:14">
      <c r="A80" s="11"/>
      <c r="B80" s="36"/>
      <c r="C80" s="261"/>
      <c r="D80" s="36"/>
      <c r="E80" s="261"/>
      <c r="F80" s="36"/>
      <c r="G80" s="261"/>
      <c r="H80" s="36"/>
      <c r="I80" s="11"/>
      <c r="J80" s="11"/>
      <c r="K80" s="11"/>
      <c r="L80" s="11"/>
      <c r="M80" s="11"/>
      <c r="N80" s="11"/>
    </row>
    <row r="81" spans="1:14">
      <c r="A81" s="11"/>
      <c r="B81" s="36"/>
      <c r="C81" s="261"/>
      <c r="D81" s="36"/>
      <c r="E81" s="261"/>
      <c r="F81" s="36"/>
      <c r="G81" s="261"/>
      <c r="H81" s="36"/>
      <c r="I81" s="11"/>
      <c r="J81" s="11"/>
      <c r="K81" s="11"/>
      <c r="L81" s="11"/>
      <c r="M81" s="11"/>
      <c r="N81" s="11"/>
    </row>
    <row r="82" spans="1:14">
      <c r="A82" s="11"/>
      <c r="B82" s="36"/>
      <c r="C82" s="261"/>
      <c r="D82" s="36"/>
      <c r="E82" s="261"/>
      <c r="F82" s="36"/>
      <c r="G82" s="261"/>
      <c r="H82" s="36"/>
      <c r="I82" s="11"/>
      <c r="J82" s="11"/>
      <c r="K82" s="11"/>
      <c r="L82" s="11"/>
      <c r="M82" s="11"/>
      <c r="N82" s="11"/>
    </row>
    <row r="83" spans="1:14">
      <c r="A83" s="11"/>
      <c r="B83" s="36"/>
      <c r="C83" s="261"/>
      <c r="D83" s="36"/>
      <c r="E83" s="261"/>
      <c r="F83" s="36"/>
      <c r="G83" s="261"/>
      <c r="H83" s="36"/>
      <c r="I83" s="11"/>
      <c r="J83" s="11"/>
      <c r="K83" s="11"/>
      <c r="L83" s="11"/>
      <c r="M83" s="11"/>
      <c r="N83" s="11"/>
    </row>
    <row r="84" spans="1:14">
      <c r="A84" s="11"/>
      <c r="B84" s="36"/>
      <c r="C84" s="261"/>
      <c r="D84" s="36"/>
      <c r="E84" s="261"/>
      <c r="F84" s="36"/>
      <c r="G84" s="261"/>
      <c r="H84" s="36"/>
      <c r="I84" s="11"/>
      <c r="J84" s="11"/>
      <c r="K84" s="11"/>
      <c r="L84" s="11"/>
      <c r="M84" s="11"/>
      <c r="N84" s="11"/>
    </row>
    <row r="85" spans="1:14">
      <c r="A85" s="11"/>
      <c r="B85" s="36"/>
      <c r="C85" s="261"/>
      <c r="D85" s="36"/>
      <c r="E85" s="261"/>
      <c r="F85" s="36"/>
      <c r="G85" s="261"/>
      <c r="H85" s="36"/>
      <c r="I85" s="11"/>
      <c r="J85" s="11"/>
      <c r="K85" s="11"/>
      <c r="L85" s="11"/>
      <c r="M85" s="11"/>
      <c r="N85" s="11"/>
    </row>
    <row r="86" spans="1:14">
      <c r="A86" s="11"/>
      <c r="B86" s="36"/>
      <c r="C86" s="261"/>
      <c r="D86" s="36"/>
      <c r="E86" s="261"/>
      <c r="F86" s="36"/>
      <c r="G86" s="261"/>
      <c r="H86" s="36"/>
      <c r="I86" s="11"/>
      <c r="J86" s="11"/>
      <c r="K86" s="11"/>
      <c r="L86" s="11"/>
      <c r="M86" s="11"/>
      <c r="N86" s="11"/>
    </row>
    <row r="87" spans="1:14">
      <c r="A87" s="11"/>
      <c r="B87" s="36"/>
      <c r="C87" s="261"/>
      <c r="D87" s="36"/>
      <c r="E87" s="261"/>
      <c r="F87" s="36"/>
      <c r="G87" s="261"/>
      <c r="H87" s="36"/>
      <c r="I87" s="11"/>
      <c r="J87" s="11"/>
      <c r="K87" s="11"/>
      <c r="L87" s="11"/>
      <c r="M87" s="11"/>
      <c r="N87" s="11"/>
    </row>
    <row r="88" spans="1:14">
      <c r="A88" s="11"/>
      <c r="B88" s="36"/>
      <c r="C88" s="261"/>
      <c r="D88" s="36"/>
      <c r="E88" s="261"/>
      <c r="F88" s="36"/>
      <c r="G88" s="261"/>
      <c r="H88" s="36"/>
      <c r="I88" s="11"/>
      <c r="J88" s="11"/>
      <c r="K88" s="11"/>
      <c r="L88" s="11"/>
      <c r="M88" s="11"/>
      <c r="N88" s="11"/>
    </row>
    <row r="89" spans="1:14">
      <c r="A89" s="11"/>
      <c r="B89" s="36"/>
      <c r="C89" s="261"/>
      <c r="D89" s="36"/>
      <c r="E89" s="261"/>
      <c r="F89" s="36"/>
      <c r="G89" s="261"/>
      <c r="H89" s="36"/>
      <c r="I89" s="11"/>
      <c r="J89" s="11"/>
      <c r="K89" s="11"/>
      <c r="L89" s="11"/>
      <c r="M89" s="11"/>
      <c r="N89" s="11"/>
    </row>
    <row r="90" spans="1:14">
      <c r="A90" s="11"/>
      <c r="B90" s="36"/>
      <c r="C90" s="261"/>
      <c r="D90" s="36"/>
      <c r="E90" s="261"/>
      <c r="F90" s="36"/>
      <c r="G90" s="261"/>
      <c r="H90" s="36"/>
      <c r="I90" s="11"/>
      <c r="J90" s="11"/>
      <c r="K90" s="11"/>
      <c r="L90" s="11"/>
      <c r="M90" s="11"/>
      <c r="N90" s="11"/>
    </row>
    <row r="91" spans="1:14">
      <c r="A91" s="11"/>
      <c r="B91" s="36"/>
      <c r="C91" s="261"/>
      <c r="D91" s="36"/>
      <c r="E91" s="261"/>
      <c r="F91" s="36"/>
      <c r="G91" s="261"/>
      <c r="H91" s="36"/>
      <c r="I91" s="11"/>
      <c r="J91" s="11"/>
      <c r="K91" s="11"/>
      <c r="L91" s="11"/>
      <c r="M91" s="11"/>
      <c r="N91" s="11"/>
    </row>
    <row r="92" spans="1:14">
      <c r="A92" s="11"/>
      <c r="B92" s="36"/>
      <c r="C92" s="261"/>
      <c r="D92" s="36"/>
      <c r="E92" s="261"/>
      <c r="F92" s="36"/>
      <c r="G92" s="261"/>
      <c r="H92" s="36"/>
      <c r="I92" s="11"/>
      <c r="J92" s="11"/>
      <c r="K92" s="11"/>
      <c r="L92" s="11"/>
      <c r="M92" s="11"/>
      <c r="N92" s="11"/>
    </row>
    <row r="93" spans="1:14">
      <c r="A93" s="11"/>
      <c r="B93" s="36"/>
      <c r="C93" s="261"/>
      <c r="D93" s="36"/>
      <c r="E93" s="261"/>
      <c r="F93" s="36"/>
      <c r="G93" s="261"/>
      <c r="H93" s="36"/>
      <c r="I93" s="11"/>
      <c r="J93" s="11"/>
      <c r="K93" s="11"/>
      <c r="L93" s="11"/>
      <c r="M93" s="11"/>
      <c r="N93" s="11"/>
    </row>
    <row r="94" spans="1:14">
      <c r="A94" s="11"/>
      <c r="B94" s="36"/>
      <c r="C94" s="261"/>
      <c r="D94" s="36"/>
      <c r="E94" s="261"/>
      <c r="F94" s="36"/>
      <c r="G94" s="261"/>
      <c r="H94" s="36"/>
      <c r="I94" s="11"/>
      <c r="J94" s="11"/>
      <c r="K94" s="11"/>
      <c r="L94" s="11"/>
      <c r="M94" s="11"/>
      <c r="N94" s="11"/>
    </row>
    <row r="95" spans="1:14">
      <c r="A95" s="11"/>
      <c r="B95" s="36"/>
      <c r="C95" s="261"/>
      <c r="D95" s="36"/>
      <c r="E95" s="261"/>
      <c r="F95" s="36"/>
      <c r="G95" s="261"/>
      <c r="H95" s="36"/>
      <c r="I95" s="11"/>
      <c r="J95" s="11"/>
      <c r="K95" s="11"/>
      <c r="L95" s="11"/>
      <c r="M95" s="11"/>
      <c r="N95" s="11"/>
    </row>
    <row r="96" spans="1:14">
      <c r="A96" s="11"/>
      <c r="B96" s="36"/>
      <c r="C96" s="261"/>
      <c r="D96" s="36"/>
      <c r="E96" s="261"/>
      <c r="F96" s="36"/>
      <c r="G96" s="261"/>
      <c r="H96" s="36"/>
      <c r="I96" s="11"/>
      <c r="J96" s="11"/>
      <c r="K96" s="11"/>
      <c r="L96" s="11"/>
      <c r="M96" s="11"/>
      <c r="N96" s="11"/>
    </row>
    <row r="97" spans="1:14">
      <c r="A97" s="11"/>
      <c r="B97" s="36"/>
      <c r="C97" s="261"/>
      <c r="D97" s="36"/>
      <c r="E97" s="261"/>
      <c r="F97" s="36"/>
      <c r="G97" s="261"/>
      <c r="H97" s="36"/>
      <c r="I97" s="11"/>
      <c r="J97" s="11"/>
      <c r="K97" s="11"/>
      <c r="L97" s="11"/>
      <c r="M97" s="11"/>
      <c r="N97" s="11"/>
    </row>
    <row r="98" spans="1:14">
      <c r="A98" s="11"/>
      <c r="B98" s="36"/>
      <c r="C98" s="261"/>
      <c r="D98" s="36"/>
      <c r="E98" s="261"/>
      <c r="F98" s="36"/>
      <c r="G98" s="261"/>
      <c r="H98" s="36"/>
      <c r="I98" s="11"/>
      <c r="J98" s="11"/>
      <c r="K98" s="11"/>
      <c r="L98" s="11"/>
      <c r="M98" s="11"/>
      <c r="N98" s="11"/>
    </row>
    <row r="99" spans="1:14">
      <c r="A99" s="11"/>
      <c r="B99" s="36"/>
      <c r="C99" s="261"/>
      <c r="D99" s="36"/>
      <c r="E99" s="261"/>
      <c r="F99" s="36"/>
      <c r="G99" s="261"/>
      <c r="H99" s="36"/>
      <c r="I99" s="11"/>
      <c r="J99" s="11"/>
      <c r="K99" s="11"/>
      <c r="L99" s="11"/>
      <c r="M99" s="11"/>
      <c r="N99" s="11"/>
    </row>
    <row r="100" spans="1:14">
      <c r="A100" s="11"/>
      <c r="B100" s="36"/>
      <c r="C100" s="261"/>
      <c r="D100" s="36"/>
      <c r="E100" s="261"/>
      <c r="F100" s="36"/>
      <c r="G100" s="261"/>
      <c r="H100" s="36"/>
      <c r="I100" s="11"/>
      <c r="J100" s="11"/>
      <c r="K100" s="11"/>
      <c r="L100" s="11"/>
      <c r="M100" s="11"/>
      <c r="N100" s="11"/>
    </row>
    <row r="101" spans="1:14">
      <c r="A101" s="11"/>
      <c r="B101" s="36"/>
      <c r="C101" s="261"/>
      <c r="D101" s="36"/>
      <c r="E101" s="261"/>
      <c r="F101" s="36"/>
      <c r="G101" s="261"/>
      <c r="H101" s="36"/>
      <c r="I101" s="11"/>
      <c r="J101" s="11"/>
      <c r="K101" s="11"/>
      <c r="L101" s="11"/>
      <c r="M101" s="11"/>
      <c r="N101" s="11"/>
    </row>
    <row r="102" spans="1:14">
      <c r="A102" s="11"/>
      <c r="B102" s="36"/>
      <c r="C102" s="261"/>
      <c r="D102" s="36"/>
      <c r="E102" s="261"/>
      <c r="F102" s="36"/>
      <c r="G102" s="261"/>
      <c r="H102" s="36"/>
      <c r="I102" s="11"/>
      <c r="J102" s="11"/>
      <c r="K102" s="11"/>
      <c r="L102" s="11"/>
      <c r="M102" s="11"/>
      <c r="N102" s="11"/>
    </row>
    <row r="103" spans="1:14">
      <c r="A103" s="11"/>
      <c r="B103" s="36"/>
      <c r="C103" s="261"/>
      <c r="D103" s="36"/>
      <c r="E103" s="261"/>
      <c r="F103" s="36"/>
      <c r="G103" s="261"/>
      <c r="H103" s="36"/>
      <c r="I103" s="11"/>
      <c r="J103" s="11"/>
      <c r="K103" s="11"/>
      <c r="L103" s="11"/>
      <c r="M103" s="11"/>
      <c r="N103" s="11"/>
    </row>
    <row r="104" spans="1:14">
      <c r="A104" s="11"/>
      <c r="B104" s="36"/>
      <c r="C104" s="261"/>
      <c r="D104" s="36"/>
      <c r="E104" s="261"/>
      <c r="F104" s="36"/>
      <c r="G104" s="261"/>
      <c r="H104" s="36"/>
      <c r="I104" s="11"/>
      <c r="J104" s="11"/>
      <c r="K104" s="11"/>
      <c r="L104" s="11"/>
      <c r="M104" s="11"/>
      <c r="N104" s="11"/>
    </row>
    <row r="105" spans="1:14">
      <c r="A105" s="11"/>
      <c r="B105" s="36"/>
      <c r="C105" s="261"/>
      <c r="D105" s="36"/>
      <c r="E105" s="261"/>
      <c r="F105" s="36"/>
      <c r="G105" s="261"/>
      <c r="H105" s="36"/>
      <c r="I105" s="11"/>
      <c r="J105" s="11"/>
      <c r="K105" s="11"/>
      <c r="L105" s="11"/>
      <c r="M105" s="11"/>
      <c r="N105" s="11"/>
    </row>
    <row r="106" spans="1:14">
      <c r="A106" s="11"/>
      <c r="B106" s="36"/>
      <c r="C106" s="261"/>
      <c r="D106" s="36"/>
      <c r="E106" s="261"/>
      <c r="F106" s="36"/>
      <c r="G106" s="261"/>
      <c r="H106" s="36"/>
      <c r="I106" s="11"/>
      <c r="J106" s="11"/>
      <c r="K106" s="11"/>
      <c r="L106" s="11"/>
      <c r="M106" s="11"/>
      <c r="N106" s="11"/>
    </row>
    <row r="107" spans="1:14">
      <c r="A107" s="11"/>
      <c r="B107" s="36"/>
      <c r="C107" s="261"/>
      <c r="D107" s="36"/>
      <c r="E107" s="261"/>
      <c r="F107" s="36"/>
      <c r="G107" s="261"/>
      <c r="H107" s="36"/>
      <c r="I107" s="11"/>
      <c r="J107" s="11"/>
      <c r="K107" s="11"/>
      <c r="L107" s="11"/>
      <c r="M107" s="11"/>
      <c r="N107" s="11"/>
    </row>
    <row r="108" spans="1:14">
      <c r="A108" s="11"/>
      <c r="B108" s="36"/>
      <c r="C108" s="261"/>
      <c r="D108" s="36"/>
      <c r="E108" s="261"/>
      <c r="F108" s="36"/>
      <c r="G108" s="261"/>
      <c r="H108" s="36"/>
      <c r="I108" s="11"/>
      <c r="J108" s="11"/>
      <c r="K108" s="11"/>
      <c r="L108" s="11"/>
      <c r="M108" s="11"/>
      <c r="N108" s="11"/>
    </row>
    <row r="109" spans="1:14">
      <c r="A109" s="11"/>
      <c r="B109" s="36"/>
      <c r="C109" s="261"/>
      <c r="D109" s="36"/>
      <c r="E109" s="261"/>
      <c r="F109" s="36"/>
      <c r="G109" s="261"/>
      <c r="H109" s="36"/>
      <c r="I109" s="11"/>
      <c r="J109" s="11"/>
      <c r="K109" s="11"/>
      <c r="L109" s="11"/>
      <c r="M109" s="11"/>
      <c r="N109" s="11"/>
    </row>
    <row r="110" spans="1:14">
      <c r="A110" s="11"/>
      <c r="B110" s="36"/>
      <c r="C110" s="261"/>
      <c r="D110" s="36"/>
      <c r="E110" s="261"/>
      <c r="F110" s="36"/>
      <c r="G110" s="261"/>
      <c r="H110" s="36"/>
      <c r="I110" s="11"/>
      <c r="J110" s="11"/>
      <c r="K110" s="11"/>
      <c r="L110" s="11"/>
      <c r="M110" s="11"/>
      <c r="N110" s="11"/>
    </row>
    <row r="111" spans="1:14">
      <c r="A111" s="11"/>
      <c r="B111" s="36"/>
      <c r="C111" s="261"/>
      <c r="D111" s="36"/>
      <c r="E111" s="261"/>
      <c r="F111" s="36"/>
      <c r="G111" s="261"/>
      <c r="H111" s="36"/>
      <c r="I111" s="11"/>
      <c r="J111" s="11"/>
      <c r="K111" s="11"/>
      <c r="L111" s="11"/>
      <c r="M111" s="11"/>
      <c r="N111" s="11"/>
    </row>
    <row r="112" spans="1:14">
      <c r="A112" s="11"/>
      <c r="B112" s="36"/>
      <c r="C112" s="261"/>
      <c r="D112" s="36"/>
      <c r="E112" s="261"/>
      <c r="F112" s="36"/>
      <c r="G112" s="261"/>
      <c r="H112" s="36"/>
      <c r="I112" s="11"/>
      <c r="J112" s="11"/>
      <c r="K112" s="11"/>
      <c r="L112" s="11"/>
      <c r="M112" s="11"/>
      <c r="N112" s="11"/>
    </row>
    <row r="113" spans="1:14">
      <c r="A113" s="11"/>
      <c r="B113" s="36"/>
      <c r="C113" s="261"/>
      <c r="D113" s="36"/>
      <c r="E113" s="261"/>
      <c r="F113" s="36"/>
      <c r="G113" s="261"/>
      <c r="H113" s="36"/>
      <c r="I113" s="11"/>
      <c r="J113" s="11"/>
      <c r="K113" s="11"/>
      <c r="L113" s="11"/>
      <c r="M113" s="11"/>
      <c r="N113" s="11"/>
    </row>
    <row r="114" spans="1:14">
      <c r="A114" s="11"/>
      <c r="B114" s="36"/>
      <c r="C114" s="261"/>
      <c r="D114" s="36"/>
      <c r="E114" s="261"/>
      <c r="F114" s="36"/>
      <c r="G114" s="261"/>
      <c r="H114" s="36"/>
      <c r="I114" s="11"/>
      <c r="J114" s="11"/>
      <c r="K114" s="11"/>
      <c r="L114" s="11"/>
      <c r="M114" s="11"/>
      <c r="N114" s="11"/>
    </row>
    <row r="115" spans="1:14">
      <c r="A115" s="11"/>
      <c r="B115" s="36"/>
      <c r="C115" s="261"/>
      <c r="D115" s="36"/>
      <c r="E115" s="261"/>
      <c r="F115" s="36"/>
      <c r="G115" s="261"/>
      <c r="H115" s="36"/>
      <c r="I115" s="11"/>
      <c r="J115" s="11"/>
      <c r="K115" s="11"/>
      <c r="L115" s="11"/>
      <c r="M115" s="11"/>
      <c r="N115" s="11"/>
    </row>
    <row r="116" spans="1:14">
      <c r="A116" s="11"/>
      <c r="B116" s="36"/>
      <c r="C116" s="261"/>
      <c r="D116" s="36"/>
      <c r="E116" s="261"/>
      <c r="F116" s="36"/>
      <c r="G116" s="261"/>
      <c r="H116" s="36"/>
      <c r="I116" s="11"/>
      <c r="J116" s="11"/>
      <c r="K116" s="11"/>
      <c r="L116" s="11"/>
      <c r="M116" s="11"/>
      <c r="N116" s="11"/>
    </row>
    <row r="117" spans="1:14">
      <c r="A117" s="11"/>
      <c r="B117" s="36"/>
      <c r="C117" s="261"/>
      <c r="D117" s="36"/>
      <c r="E117" s="261"/>
      <c r="F117" s="36"/>
      <c r="G117" s="261"/>
      <c r="H117" s="36"/>
      <c r="I117" s="11"/>
      <c r="J117" s="11"/>
      <c r="K117" s="11"/>
      <c r="L117" s="11"/>
      <c r="M117" s="11"/>
      <c r="N117" s="11"/>
    </row>
    <row r="118" spans="1:14">
      <c r="A118" s="11"/>
      <c r="B118" s="36"/>
      <c r="C118" s="261"/>
      <c r="D118" s="36"/>
      <c r="E118" s="261"/>
      <c r="F118" s="36"/>
      <c r="G118" s="261"/>
      <c r="H118" s="36"/>
      <c r="I118" s="11"/>
      <c r="J118" s="11"/>
      <c r="K118" s="11"/>
      <c r="L118" s="11"/>
      <c r="M118" s="11"/>
      <c r="N118" s="11"/>
    </row>
    <row r="119" spans="1:14">
      <c r="A119" s="11"/>
      <c r="B119" s="36"/>
      <c r="C119" s="261"/>
      <c r="D119" s="36"/>
      <c r="E119" s="261"/>
      <c r="F119" s="36"/>
      <c r="G119" s="261"/>
      <c r="H119" s="36"/>
      <c r="I119" s="11"/>
      <c r="J119" s="11"/>
      <c r="K119" s="11"/>
      <c r="L119" s="11"/>
      <c r="M119" s="11"/>
      <c r="N119" s="11"/>
    </row>
    <row r="120" spans="1:14">
      <c r="A120" s="11"/>
      <c r="B120" s="36"/>
      <c r="C120" s="261"/>
      <c r="D120" s="36"/>
      <c r="E120" s="261"/>
      <c r="F120" s="36"/>
      <c r="G120" s="261"/>
      <c r="H120" s="36"/>
      <c r="I120" s="11"/>
      <c r="J120" s="11"/>
      <c r="K120" s="11"/>
      <c r="L120" s="11"/>
      <c r="M120" s="11"/>
      <c r="N120" s="11"/>
    </row>
    <row r="121" spans="1:14">
      <c r="A121" s="11"/>
      <c r="B121" s="36"/>
      <c r="C121" s="261"/>
      <c r="D121" s="36"/>
      <c r="E121" s="261"/>
      <c r="F121" s="36"/>
      <c r="G121" s="261"/>
      <c r="H121" s="36"/>
      <c r="I121" s="11"/>
      <c r="J121" s="11"/>
      <c r="K121" s="11"/>
      <c r="L121" s="11"/>
      <c r="M121" s="11"/>
      <c r="N121" s="11"/>
    </row>
    <row r="122" spans="1:14">
      <c r="A122" s="11"/>
      <c r="B122" s="36"/>
      <c r="C122" s="261"/>
      <c r="D122" s="36"/>
      <c r="E122" s="261"/>
      <c r="F122" s="36"/>
      <c r="G122" s="261"/>
      <c r="H122" s="36"/>
      <c r="I122" s="11"/>
      <c r="J122" s="11"/>
      <c r="K122" s="11"/>
      <c r="L122" s="11"/>
      <c r="M122" s="11"/>
      <c r="N122" s="11"/>
    </row>
    <row r="123" spans="1:14">
      <c r="A123" s="11"/>
      <c r="B123" s="36"/>
      <c r="C123" s="261"/>
      <c r="D123" s="36"/>
      <c r="E123" s="261"/>
      <c r="F123" s="36"/>
      <c r="G123" s="261"/>
      <c r="H123" s="36"/>
      <c r="I123" s="11"/>
      <c r="J123" s="11"/>
      <c r="K123" s="11"/>
      <c r="L123" s="11"/>
      <c r="M123" s="11"/>
      <c r="N123" s="11"/>
    </row>
    <row r="124" spans="1:14">
      <c r="A124" s="11"/>
      <c r="B124" s="36"/>
      <c r="C124" s="261"/>
      <c r="D124" s="36"/>
      <c r="E124" s="261"/>
      <c r="F124" s="36"/>
      <c r="G124" s="261"/>
      <c r="H124" s="36"/>
      <c r="I124" s="11"/>
      <c r="J124" s="11"/>
      <c r="K124" s="11"/>
      <c r="L124" s="11"/>
      <c r="M124" s="11"/>
      <c r="N124" s="11"/>
    </row>
    <row r="125" spans="1:14">
      <c r="A125" s="11"/>
      <c r="B125" s="36"/>
      <c r="C125" s="261"/>
      <c r="D125" s="36"/>
      <c r="E125" s="261"/>
      <c r="F125" s="36"/>
      <c r="G125" s="261"/>
      <c r="H125" s="36"/>
      <c r="I125" s="11"/>
      <c r="J125" s="11"/>
      <c r="K125" s="11"/>
      <c r="L125" s="11"/>
      <c r="M125" s="11"/>
      <c r="N125" s="11"/>
    </row>
    <row r="126" spans="1:14">
      <c r="A126" s="11"/>
      <c r="B126" s="36"/>
      <c r="C126" s="261"/>
      <c r="D126" s="36"/>
      <c r="E126" s="261"/>
      <c r="F126" s="36"/>
      <c r="G126" s="261"/>
      <c r="H126" s="36"/>
      <c r="I126" s="11"/>
      <c r="J126" s="11"/>
      <c r="K126" s="11"/>
      <c r="L126" s="11"/>
      <c r="M126" s="11"/>
      <c r="N126" s="11"/>
    </row>
    <row r="127" spans="1:14">
      <c r="A127" s="11"/>
      <c r="B127" s="36"/>
      <c r="C127" s="261"/>
      <c r="D127" s="36"/>
      <c r="E127" s="261"/>
      <c r="F127" s="36"/>
      <c r="G127" s="261"/>
      <c r="H127" s="36"/>
      <c r="I127" s="11"/>
      <c r="J127" s="11"/>
      <c r="K127" s="11"/>
      <c r="L127" s="11"/>
      <c r="M127" s="11"/>
      <c r="N127" s="11"/>
    </row>
    <row r="128" spans="1:14">
      <c r="A128" s="11"/>
      <c r="B128" s="36"/>
      <c r="C128" s="261"/>
      <c r="D128" s="36"/>
      <c r="E128" s="261"/>
      <c r="F128" s="36"/>
      <c r="G128" s="261"/>
      <c r="H128" s="36"/>
      <c r="I128" s="11"/>
      <c r="J128" s="11"/>
      <c r="K128" s="11"/>
      <c r="L128" s="11"/>
      <c r="M128" s="11"/>
      <c r="N128" s="11"/>
    </row>
    <row r="129" spans="1:14">
      <c r="A129" s="11"/>
      <c r="B129" s="36"/>
      <c r="C129" s="261"/>
      <c r="D129" s="36"/>
      <c r="E129" s="261"/>
      <c r="F129" s="36"/>
      <c r="G129" s="261"/>
      <c r="H129" s="36"/>
      <c r="I129" s="11"/>
      <c r="J129" s="11"/>
      <c r="K129" s="11"/>
      <c r="L129" s="11"/>
      <c r="M129" s="11"/>
      <c r="N129" s="11"/>
    </row>
    <row r="130" spans="1:14">
      <c r="A130" s="11"/>
      <c r="B130" s="36"/>
      <c r="C130" s="261"/>
      <c r="D130" s="36"/>
      <c r="E130" s="261"/>
      <c r="F130" s="36"/>
      <c r="G130" s="261"/>
      <c r="H130" s="36"/>
      <c r="I130" s="11"/>
      <c r="J130" s="11"/>
      <c r="K130" s="11"/>
      <c r="L130" s="11"/>
      <c r="M130" s="11"/>
      <c r="N130" s="11"/>
    </row>
    <row r="131" spans="1:14">
      <c r="A131" s="11"/>
      <c r="B131" s="36"/>
      <c r="C131" s="261"/>
      <c r="D131" s="36"/>
      <c r="E131" s="261"/>
      <c r="F131" s="36"/>
      <c r="G131" s="261"/>
      <c r="H131" s="36"/>
      <c r="I131" s="11"/>
      <c r="J131" s="11"/>
      <c r="K131" s="11"/>
      <c r="L131" s="11"/>
      <c r="M131" s="11"/>
      <c r="N131" s="11"/>
    </row>
    <row r="132" spans="1:14">
      <c r="A132" s="11"/>
      <c r="B132" s="36"/>
      <c r="C132" s="261"/>
      <c r="D132" s="36"/>
      <c r="E132" s="261"/>
      <c r="F132" s="36"/>
      <c r="G132" s="261"/>
      <c r="H132" s="36"/>
      <c r="I132" s="11"/>
      <c r="J132" s="11"/>
      <c r="K132" s="11"/>
      <c r="L132" s="11"/>
      <c r="M132" s="11"/>
      <c r="N132" s="11"/>
    </row>
    <row r="133" spans="1:14">
      <c r="A133" s="11"/>
      <c r="B133" s="36"/>
      <c r="C133" s="261"/>
      <c r="D133" s="36"/>
      <c r="E133" s="261"/>
      <c r="F133" s="36"/>
      <c r="G133" s="261"/>
      <c r="H133" s="36"/>
      <c r="I133" s="11"/>
      <c r="J133" s="11"/>
      <c r="K133" s="11"/>
      <c r="L133" s="11"/>
      <c r="M133" s="11"/>
      <c r="N133" s="11"/>
    </row>
    <row r="134" spans="1:14">
      <c r="A134" s="11"/>
      <c r="B134" s="36"/>
      <c r="C134" s="261"/>
      <c r="D134" s="36"/>
      <c r="E134" s="261"/>
      <c r="F134" s="36"/>
      <c r="G134" s="261"/>
      <c r="H134" s="36"/>
      <c r="I134" s="11"/>
      <c r="J134" s="11"/>
      <c r="K134" s="11"/>
      <c r="L134" s="11"/>
      <c r="M134" s="11"/>
      <c r="N134" s="11"/>
    </row>
    <row r="135" spans="1:14">
      <c r="A135" s="11"/>
      <c r="B135" s="36"/>
      <c r="C135" s="261"/>
      <c r="D135" s="36"/>
      <c r="E135" s="261"/>
      <c r="F135" s="36"/>
      <c r="G135" s="261"/>
      <c r="H135" s="36"/>
      <c r="I135" s="11"/>
      <c r="J135" s="11"/>
      <c r="K135" s="11"/>
      <c r="L135" s="11"/>
      <c r="M135" s="11"/>
      <c r="N135" s="11"/>
    </row>
    <row r="136" spans="1:14">
      <c r="A136" s="11"/>
      <c r="B136" s="36"/>
      <c r="C136" s="261"/>
      <c r="D136" s="36"/>
      <c r="E136" s="261"/>
      <c r="F136" s="36"/>
      <c r="G136" s="261"/>
      <c r="H136" s="36"/>
      <c r="I136" s="11"/>
      <c r="J136" s="11"/>
      <c r="K136" s="11"/>
      <c r="L136" s="11"/>
      <c r="M136" s="11"/>
      <c r="N136" s="11"/>
    </row>
    <row r="137" spans="1:14">
      <c r="A137" s="11"/>
      <c r="B137" s="36"/>
      <c r="C137" s="261"/>
      <c r="D137" s="36"/>
      <c r="E137" s="261"/>
      <c r="F137" s="36"/>
      <c r="G137" s="261"/>
      <c r="H137" s="36"/>
      <c r="I137" s="11"/>
      <c r="J137" s="11"/>
      <c r="K137" s="11"/>
      <c r="L137" s="11"/>
      <c r="M137" s="11"/>
      <c r="N137" s="11"/>
    </row>
    <row r="138" spans="1:14">
      <c r="A138" s="11"/>
      <c r="B138" s="36"/>
      <c r="C138" s="261"/>
      <c r="D138" s="36"/>
      <c r="E138" s="261"/>
      <c r="F138" s="36"/>
      <c r="G138" s="261"/>
      <c r="H138" s="36"/>
      <c r="I138" s="11"/>
      <c r="J138" s="11"/>
      <c r="K138" s="11"/>
      <c r="L138" s="11"/>
      <c r="M138" s="11"/>
      <c r="N138" s="11"/>
    </row>
    <row r="139" spans="1:14">
      <c r="A139" s="11"/>
      <c r="B139" s="36"/>
      <c r="C139" s="261"/>
      <c r="D139" s="36"/>
      <c r="E139" s="261"/>
      <c r="F139" s="36"/>
      <c r="G139" s="261"/>
      <c r="H139" s="36"/>
      <c r="I139" s="11"/>
      <c r="J139" s="11"/>
      <c r="K139" s="11"/>
      <c r="L139" s="11"/>
      <c r="M139" s="11"/>
      <c r="N139" s="11"/>
    </row>
    <row r="140" spans="1:14">
      <c r="A140" s="11"/>
      <c r="B140" s="36"/>
      <c r="C140" s="261"/>
      <c r="D140" s="36"/>
      <c r="E140" s="261"/>
      <c r="F140" s="36"/>
      <c r="G140" s="261"/>
      <c r="H140" s="36"/>
      <c r="I140" s="11"/>
      <c r="J140" s="11"/>
      <c r="K140" s="11"/>
      <c r="L140" s="11"/>
      <c r="M140" s="11"/>
      <c r="N140" s="11"/>
    </row>
    <row r="141" spans="1:14">
      <c r="A141" s="11"/>
      <c r="B141" s="36"/>
      <c r="C141" s="261"/>
      <c r="D141" s="36"/>
      <c r="E141" s="261"/>
      <c r="F141" s="36"/>
      <c r="G141" s="261"/>
      <c r="H141" s="36"/>
      <c r="I141" s="11"/>
      <c r="J141" s="11"/>
      <c r="K141" s="11"/>
      <c r="L141" s="11"/>
      <c r="M141" s="11"/>
      <c r="N141" s="11"/>
    </row>
    <row r="142" spans="1:14">
      <c r="A142" s="11"/>
      <c r="B142" s="36"/>
      <c r="C142" s="261"/>
      <c r="D142" s="36"/>
      <c r="E142" s="261"/>
      <c r="F142" s="36"/>
      <c r="G142" s="261"/>
      <c r="H142" s="36"/>
      <c r="I142" s="11"/>
      <c r="J142" s="11"/>
      <c r="K142" s="11"/>
      <c r="L142" s="11"/>
      <c r="M142" s="11"/>
      <c r="N142" s="11"/>
    </row>
    <row r="143" spans="1:14">
      <c r="A143" s="11"/>
      <c r="B143" s="36"/>
      <c r="C143" s="261"/>
      <c r="D143" s="36"/>
      <c r="E143" s="261"/>
      <c r="F143" s="36"/>
      <c r="G143" s="261"/>
      <c r="H143" s="36"/>
      <c r="I143" s="11"/>
      <c r="J143" s="11"/>
      <c r="K143" s="11"/>
      <c r="L143" s="11"/>
      <c r="M143" s="11"/>
      <c r="N143" s="11"/>
    </row>
    <row r="144" spans="1:14">
      <c r="A144" s="11"/>
      <c r="B144" s="36"/>
      <c r="C144" s="261"/>
      <c r="D144" s="36"/>
      <c r="E144" s="261"/>
      <c r="F144" s="36"/>
      <c r="G144" s="261"/>
      <c r="H144" s="36"/>
      <c r="I144" s="11"/>
      <c r="J144" s="11"/>
      <c r="K144" s="11"/>
      <c r="L144" s="11"/>
      <c r="M144" s="11"/>
      <c r="N144" s="11"/>
    </row>
    <row r="145" spans="1:14">
      <c r="A145" s="11"/>
      <c r="B145" s="36"/>
      <c r="C145" s="261"/>
      <c r="D145" s="36"/>
      <c r="E145" s="261"/>
      <c r="F145" s="36"/>
      <c r="G145" s="261"/>
      <c r="H145" s="36"/>
      <c r="I145" s="11"/>
      <c r="J145" s="11"/>
      <c r="K145" s="11"/>
      <c r="L145" s="11"/>
      <c r="M145" s="11"/>
      <c r="N145" s="11"/>
    </row>
    <row r="146" spans="1:14">
      <c r="A146" s="11"/>
      <c r="B146" s="36"/>
      <c r="C146" s="261"/>
      <c r="D146" s="36"/>
      <c r="E146" s="261"/>
      <c r="F146" s="36"/>
      <c r="G146" s="261"/>
      <c r="H146" s="36"/>
      <c r="I146" s="11"/>
      <c r="J146" s="11"/>
      <c r="K146" s="11"/>
      <c r="L146" s="11"/>
      <c r="M146" s="11"/>
      <c r="N146" s="11"/>
    </row>
    <row r="147" spans="1:14">
      <c r="A147" s="11"/>
      <c r="B147" s="36"/>
      <c r="C147" s="261"/>
      <c r="D147" s="36"/>
      <c r="E147" s="261"/>
      <c r="F147" s="36"/>
      <c r="G147" s="261"/>
      <c r="H147" s="36"/>
      <c r="I147" s="11"/>
      <c r="J147" s="11"/>
      <c r="K147" s="11"/>
      <c r="L147" s="11"/>
      <c r="M147" s="11"/>
      <c r="N147" s="11"/>
    </row>
    <row r="148" spans="1:14">
      <c r="A148" s="11"/>
      <c r="B148" s="36"/>
      <c r="C148" s="261"/>
      <c r="D148" s="36"/>
      <c r="E148" s="261"/>
      <c r="F148" s="36"/>
      <c r="G148" s="261"/>
      <c r="H148" s="36"/>
      <c r="I148" s="11"/>
      <c r="J148" s="11"/>
      <c r="K148" s="11"/>
      <c r="L148" s="11"/>
      <c r="M148" s="11"/>
      <c r="N148" s="11"/>
    </row>
    <row r="149" spans="1:14">
      <c r="A149" s="11"/>
      <c r="B149" s="36"/>
      <c r="C149" s="261"/>
      <c r="D149" s="36"/>
      <c r="E149" s="261"/>
      <c r="F149" s="36"/>
      <c r="G149" s="261"/>
      <c r="H149" s="36"/>
      <c r="I149" s="11"/>
      <c r="J149" s="11"/>
      <c r="K149" s="11"/>
      <c r="L149" s="11"/>
      <c r="M149" s="11"/>
      <c r="N149" s="11"/>
    </row>
    <row r="150" spans="1:14">
      <c r="A150" s="11"/>
      <c r="B150" s="36"/>
      <c r="C150" s="261"/>
      <c r="D150" s="36"/>
      <c r="E150" s="261"/>
      <c r="F150" s="36"/>
      <c r="G150" s="261"/>
      <c r="H150" s="36"/>
      <c r="I150" s="11"/>
      <c r="J150" s="11"/>
      <c r="K150" s="11"/>
      <c r="L150" s="11"/>
      <c r="M150" s="11"/>
      <c r="N150" s="11"/>
    </row>
    <row r="151" spans="1:14">
      <c r="A151" s="11"/>
      <c r="B151" s="36"/>
      <c r="C151" s="261"/>
      <c r="D151" s="36"/>
      <c r="E151" s="261"/>
      <c r="F151" s="36"/>
      <c r="G151" s="261"/>
      <c r="H151" s="36"/>
      <c r="I151" s="11"/>
      <c r="J151" s="11"/>
      <c r="K151" s="11"/>
      <c r="L151" s="11"/>
      <c r="M151" s="11"/>
      <c r="N151" s="11"/>
    </row>
    <row r="152" spans="1:14">
      <c r="A152" s="11"/>
      <c r="B152" s="36"/>
      <c r="C152" s="261"/>
      <c r="D152" s="36"/>
      <c r="E152" s="261"/>
      <c r="F152" s="36"/>
      <c r="G152" s="261"/>
      <c r="H152" s="36"/>
      <c r="I152" s="11"/>
      <c r="J152" s="11"/>
      <c r="K152" s="11"/>
      <c r="L152" s="11"/>
      <c r="M152" s="11"/>
      <c r="N152" s="11"/>
    </row>
    <row r="153" spans="1:14">
      <c r="A153" s="11"/>
      <c r="B153" s="36"/>
      <c r="C153" s="261"/>
      <c r="D153" s="36"/>
      <c r="E153" s="261"/>
      <c r="F153" s="36"/>
      <c r="G153" s="261"/>
      <c r="H153" s="36"/>
      <c r="I153" s="11"/>
      <c r="J153" s="11"/>
      <c r="K153" s="11"/>
      <c r="L153" s="11"/>
      <c r="M153" s="11"/>
      <c r="N153" s="11"/>
    </row>
    <row r="154" spans="1:14">
      <c r="A154" s="11"/>
      <c r="B154" s="36"/>
      <c r="C154" s="261"/>
      <c r="D154" s="36"/>
      <c r="E154" s="261"/>
      <c r="F154" s="36"/>
      <c r="G154" s="261"/>
      <c r="H154" s="36"/>
      <c r="I154" s="11"/>
      <c r="J154" s="11"/>
      <c r="K154" s="11"/>
      <c r="L154" s="11"/>
      <c r="M154" s="11"/>
      <c r="N154" s="11"/>
    </row>
    <row r="155" spans="1:14">
      <c r="A155" s="11"/>
      <c r="B155" s="36"/>
      <c r="C155" s="261"/>
      <c r="D155" s="36"/>
      <c r="E155" s="261"/>
      <c r="F155" s="36"/>
      <c r="G155" s="261"/>
      <c r="H155" s="36"/>
      <c r="I155" s="11"/>
      <c r="J155" s="11"/>
      <c r="K155" s="11"/>
      <c r="L155" s="11"/>
      <c r="M155" s="11"/>
      <c r="N155" s="11"/>
    </row>
    <row r="156" spans="1:14">
      <c r="A156" s="11"/>
      <c r="B156" s="36"/>
      <c r="C156" s="261"/>
      <c r="D156" s="36"/>
      <c r="E156" s="261"/>
      <c r="F156" s="36"/>
      <c r="G156" s="261"/>
      <c r="H156" s="36"/>
      <c r="I156" s="11"/>
      <c r="J156" s="11"/>
      <c r="K156" s="11"/>
      <c r="L156" s="11"/>
      <c r="M156" s="11"/>
      <c r="N156" s="11"/>
    </row>
    <row r="157" spans="1:14">
      <c r="A157" s="11"/>
      <c r="B157" s="36"/>
      <c r="C157" s="261"/>
      <c r="D157" s="36"/>
      <c r="E157" s="261"/>
      <c r="F157" s="36"/>
      <c r="G157" s="261"/>
      <c r="H157" s="36"/>
      <c r="I157" s="11"/>
      <c r="J157" s="11"/>
      <c r="K157" s="11"/>
      <c r="L157" s="11"/>
      <c r="M157" s="11"/>
      <c r="N157" s="11"/>
    </row>
    <row r="158" spans="1:14">
      <c r="A158" s="11"/>
      <c r="B158" s="36"/>
      <c r="C158" s="261"/>
      <c r="D158" s="36"/>
      <c r="E158" s="261"/>
      <c r="F158" s="36"/>
      <c r="G158" s="261"/>
      <c r="H158" s="36"/>
      <c r="I158" s="11"/>
      <c r="J158" s="11"/>
      <c r="K158" s="11"/>
      <c r="L158" s="11"/>
      <c r="M158" s="11"/>
      <c r="N158" s="11"/>
    </row>
    <row r="159" spans="1:14">
      <c r="A159" s="11"/>
      <c r="B159" s="36"/>
      <c r="C159" s="261"/>
      <c r="D159" s="36"/>
      <c r="E159" s="261"/>
      <c r="F159" s="36"/>
      <c r="G159" s="261"/>
      <c r="H159" s="36"/>
      <c r="I159" s="11"/>
      <c r="J159" s="11"/>
      <c r="K159" s="11"/>
      <c r="L159" s="11"/>
      <c r="M159" s="11"/>
      <c r="N159" s="11"/>
    </row>
    <row r="160" spans="1:14">
      <c r="A160" s="11"/>
      <c r="B160" s="36"/>
      <c r="C160" s="261"/>
      <c r="D160" s="36"/>
      <c r="E160" s="261"/>
      <c r="F160" s="36"/>
      <c r="G160" s="261"/>
      <c r="H160" s="36"/>
      <c r="I160" s="11"/>
      <c r="J160" s="11"/>
      <c r="K160" s="11"/>
      <c r="L160" s="11"/>
      <c r="M160" s="11"/>
      <c r="N160" s="11"/>
    </row>
    <row r="161" spans="1:14">
      <c r="A161" s="11"/>
      <c r="B161" s="36"/>
      <c r="C161" s="261"/>
      <c r="D161" s="36"/>
      <c r="E161" s="261"/>
      <c r="F161" s="36"/>
      <c r="G161" s="261"/>
      <c r="H161" s="36"/>
      <c r="I161" s="11"/>
      <c r="J161" s="11"/>
      <c r="K161" s="11"/>
      <c r="L161" s="11"/>
      <c r="M161" s="11"/>
      <c r="N161" s="11"/>
    </row>
    <row r="162" spans="1:14">
      <c r="A162" s="11"/>
      <c r="B162" s="36"/>
      <c r="C162" s="261"/>
      <c r="D162" s="36"/>
      <c r="E162" s="261"/>
      <c r="F162" s="36"/>
      <c r="G162" s="261"/>
      <c r="H162" s="36"/>
      <c r="I162" s="11"/>
      <c r="J162" s="11"/>
      <c r="K162" s="11"/>
      <c r="L162" s="11"/>
      <c r="M162" s="11"/>
      <c r="N162" s="11"/>
    </row>
    <row r="163" spans="1:14">
      <c r="A163" s="11"/>
      <c r="B163" s="36"/>
      <c r="C163" s="261"/>
      <c r="D163" s="36"/>
      <c r="E163" s="261"/>
      <c r="F163" s="36"/>
      <c r="G163" s="261"/>
      <c r="H163" s="36"/>
      <c r="I163" s="11"/>
      <c r="J163" s="11"/>
      <c r="K163" s="11"/>
      <c r="L163" s="11"/>
      <c r="M163" s="11"/>
      <c r="N163" s="11"/>
    </row>
    <row r="164" spans="1:14">
      <c r="A164" s="11"/>
      <c r="B164" s="36"/>
      <c r="C164" s="261"/>
      <c r="D164" s="36"/>
      <c r="E164" s="261"/>
      <c r="F164" s="36"/>
      <c r="G164" s="261"/>
      <c r="H164" s="36"/>
      <c r="I164" s="11"/>
      <c r="J164" s="11"/>
      <c r="K164" s="11"/>
      <c r="L164" s="11"/>
      <c r="M164" s="11"/>
      <c r="N164" s="11"/>
    </row>
    <row r="165" spans="1:14">
      <c r="A165" s="11"/>
      <c r="B165" s="36"/>
      <c r="C165" s="261"/>
      <c r="D165" s="36"/>
      <c r="E165" s="261"/>
      <c r="F165" s="36"/>
      <c r="G165" s="261"/>
      <c r="H165" s="36"/>
      <c r="I165" s="11"/>
      <c r="J165" s="11"/>
      <c r="K165" s="11"/>
      <c r="L165" s="11"/>
      <c r="M165" s="11"/>
      <c r="N165" s="11"/>
    </row>
    <row r="166" spans="1:14">
      <c r="A166" s="11"/>
      <c r="B166" s="36"/>
      <c r="C166" s="261"/>
      <c r="D166" s="36"/>
      <c r="E166" s="261"/>
      <c r="F166" s="36"/>
      <c r="G166" s="261"/>
      <c r="H166" s="36"/>
      <c r="I166" s="11"/>
      <c r="J166" s="11"/>
      <c r="K166" s="11"/>
      <c r="L166" s="11"/>
      <c r="M166" s="11"/>
      <c r="N166" s="11"/>
    </row>
    <row r="167" spans="1:14">
      <c r="A167" s="11"/>
      <c r="B167" s="36"/>
      <c r="C167" s="261"/>
      <c r="D167" s="36"/>
      <c r="E167" s="261"/>
      <c r="F167" s="36"/>
      <c r="G167" s="261"/>
      <c r="H167" s="36"/>
      <c r="I167" s="11"/>
      <c r="J167" s="11"/>
      <c r="K167" s="11"/>
      <c r="L167" s="11"/>
      <c r="M167" s="11"/>
      <c r="N167" s="11"/>
    </row>
    <row r="168" spans="1:14">
      <c r="A168" s="11"/>
      <c r="B168" s="36"/>
      <c r="C168" s="261"/>
      <c r="D168" s="36"/>
      <c r="E168" s="261"/>
      <c r="F168" s="36"/>
      <c r="G168" s="261"/>
      <c r="H168" s="36"/>
      <c r="I168" s="11"/>
      <c r="J168" s="11"/>
      <c r="K168" s="11"/>
      <c r="L168" s="11"/>
      <c r="M168" s="11"/>
      <c r="N168" s="11"/>
    </row>
    <row r="169" spans="1:14">
      <c r="A169" s="11"/>
      <c r="B169" s="36"/>
      <c r="C169" s="261"/>
      <c r="D169" s="36"/>
      <c r="E169" s="261"/>
      <c r="F169" s="36"/>
      <c r="G169" s="261"/>
      <c r="H169" s="36"/>
      <c r="I169" s="11"/>
      <c r="J169" s="11"/>
      <c r="K169" s="11"/>
      <c r="L169" s="11"/>
      <c r="M169" s="11"/>
      <c r="N169" s="11"/>
    </row>
    <row r="170" spans="1:14">
      <c r="A170" s="11"/>
      <c r="B170" s="36"/>
      <c r="C170" s="261"/>
      <c r="D170" s="36"/>
      <c r="E170" s="261"/>
      <c r="F170" s="36"/>
      <c r="G170" s="261"/>
      <c r="H170" s="36"/>
      <c r="I170" s="11"/>
      <c r="J170" s="11"/>
      <c r="K170" s="11"/>
      <c r="L170" s="11"/>
      <c r="M170" s="11"/>
      <c r="N170" s="11"/>
    </row>
    <row r="171" spans="1:14">
      <c r="A171" s="11"/>
      <c r="B171" s="36"/>
      <c r="C171" s="261"/>
      <c r="D171" s="36"/>
      <c r="E171" s="261"/>
      <c r="F171" s="36"/>
      <c r="G171" s="261"/>
      <c r="H171" s="36"/>
      <c r="I171" s="11"/>
      <c r="J171" s="11"/>
      <c r="K171" s="11"/>
      <c r="L171" s="11"/>
      <c r="M171" s="11"/>
      <c r="N171" s="11"/>
    </row>
    <row r="172" spans="1:14">
      <c r="A172" s="11"/>
      <c r="B172" s="36"/>
      <c r="C172" s="261"/>
      <c r="D172" s="36"/>
      <c r="E172" s="261"/>
      <c r="F172" s="36"/>
      <c r="G172" s="261"/>
      <c r="H172" s="36"/>
      <c r="I172" s="11"/>
      <c r="J172" s="11"/>
      <c r="K172" s="11"/>
      <c r="L172" s="11"/>
      <c r="M172" s="11"/>
      <c r="N172" s="11"/>
    </row>
    <row r="173" spans="1:14">
      <c r="A173" s="11"/>
      <c r="B173" s="36"/>
      <c r="C173" s="261"/>
      <c r="D173" s="36"/>
      <c r="E173" s="261"/>
      <c r="F173" s="36"/>
      <c r="G173" s="261"/>
      <c r="H173" s="36"/>
      <c r="I173" s="11"/>
      <c r="J173" s="11"/>
      <c r="K173" s="11"/>
      <c r="L173" s="11"/>
      <c r="M173" s="11"/>
      <c r="N173" s="11"/>
    </row>
    <row r="174" spans="1:14">
      <c r="A174" s="11"/>
      <c r="B174" s="36"/>
      <c r="C174" s="261"/>
      <c r="D174" s="36"/>
      <c r="E174" s="261"/>
      <c r="F174" s="36"/>
      <c r="G174" s="261"/>
      <c r="H174" s="36"/>
      <c r="I174" s="11"/>
      <c r="J174" s="11"/>
      <c r="K174" s="11"/>
      <c r="L174" s="11"/>
      <c r="M174" s="11"/>
      <c r="N174" s="11"/>
    </row>
    <row r="175" spans="1:14">
      <c r="A175" s="11"/>
      <c r="B175" s="36"/>
      <c r="C175" s="261"/>
      <c r="D175" s="36"/>
      <c r="E175" s="261"/>
      <c r="F175" s="36"/>
      <c r="G175" s="261"/>
      <c r="H175" s="36"/>
      <c r="I175" s="11"/>
      <c r="J175" s="11"/>
      <c r="K175" s="11"/>
      <c r="L175" s="11"/>
      <c r="M175" s="11"/>
      <c r="N175" s="11"/>
    </row>
    <row r="176" spans="1:14">
      <c r="A176" s="11"/>
      <c r="B176" s="36"/>
      <c r="C176" s="261"/>
      <c r="D176" s="36"/>
      <c r="E176" s="261"/>
      <c r="F176" s="36"/>
      <c r="G176" s="261"/>
      <c r="H176" s="36"/>
      <c r="I176" s="11"/>
      <c r="J176" s="11"/>
      <c r="K176" s="11"/>
      <c r="L176" s="11"/>
      <c r="M176" s="11"/>
      <c r="N176" s="11"/>
    </row>
    <row r="177" spans="1:14">
      <c r="A177" s="11"/>
      <c r="B177" s="36"/>
      <c r="C177" s="261"/>
      <c r="D177" s="36"/>
      <c r="E177" s="261"/>
      <c r="F177" s="36"/>
      <c r="G177" s="261"/>
      <c r="H177" s="36"/>
      <c r="I177" s="11"/>
      <c r="J177" s="11"/>
      <c r="K177" s="11"/>
      <c r="L177" s="11"/>
      <c r="M177" s="11"/>
      <c r="N177" s="11"/>
    </row>
    <row r="178" spans="1:14">
      <c r="A178" s="11"/>
      <c r="B178" s="36"/>
      <c r="C178" s="261"/>
      <c r="D178" s="36"/>
      <c r="E178" s="261"/>
      <c r="F178" s="36"/>
      <c r="G178" s="261"/>
      <c r="H178" s="36"/>
      <c r="I178" s="11"/>
      <c r="J178" s="11"/>
      <c r="K178" s="11"/>
      <c r="L178" s="11"/>
      <c r="M178" s="11"/>
      <c r="N178" s="11"/>
    </row>
    <row r="179" spans="1:14">
      <c r="A179" s="11"/>
      <c r="B179" s="36"/>
      <c r="C179" s="261"/>
      <c r="D179" s="36"/>
      <c r="E179" s="261"/>
      <c r="F179" s="36"/>
      <c r="G179" s="261"/>
      <c r="H179" s="36"/>
      <c r="I179" s="11"/>
      <c r="J179" s="11"/>
      <c r="K179" s="11"/>
      <c r="L179" s="11"/>
      <c r="M179" s="11"/>
      <c r="N179" s="11"/>
    </row>
    <row r="180" spans="1:14">
      <c r="A180" s="11"/>
      <c r="B180" s="36"/>
      <c r="C180" s="261"/>
      <c r="D180" s="36"/>
      <c r="E180" s="261"/>
      <c r="F180" s="36"/>
      <c r="G180" s="261"/>
      <c r="H180" s="36"/>
      <c r="I180" s="11"/>
      <c r="J180" s="11"/>
      <c r="K180" s="11"/>
      <c r="L180" s="11"/>
      <c r="M180" s="11"/>
      <c r="N180" s="11"/>
    </row>
    <row r="181" spans="1:14">
      <c r="A181" s="11"/>
      <c r="B181" s="36"/>
      <c r="C181" s="261"/>
      <c r="D181" s="36"/>
      <c r="E181" s="261"/>
      <c r="F181" s="36"/>
      <c r="G181" s="261"/>
      <c r="H181" s="36"/>
      <c r="I181" s="11"/>
      <c r="J181" s="11"/>
      <c r="K181" s="11"/>
      <c r="L181" s="11"/>
      <c r="M181" s="11"/>
      <c r="N181" s="11"/>
    </row>
    <row r="182" spans="1:14">
      <c r="A182" s="11"/>
      <c r="B182" s="36"/>
      <c r="C182" s="261"/>
      <c r="D182" s="36"/>
      <c r="E182" s="261"/>
      <c r="F182" s="36"/>
      <c r="G182" s="261"/>
      <c r="H182" s="36"/>
      <c r="I182" s="11"/>
      <c r="J182" s="11"/>
      <c r="K182" s="11"/>
      <c r="L182" s="11"/>
      <c r="M182" s="11"/>
      <c r="N182" s="11"/>
    </row>
    <row r="183" spans="1:14">
      <c r="A183" s="11"/>
      <c r="B183" s="36"/>
      <c r="C183" s="261"/>
      <c r="D183" s="36"/>
      <c r="E183" s="261"/>
      <c r="F183" s="36"/>
      <c r="G183" s="261"/>
      <c r="H183" s="36"/>
      <c r="I183" s="11"/>
      <c r="J183" s="11"/>
      <c r="K183" s="11"/>
      <c r="L183" s="11"/>
      <c r="M183" s="11"/>
      <c r="N183" s="11"/>
    </row>
    <row r="184" spans="1:14">
      <c r="A184" s="11"/>
      <c r="B184" s="36"/>
      <c r="C184" s="261"/>
      <c r="D184" s="36"/>
      <c r="E184" s="261"/>
      <c r="F184" s="36"/>
      <c r="G184" s="261"/>
      <c r="H184" s="36"/>
      <c r="I184" s="11"/>
      <c r="J184" s="11"/>
      <c r="K184" s="11"/>
      <c r="L184" s="11"/>
      <c r="M184" s="11"/>
      <c r="N184" s="11"/>
    </row>
    <row r="185" spans="1:14">
      <c r="A185" s="11"/>
      <c r="B185" s="36"/>
      <c r="C185" s="261"/>
      <c r="D185" s="36"/>
      <c r="E185" s="261"/>
      <c r="F185" s="36"/>
      <c r="G185" s="261"/>
      <c r="H185" s="36"/>
      <c r="I185" s="11"/>
      <c r="J185" s="11"/>
      <c r="K185" s="11"/>
      <c r="L185" s="11"/>
      <c r="M185" s="11"/>
      <c r="N185" s="11"/>
    </row>
    <row r="186" spans="1:14">
      <c r="A186" s="11"/>
      <c r="B186" s="36"/>
      <c r="C186" s="261"/>
      <c r="D186" s="36"/>
      <c r="E186" s="261"/>
      <c r="F186" s="36"/>
      <c r="G186" s="261"/>
      <c r="H186" s="36"/>
      <c r="I186" s="11"/>
      <c r="J186" s="11"/>
      <c r="K186" s="11"/>
      <c r="L186" s="11"/>
      <c r="M186" s="11"/>
      <c r="N186" s="11"/>
    </row>
    <row r="187" spans="1:14">
      <c r="A187" s="11"/>
      <c r="B187" s="36"/>
      <c r="C187" s="261"/>
      <c r="D187" s="36"/>
      <c r="E187" s="261"/>
      <c r="F187" s="36"/>
      <c r="G187" s="261"/>
      <c r="H187" s="36"/>
      <c r="I187" s="11"/>
      <c r="J187" s="11"/>
      <c r="K187" s="11"/>
      <c r="L187" s="11"/>
      <c r="M187" s="11"/>
      <c r="N187" s="11"/>
    </row>
    <row r="188" spans="1:14">
      <c r="A188" s="11"/>
      <c r="B188" s="36"/>
      <c r="C188" s="261"/>
      <c r="D188" s="36"/>
      <c r="E188" s="261"/>
      <c r="F188" s="36"/>
      <c r="G188" s="261"/>
      <c r="H188" s="36"/>
      <c r="I188" s="11"/>
      <c r="J188" s="11"/>
      <c r="K188" s="11"/>
      <c r="L188" s="11"/>
      <c r="M188" s="11"/>
      <c r="N188" s="11"/>
    </row>
    <row r="189" spans="1:14">
      <c r="A189" s="11"/>
      <c r="B189" s="36"/>
      <c r="C189" s="261"/>
      <c r="D189" s="36"/>
      <c r="E189" s="261"/>
      <c r="F189" s="36"/>
      <c r="G189" s="261"/>
      <c r="H189" s="36"/>
      <c r="I189" s="11"/>
      <c r="J189" s="11"/>
      <c r="K189" s="11"/>
      <c r="L189" s="11"/>
      <c r="M189" s="11"/>
      <c r="N189" s="11"/>
    </row>
    <row r="190" spans="1:14">
      <c r="A190" s="11"/>
      <c r="B190" s="36"/>
      <c r="C190" s="261"/>
      <c r="D190" s="36"/>
      <c r="E190" s="261"/>
      <c r="F190" s="36"/>
      <c r="G190" s="261"/>
      <c r="H190" s="36"/>
      <c r="I190" s="11"/>
      <c r="J190" s="11"/>
      <c r="K190" s="11"/>
      <c r="L190" s="11"/>
      <c r="M190" s="11"/>
      <c r="N190" s="11"/>
    </row>
    <row r="191" spans="1:14">
      <c r="A191" s="11"/>
      <c r="B191" s="36"/>
      <c r="C191" s="261"/>
      <c r="D191" s="36"/>
      <c r="E191" s="261"/>
      <c r="F191" s="36"/>
      <c r="G191" s="261"/>
      <c r="H191" s="36"/>
      <c r="I191" s="11"/>
      <c r="J191" s="11"/>
      <c r="K191" s="11"/>
      <c r="L191" s="11"/>
      <c r="M191" s="11"/>
      <c r="N191" s="11"/>
    </row>
    <row r="192" spans="1:14">
      <c r="A192" s="11"/>
      <c r="B192" s="36"/>
      <c r="C192" s="261"/>
      <c r="D192" s="36"/>
      <c r="E192" s="261"/>
      <c r="F192" s="36"/>
      <c r="G192" s="261"/>
      <c r="H192" s="36"/>
      <c r="I192" s="11"/>
      <c r="J192" s="11"/>
      <c r="K192" s="11"/>
      <c r="L192" s="11"/>
      <c r="M192" s="11"/>
      <c r="N192" s="11"/>
    </row>
    <row r="193" spans="1:14">
      <c r="A193" s="11"/>
      <c r="B193" s="36"/>
      <c r="C193" s="261"/>
      <c r="D193" s="36"/>
      <c r="E193" s="261"/>
      <c r="F193" s="36"/>
      <c r="G193" s="261"/>
      <c r="H193" s="36"/>
      <c r="I193" s="11"/>
      <c r="J193" s="11"/>
      <c r="K193" s="11"/>
      <c r="L193" s="11"/>
      <c r="M193" s="11"/>
      <c r="N193" s="11"/>
    </row>
    <row r="194" spans="1:14">
      <c r="A194" s="11"/>
      <c r="B194" s="36"/>
      <c r="C194" s="261"/>
      <c r="D194" s="36"/>
      <c r="E194" s="261"/>
      <c r="F194" s="36"/>
      <c r="G194" s="261"/>
      <c r="H194" s="36"/>
      <c r="I194" s="11"/>
      <c r="J194" s="11"/>
      <c r="K194" s="11"/>
      <c r="L194" s="11"/>
      <c r="M194" s="11"/>
      <c r="N194" s="11"/>
    </row>
    <row r="195" spans="1:14">
      <c r="A195" s="11"/>
      <c r="B195" s="36"/>
      <c r="C195" s="261"/>
      <c r="D195" s="36"/>
      <c r="E195" s="261"/>
      <c r="F195" s="36"/>
      <c r="G195" s="261"/>
      <c r="H195" s="36"/>
      <c r="I195" s="11"/>
      <c r="J195" s="11"/>
      <c r="K195" s="11"/>
      <c r="L195" s="11"/>
      <c r="M195" s="11"/>
      <c r="N195" s="11"/>
    </row>
    <row r="196" spans="1:14">
      <c r="B196" s="79"/>
      <c r="C196" s="383"/>
      <c r="D196" s="79"/>
      <c r="E196" s="383"/>
      <c r="F196" s="79"/>
      <c r="G196" s="383"/>
      <c r="H196" s="79"/>
    </row>
    <row r="197" spans="1:14">
      <c r="B197" s="79"/>
      <c r="C197" s="383"/>
      <c r="D197" s="79"/>
      <c r="E197" s="383"/>
      <c r="F197" s="79"/>
      <c r="G197" s="383"/>
      <c r="H197" s="79"/>
    </row>
    <row r="198" spans="1:14">
      <c r="B198" s="79"/>
      <c r="C198" s="383"/>
      <c r="D198" s="79"/>
      <c r="E198" s="383"/>
      <c r="F198" s="79"/>
      <c r="G198" s="383"/>
      <c r="H198" s="79"/>
    </row>
    <row r="199" spans="1:14">
      <c r="B199" s="79"/>
      <c r="C199" s="383"/>
      <c r="D199" s="79"/>
      <c r="E199" s="383"/>
      <c r="F199" s="79"/>
      <c r="G199" s="383"/>
      <c r="H199" s="79"/>
    </row>
    <row r="200" spans="1:14">
      <c r="B200" s="79"/>
      <c r="C200" s="383"/>
      <c r="D200" s="79"/>
      <c r="E200" s="383"/>
      <c r="F200" s="79"/>
      <c r="G200" s="383"/>
      <c r="H200" s="79"/>
    </row>
    <row r="201" spans="1:14">
      <c r="B201" s="79"/>
      <c r="C201" s="383"/>
      <c r="D201" s="79"/>
      <c r="E201" s="383"/>
      <c r="F201" s="79"/>
      <c r="G201" s="383"/>
      <c r="H201" s="79"/>
    </row>
    <row r="202" spans="1:14">
      <c r="B202" s="79"/>
      <c r="C202" s="383"/>
      <c r="D202" s="79"/>
      <c r="E202" s="383"/>
      <c r="F202" s="79"/>
      <c r="G202" s="383"/>
      <c r="H202" s="79"/>
    </row>
    <row r="203" spans="1:14">
      <c r="B203" s="79"/>
      <c r="C203" s="383"/>
      <c r="D203" s="79"/>
      <c r="E203" s="383"/>
      <c r="F203" s="79"/>
      <c r="G203" s="383"/>
      <c r="H203" s="79"/>
    </row>
    <row r="204" spans="1:14">
      <c r="B204" s="79"/>
      <c r="C204" s="383"/>
      <c r="D204" s="79"/>
      <c r="E204" s="383"/>
      <c r="F204" s="79"/>
      <c r="G204" s="383"/>
      <c r="H204" s="79"/>
    </row>
    <row r="205" spans="1:14">
      <c r="B205" s="79"/>
      <c r="C205" s="383"/>
      <c r="D205" s="79"/>
      <c r="E205" s="383"/>
      <c r="F205" s="79"/>
      <c r="G205" s="383"/>
      <c r="H205" s="79"/>
    </row>
    <row r="206" spans="1:14">
      <c r="B206" s="79"/>
      <c r="C206" s="383"/>
      <c r="D206" s="79"/>
      <c r="E206" s="383"/>
      <c r="F206" s="79"/>
      <c r="G206" s="383"/>
      <c r="H206" s="79"/>
    </row>
    <row r="207" spans="1:14">
      <c r="B207" s="79"/>
      <c r="C207" s="383"/>
      <c r="D207" s="79"/>
      <c r="E207" s="383"/>
      <c r="F207" s="79"/>
      <c r="G207" s="383"/>
      <c r="H207" s="79"/>
    </row>
    <row r="208" spans="1:14">
      <c r="B208" s="79"/>
      <c r="C208" s="383"/>
      <c r="D208" s="79"/>
      <c r="E208" s="383"/>
      <c r="F208" s="79"/>
      <c r="G208" s="383"/>
      <c r="H208" s="79"/>
    </row>
    <row r="209" spans="2:8">
      <c r="B209" s="79"/>
      <c r="C209" s="383"/>
      <c r="D209" s="79"/>
      <c r="E209" s="383"/>
      <c r="F209" s="79"/>
      <c r="G209" s="383"/>
      <c r="H209" s="79"/>
    </row>
    <row r="210" spans="2:8">
      <c r="B210" s="79"/>
      <c r="C210" s="383"/>
      <c r="D210" s="79"/>
      <c r="E210" s="383"/>
      <c r="F210" s="79"/>
      <c r="G210" s="383"/>
      <c r="H210" s="79"/>
    </row>
    <row r="211" spans="2:8">
      <c r="B211" s="79"/>
      <c r="C211" s="383"/>
      <c r="D211" s="79"/>
      <c r="E211" s="383"/>
      <c r="F211" s="79"/>
      <c r="G211" s="383"/>
      <c r="H211" s="79"/>
    </row>
    <row r="212" spans="2:8">
      <c r="B212" s="79"/>
      <c r="C212" s="383"/>
      <c r="D212" s="79"/>
      <c r="E212" s="383"/>
      <c r="F212" s="79"/>
      <c r="G212" s="383"/>
      <c r="H212" s="79"/>
    </row>
    <row r="213" spans="2:8">
      <c r="B213" s="79"/>
      <c r="C213" s="383"/>
      <c r="D213" s="79"/>
      <c r="E213" s="383"/>
      <c r="F213" s="79"/>
      <c r="G213" s="383"/>
      <c r="H213" s="79"/>
    </row>
    <row r="214" spans="2:8">
      <c r="B214" s="79"/>
      <c r="C214" s="383"/>
      <c r="D214" s="79"/>
      <c r="E214" s="383"/>
      <c r="F214" s="79"/>
      <c r="G214" s="383"/>
      <c r="H214" s="79"/>
    </row>
    <row r="215" spans="2:8">
      <c r="B215" s="79"/>
      <c r="C215" s="383"/>
      <c r="D215" s="79"/>
      <c r="E215" s="383"/>
      <c r="F215" s="79"/>
      <c r="G215" s="383"/>
      <c r="H215" s="79"/>
    </row>
    <row r="216" spans="2:8">
      <c r="B216" s="79"/>
      <c r="C216" s="383"/>
      <c r="D216" s="79"/>
      <c r="E216" s="383"/>
      <c r="F216" s="79"/>
      <c r="G216" s="383"/>
      <c r="H216" s="79"/>
    </row>
    <row r="217" spans="2:8">
      <c r="B217" s="79"/>
      <c r="C217" s="383"/>
      <c r="D217" s="79"/>
      <c r="E217" s="383"/>
      <c r="F217" s="79"/>
      <c r="G217" s="383"/>
      <c r="H217" s="79"/>
    </row>
    <row r="218" spans="2:8">
      <c r="B218" s="79"/>
      <c r="C218" s="383"/>
      <c r="D218" s="79"/>
      <c r="E218" s="383"/>
      <c r="F218" s="79"/>
      <c r="G218" s="383"/>
      <c r="H218" s="79"/>
    </row>
    <row r="219" spans="2:8">
      <c r="B219" s="79"/>
      <c r="C219" s="383"/>
      <c r="D219" s="79"/>
      <c r="E219" s="383"/>
      <c r="F219" s="79"/>
      <c r="G219" s="383"/>
      <c r="H219" s="79"/>
    </row>
    <row r="220" spans="2:8">
      <c r="B220" s="79"/>
      <c r="C220" s="383"/>
      <c r="D220" s="79"/>
      <c r="E220" s="383"/>
      <c r="F220" s="79"/>
      <c r="G220" s="383"/>
      <c r="H220" s="79"/>
    </row>
    <row r="221" spans="2:8">
      <c r="B221" s="79"/>
      <c r="C221" s="383"/>
      <c r="D221" s="79"/>
      <c r="E221" s="383"/>
      <c r="F221" s="79"/>
      <c r="G221" s="383"/>
      <c r="H221" s="79"/>
    </row>
    <row r="222" spans="2:8">
      <c r="B222" s="79"/>
      <c r="C222" s="383"/>
      <c r="D222" s="79"/>
      <c r="E222" s="383"/>
      <c r="F222" s="79"/>
      <c r="G222" s="383"/>
      <c r="H222" s="79"/>
    </row>
    <row r="223" spans="2:8">
      <c r="B223" s="79"/>
      <c r="C223" s="383"/>
      <c r="D223" s="79"/>
      <c r="E223" s="383"/>
      <c r="F223" s="79"/>
      <c r="G223" s="383"/>
      <c r="H223" s="79"/>
    </row>
    <row r="224" spans="2:8">
      <c r="B224" s="79"/>
      <c r="C224" s="383"/>
      <c r="D224" s="79"/>
      <c r="E224" s="383"/>
      <c r="F224" s="79"/>
      <c r="G224" s="383"/>
      <c r="H224" s="79"/>
    </row>
    <row r="225" spans="2:8">
      <c r="B225" s="79"/>
      <c r="C225" s="383"/>
      <c r="D225" s="79"/>
      <c r="E225" s="383"/>
      <c r="F225" s="79"/>
      <c r="G225" s="383"/>
      <c r="H225" s="79"/>
    </row>
    <row r="226" spans="2:8">
      <c r="B226" s="79"/>
      <c r="C226" s="383"/>
      <c r="D226" s="79"/>
      <c r="E226" s="383"/>
      <c r="F226" s="79"/>
      <c r="G226" s="383"/>
      <c r="H226" s="79"/>
    </row>
    <row r="227" spans="2:8">
      <c r="B227" s="79"/>
      <c r="C227" s="383"/>
      <c r="D227" s="79"/>
      <c r="E227" s="383"/>
      <c r="F227" s="79"/>
      <c r="G227" s="383"/>
      <c r="H227" s="79"/>
    </row>
    <row r="228" spans="2:8">
      <c r="B228" s="79"/>
      <c r="C228" s="383"/>
      <c r="D228" s="79"/>
      <c r="E228" s="383"/>
      <c r="F228" s="79"/>
      <c r="G228" s="383"/>
      <c r="H228" s="79"/>
    </row>
    <row r="229" spans="2:8">
      <c r="B229" s="79"/>
      <c r="C229" s="383"/>
      <c r="D229" s="79"/>
      <c r="E229" s="383"/>
      <c r="F229" s="79"/>
      <c r="G229" s="383"/>
      <c r="H229" s="79"/>
    </row>
    <row r="230" spans="2:8">
      <c r="B230" s="79"/>
      <c r="C230" s="383"/>
      <c r="D230" s="79"/>
      <c r="E230" s="383"/>
      <c r="F230" s="79"/>
      <c r="G230" s="383"/>
      <c r="H230" s="79"/>
    </row>
    <row r="231" spans="2:8">
      <c r="B231" s="79"/>
      <c r="C231" s="383"/>
      <c r="D231" s="79"/>
      <c r="E231" s="383"/>
      <c r="F231" s="79"/>
      <c r="G231" s="383"/>
      <c r="H231" s="79"/>
    </row>
    <row r="232" spans="2:8">
      <c r="B232" s="79"/>
      <c r="C232" s="383"/>
      <c r="D232" s="79"/>
      <c r="E232" s="383"/>
      <c r="F232" s="79"/>
      <c r="G232" s="383"/>
      <c r="H232" s="79"/>
    </row>
    <row r="233" spans="2:8">
      <c r="B233" s="79"/>
      <c r="C233" s="383"/>
      <c r="D233" s="79"/>
      <c r="E233" s="383"/>
      <c r="F233" s="79"/>
      <c r="G233" s="383"/>
      <c r="H233" s="79"/>
    </row>
    <row r="234" spans="2:8">
      <c r="B234" s="79"/>
      <c r="C234" s="383"/>
      <c r="D234" s="79"/>
      <c r="E234" s="383"/>
      <c r="F234" s="79"/>
      <c r="G234" s="383"/>
      <c r="H234" s="79"/>
    </row>
    <row r="235" spans="2:8">
      <c r="B235" s="79"/>
      <c r="C235" s="383"/>
      <c r="D235" s="79"/>
      <c r="E235" s="383"/>
      <c r="F235" s="79"/>
      <c r="G235" s="383"/>
      <c r="H235" s="79"/>
    </row>
    <row r="236" spans="2:8">
      <c r="B236" s="79"/>
      <c r="C236" s="383"/>
      <c r="D236" s="79"/>
      <c r="E236" s="383"/>
      <c r="F236" s="79"/>
      <c r="G236" s="383"/>
      <c r="H236" s="79"/>
    </row>
    <row r="237" spans="2:8">
      <c r="B237" s="79"/>
      <c r="C237" s="383"/>
      <c r="D237" s="79"/>
      <c r="E237" s="383"/>
      <c r="F237" s="79"/>
      <c r="G237" s="383"/>
      <c r="H237" s="79"/>
    </row>
    <row r="238" spans="2:8">
      <c r="B238" s="79"/>
      <c r="C238" s="383"/>
      <c r="D238" s="79"/>
      <c r="E238" s="383"/>
      <c r="F238" s="79"/>
      <c r="G238" s="383"/>
      <c r="H238" s="79"/>
    </row>
    <row r="239" spans="2:8">
      <c r="B239" s="79"/>
      <c r="C239" s="383"/>
      <c r="D239" s="79"/>
      <c r="E239" s="383"/>
      <c r="F239" s="79"/>
      <c r="G239" s="383"/>
      <c r="H239" s="79"/>
    </row>
    <row r="240" spans="2:8">
      <c r="B240" s="79"/>
      <c r="C240" s="383"/>
      <c r="D240" s="79"/>
      <c r="E240" s="383"/>
      <c r="F240" s="79"/>
      <c r="G240" s="383"/>
      <c r="H240" s="79"/>
    </row>
    <row r="241" spans="2:8">
      <c r="B241" s="79"/>
      <c r="C241" s="383"/>
      <c r="D241" s="79"/>
      <c r="E241" s="383"/>
      <c r="F241" s="79"/>
      <c r="G241" s="383"/>
      <c r="H241" s="79"/>
    </row>
    <row r="242" spans="2:8">
      <c r="B242" s="79"/>
      <c r="C242" s="383"/>
      <c r="D242" s="79"/>
      <c r="E242" s="383"/>
      <c r="F242" s="79"/>
      <c r="G242" s="383"/>
      <c r="H242" s="79"/>
    </row>
    <row r="243" spans="2:8">
      <c r="B243" s="79"/>
      <c r="C243" s="383"/>
      <c r="D243" s="79"/>
      <c r="E243" s="383"/>
      <c r="F243" s="79"/>
      <c r="G243" s="383"/>
      <c r="H243" s="79"/>
    </row>
    <row r="244" spans="2:8">
      <c r="B244" s="79"/>
      <c r="C244" s="383"/>
      <c r="D244" s="79"/>
      <c r="E244" s="383"/>
      <c r="F244" s="79"/>
      <c r="G244" s="383"/>
      <c r="H244" s="79"/>
    </row>
    <row r="245" spans="2:8">
      <c r="B245" s="79"/>
      <c r="C245" s="383"/>
      <c r="D245" s="79"/>
      <c r="E245" s="383"/>
      <c r="F245" s="79"/>
      <c r="G245" s="383"/>
      <c r="H245" s="79"/>
    </row>
    <row r="246" spans="2:8">
      <c r="B246" s="79"/>
      <c r="C246" s="383"/>
      <c r="D246" s="79"/>
      <c r="E246" s="383"/>
      <c r="F246" s="79"/>
      <c r="G246" s="383"/>
      <c r="H246" s="79"/>
    </row>
    <row r="247" spans="2:8">
      <c r="B247" s="79"/>
      <c r="C247" s="383"/>
      <c r="D247" s="79"/>
      <c r="E247" s="383"/>
      <c r="F247" s="79"/>
      <c r="G247" s="383"/>
      <c r="H247" s="79"/>
    </row>
    <row r="248" spans="2:8">
      <c r="B248" s="79"/>
      <c r="C248" s="383"/>
      <c r="D248" s="79"/>
      <c r="E248" s="383"/>
      <c r="F248" s="79"/>
      <c r="G248" s="383"/>
      <c r="H248" s="79"/>
    </row>
    <row r="249" spans="2:8">
      <c r="B249" s="79"/>
      <c r="C249" s="383"/>
      <c r="D249" s="79"/>
      <c r="E249" s="383"/>
      <c r="F249" s="79"/>
      <c r="G249" s="383"/>
      <c r="H249" s="79"/>
    </row>
    <row r="250" spans="2:8">
      <c r="B250" s="79"/>
      <c r="C250" s="383"/>
      <c r="D250" s="79"/>
      <c r="E250" s="383"/>
      <c r="F250" s="79"/>
      <c r="G250" s="383"/>
      <c r="H250" s="79"/>
    </row>
    <row r="251" spans="2:8">
      <c r="B251" s="79"/>
      <c r="C251" s="383"/>
      <c r="D251" s="79"/>
      <c r="E251" s="383"/>
      <c r="F251" s="79"/>
      <c r="G251" s="383"/>
      <c r="H251" s="79"/>
    </row>
    <row r="252" spans="2:8">
      <c r="B252" s="79"/>
      <c r="C252" s="383"/>
      <c r="D252" s="79"/>
      <c r="E252" s="383"/>
      <c r="F252" s="79"/>
      <c r="G252" s="383"/>
      <c r="H252" s="79"/>
    </row>
    <row r="253" spans="2:8">
      <c r="B253" s="79"/>
      <c r="C253" s="383"/>
      <c r="D253" s="79"/>
      <c r="E253" s="383"/>
      <c r="F253" s="79"/>
      <c r="G253" s="383"/>
      <c r="H253" s="79"/>
    </row>
    <row r="254" spans="2:8">
      <c r="B254" s="79"/>
      <c r="C254" s="383"/>
      <c r="D254" s="79"/>
      <c r="E254" s="383"/>
      <c r="F254" s="79"/>
      <c r="G254" s="383"/>
      <c r="H254" s="79"/>
    </row>
    <row r="255" spans="2:8">
      <c r="B255" s="79"/>
      <c r="C255" s="383"/>
      <c r="D255" s="79"/>
      <c r="E255" s="383"/>
      <c r="F255" s="79"/>
      <c r="G255" s="383"/>
      <c r="H255" s="79"/>
    </row>
    <row r="256" spans="2:8">
      <c r="B256" s="79"/>
      <c r="C256" s="383"/>
      <c r="D256" s="79"/>
      <c r="E256" s="383"/>
      <c r="F256" s="79"/>
      <c r="G256" s="383"/>
      <c r="H256" s="79"/>
    </row>
    <row r="257" spans="2:8">
      <c r="B257" s="79"/>
      <c r="C257" s="383"/>
      <c r="D257" s="79"/>
      <c r="E257" s="383"/>
      <c r="F257" s="79"/>
      <c r="G257" s="383"/>
      <c r="H257" s="79"/>
    </row>
    <row r="258" spans="2:8">
      <c r="B258" s="79"/>
      <c r="C258" s="383"/>
      <c r="D258" s="79"/>
      <c r="E258" s="383"/>
      <c r="F258" s="79"/>
      <c r="G258" s="383"/>
      <c r="H258" s="79"/>
    </row>
    <row r="259" spans="2:8">
      <c r="B259" s="79"/>
      <c r="C259" s="383"/>
      <c r="D259" s="79"/>
      <c r="E259" s="383"/>
      <c r="F259" s="79"/>
      <c r="G259" s="383"/>
      <c r="H259" s="79"/>
    </row>
    <row r="260" spans="2:8">
      <c r="B260" s="79"/>
      <c r="C260" s="383"/>
      <c r="D260" s="79"/>
      <c r="E260" s="383"/>
      <c r="F260" s="79"/>
      <c r="G260" s="383"/>
      <c r="H260" s="79"/>
    </row>
    <row r="261" spans="2:8">
      <c r="B261" s="79"/>
      <c r="C261" s="383"/>
      <c r="D261" s="79"/>
      <c r="E261" s="383"/>
      <c r="F261" s="79"/>
      <c r="G261" s="383"/>
      <c r="H261" s="79"/>
    </row>
    <row r="262" spans="2:8">
      <c r="B262" s="79"/>
      <c r="C262" s="383"/>
      <c r="D262" s="79"/>
      <c r="E262" s="383"/>
      <c r="F262" s="79"/>
      <c r="G262" s="383"/>
      <c r="H262" s="79"/>
    </row>
    <row r="263" spans="2:8">
      <c r="B263" s="79"/>
      <c r="C263" s="383"/>
      <c r="D263" s="79"/>
      <c r="E263" s="383"/>
      <c r="F263" s="79"/>
      <c r="G263" s="383"/>
      <c r="H263" s="79"/>
    </row>
    <row r="264" spans="2:8">
      <c r="B264" s="79"/>
      <c r="C264" s="383"/>
      <c r="D264" s="79"/>
      <c r="E264" s="383"/>
      <c r="F264" s="79"/>
      <c r="G264" s="383"/>
      <c r="H264" s="79"/>
    </row>
    <row r="265" spans="2:8">
      <c r="B265" s="79"/>
      <c r="C265" s="383"/>
      <c r="D265" s="79"/>
      <c r="E265" s="383"/>
      <c r="F265" s="79"/>
      <c r="G265" s="383"/>
      <c r="H265" s="79"/>
    </row>
    <row r="266" spans="2:8">
      <c r="B266" s="79"/>
      <c r="C266" s="383"/>
      <c r="D266" s="79"/>
      <c r="E266" s="383"/>
      <c r="F266" s="79"/>
      <c r="G266" s="383"/>
      <c r="H266" s="79"/>
    </row>
    <row r="267" spans="2:8">
      <c r="B267" s="79"/>
      <c r="C267" s="383"/>
      <c r="D267" s="79"/>
      <c r="E267" s="383"/>
      <c r="F267" s="79"/>
      <c r="G267" s="383"/>
      <c r="H267" s="79"/>
    </row>
    <row r="268" spans="2:8">
      <c r="B268" s="79"/>
      <c r="C268" s="383"/>
      <c r="D268" s="79"/>
      <c r="E268" s="383"/>
      <c r="F268" s="79"/>
      <c r="G268" s="383"/>
      <c r="H268" s="79"/>
    </row>
    <row r="269" spans="2:8">
      <c r="B269" s="79"/>
      <c r="C269" s="383"/>
      <c r="D269" s="79"/>
      <c r="E269" s="383"/>
      <c r="F269" s="79"/>
      <c r="G269" s="383"/>
      <c r="H269" s="79"/>
    </row>
    <row r="270" spans="2:8">
      <c r="B270" s="79"/>
      <c r="C270" s="383"/>
      <c r="D270" s="79"/>
      <c r="E270" s="383"/>
      <c r="F270" s="79"/>
      <c r="G270" s="383"/>
      <c r="H270" s="79"/>
    </row>
    <row r="271" spans="2:8">
      <c r="B271" s="79"/>
      <c r="C271" s="383"/>
      <c r="D271" s="79"/>
      <c r="E271" s="383"/>
      <c r="F271" s="79"/>
      <c r="G271" s="383"/>
      <c r="H271" s="79"/>
    </row>
    <row r="272" spans="2:8">
      <c r="B272" s="79"/>
      <c r="C272" s="383"/>
      <c r="D272" s="79"/>
      <c r="E272" s="383"/>
      <c r="F272" s="79"/>
      <c r="G272" s="383"/>
      <c r="H272" s="79"/>
    </row>
    <row r="273" spans="2:8">
      <c r="B273" s="79"/>
      <c r="C273" s="383"/>
      <c r="D273" s="79"/>
      <c r="E273" s="383"/>
      <c r="F273" s="79"/>
      <c r="G273" s="383"/>
      <c r="H273" s="79"/>
    </row>
    <row r="274" spans="2:8">
      <c r="B274" s="79"/>
      <c r="C274" s="383"/>
      <c r="D274" s="79"/>
      <c r="E274" s="383"/>
      <c r="F274" s="79"/>
      <c r="G274" s="383"/>
      <c r="H274" s="79"/>
    </row>
    <row r="275" spans="2:8">
      <c r="B275" s="79"/>
      <c r="C275" s="383"/>
      <c r="D275" s="79"/>
      <c r="E275" s="383"/>
      <c r="F275" s="79"/>
      <c r="G275" s="383"/>
      <c r="H275" s="79"/>
    </row>
    <row r="276" spans="2:8">
      <c r="B276" s="79"/>
      <c r="C276" s="383"/>
      <c r="D276" s="79"/>
      <c r="E276" s="383"/>
      <c r="F276" s="79"/>
      <c r="G276" s="383"/>
      <c r="H276" s="79"/>
    </row>
    <row r="277" spans="2:8">
      <c r="B277" s="79"/>
      <c r="C277" s="383"/>
      <c r="D277" s="79"/>
      <c r="E277" s="383"/>
      <c r="F277" s="79"/>
      <c r="G277" s="383"/>
      <c r="H277" s="79"/>
    </row>
    <row r="278" spans="2:8">
      <c r="B278" s="79"/>
      <c r="C278" s="383"/>
      <c r="D278" s="79"/>
      <c r="E278" s="383"/>
      <c r="F278" s="79"/>
      <c r="G278" s="383"/>
      <c r="H278" s="79"/>
    </row>
    <row r="279" spans="2:8">
      <c r="B279" s="79"/>
      <c r="C279" s="383"/>
      <c r="D279" s="79"/>
      <c r="E279" s="383"/>
      <c r="F279" s="79"/>
      <c r="G279" s="383"/>
      <c r="H279" s="79"/>
    </row>
    <row r="280" spans="2:8">
      <c r="B280" s="79"/>
      <c r="C280" s="383"/>
      <c r="D280" s="79"/>
      <c r="E280" s="383"/>
      <c r="F280" s="79"/>
      <c r="G280" s="383"/>
      <c r="H280" s="79"/>
    </row>
    <row r="281" spans="2:8">
      <c r="B281" s="79"/>
      <c r="C281" s="383"/>
      <c r="D281" s="79"/>
      <c r="E281" s="383"/>
      <c r="F281" s="79"/>
      <c r="G281" s="383"/>
      <c r="H281" s="79"/>
    </row>
    <row r="282" spans="2:8">
      <c r="B282" s="79"/>
      <c r="C282" s="383"/>
      <c r="D282" s="79"/>
      <c r="E282" s="383"/>
      <c r="F282" s="79"/>
      <c r="G282" s="383"/>
      <c r="H282" s="79"/>
    </row>
    <row r="283" spans="2:8">
      <c r="B283" s="79"/>
      <c r="C283" s="383"/>
      <c r="D283" s="79"/>
      <c r="E283" s="383"/>
      <c r="F283" s="79"/>
      <c r="G283" s="383"/>
      <c r="H283" s="79"/>
    </row>
    <row r="284" spans="2:8">
      <c r="B284" s="79"/>
      <c r="C284" s="383"/>
      <c r="D284" s="79"/>
      <c r="E284" s="383"/>
      <c r="F284" s="79"/>
      <c r="G284" s="383"/>
      <c r="H284" s="79"/>
    </row>
    <row r="285" spans="2:8">
      <c r="B285" s="79"/>
      <c r="C285" s="383"/>
      <c r="D285" s="79"/>
      <c r="E285" s="383"/>
      <c r="F285" s="79"/>
      <c r="G285" s="383"/>
      <c r="H285" s="79"/>
    </row>
    <row r="286" spans="2:8">
      <c r="B286" s="79"/>
      <c r="C286" s="383"/>
      <c r="D286" s="79"/>
      <c r="E286" s="383"/>
      <c r="F286" s="79"/>
      <c r="G286" s="383"/>
      <c r="H286" s="79"/>
    </row>
    <row r="287" spans="2:8">
      <c r="B287" s="79"/>
      <c r="C287" s="383"/>
      <c r="D287" s="79"/>
      <c r="E287" s="383"/>
      <c r="F287" s="79"/>
      <c r="G287" s="383"/>
      <c r="H287" s="79"/>
    </row>
    <row r="288" spans="2:8">
      <c r="B288" s="79"/>
      <c r="C288" s="383"/>
      <c r="D288" s="79"/>
      <c r="E288" s="383"/>
      <c r="F288" s="79"/>
      <c r="G288" s="383"/>
      <c r="H288" s="79"/>
    </row>
    <row r="289" spans="2:8">
      <c r="B289" s="79"/>
      <c r="C289" s="383"/>
      <c r="D289" s="79"/>
      <c r="E289" s="383"/>
      <c r="F289" s="79"/>
      <c r="G289" s="383"/>
      <c r="H289" s="79"/>
    </row>
    <row r="290" spans="2:8">
      <c r="B290" s="79"/>
      <c r="C290" s="383"/>
      <c r="D290" s="79"/>
      <c r="E290" s="383"/>
      <c r="F290" s="79"/>
      <c r="G290" s="383"/>
      <c r="H290" s="79"/>
    </row>
    <row r="291" spans="2:8">
      <c r="B291" s="79"/>
      <c r="C291" s="383"/>
      <c r="D291" s="79"/>
      <c r="E291" s="383"/>
      <c r="F291" s="79"/>
      <c r="G291" s="383"/>
      <c r="H291" s="79"/>
    </row>
    <row r="292" spans="2:8">
      <c r="B292" s="79"/>
      <c r="C292" s="383"/>
      <c r="D292" s="79"/>
      <c r="E292" s="383"/>
      <c r="F292" s="79"/>
      <c r="G292" s="383"/>
      <c r="H292" s="79"/>
    </row>
    <row r="293" spans="2:8">
      <c r="B293" s="79"/>
      <c r="C293" s="383"/>
      <c r="D293" s="79"/>
      <c r="E293" s="383"/>
      <c r="F293" s="79"/>
      <c r="G293" s="383"/>
      <c r="H293" s="79"/>
    </row>
    <row r="294" spans="2:8">
      <c r="B294" s="79"/>
      <c r="C294" s="383"/>
      <c r="D294" s="79"/>
      <c r="E294" s="383"/>
      <c r="F294" s="79"/>
      <c r="G294" s="383"/>
      <c r="H294" s="79"/>
    </row>
    <row r="295" spans="2:8">
      <c r="B295" s="79"/>
      <c r="C295" s="383"/>
      <c r="D295" s="79"/>
      <c r="E295" s="383"/>
      <c r="F295" s="79"/>
      <c r="G295" s="383"/>
      <c r="H295" s="79"/>
    </row>
    <row r="296" spans="2:8">
      <c r="B296" s="79"/>
      <c r="C296" s="383"/>
      <c r="D296" s="79"/>
      <c r="E296" s="383"/>
      <c r="F296" s="79"/>
      <c r="G296" s="383"/>
      <c r="H296" s="79"/>
    </row>
    <row r="297" spans="2:8">
      <c r="B297" s="79"/>
      <c r="C297" s="383"/>
      <c r="D297" s="79"/>
      <c r="E297" s="383"/>
      <c r="F297" s="79"/>
      <c r="G297" s="383"/>
      <c r="H297" s="79"/>
    </row>
    <row r="298" spans="2:8">
      <c r="B298" s="79"/>
      <c r="C298" s="383"/>
      <c r="D298" s="79"/>
      <c r="E298" s="383"/>
      <c r="F298" s="79"/>
      <c r="G298" s="383"/>
      <c r="H298" s="79"/>
    </row>
    <row r="299" spans="2:8">
      <c r="B299" s="79"/>
      <c r="C299" s="383"/>
      <c r="D299" s="79"/>
      <c r="E299" s="383"/>
      <c r="F299" s="79"/>
      <c r="G299" s="383"/>
      <c r="H299" s="79"/>
    </row>
    <row r="300" spans="2:8">
      <c r="B300" s="79"/>
      <c r="C300" s="383"/>
      <c r="D300" s="79"/>
      <c r="E300" s="383"/>
      <c r="F300" s="79"/>
      <c r="G300" s="383"/>
      <c r="H300" s="79"/>
    </row>
    <row r="301" spans="2:8">
      <c r="B301" s="79"/>
      <c r="C301" s="383"/>
      <c r="D301" s="79"/>
      <c r="E301" s="383"/>
      <c r="F301" s="79"/>
      <c r="G301" s="383"/>
      <c r="H301" s="79"/>
    </row>
    <row r="302" spans="2:8">
      <c r="B302" s="79"/>
      <c r="C302" s="383"/>
      <c r="D302" s="79"/>
      <c r="E302" s="383"/>
      <c r="F302" s="79"/>
      <c r="G302" s="383"/>
      <c r="H302" s="79"/>
    </row>
    <row r="303" spans="2:8">
      <c r="B303" s="79"/>
      <c r="C303" s="383"/>
      <c r="D303" s="79"/>
      <c r="E303" s="383"/>
      <c r="F303" s="79"/>
      <c r="G303" s="383"/>
      <c r="H303" s="79"/>
    </row>
    <row r="304" spans="2:8">
      <c r="B304" s="79"/>
      <c r="C304" s="383"/>
      <c r="D304" s="79"/>
      <c r="E304" s="383"/>
      <c r="F304" s="79"/>
      <c r="G304" s="383"/>
      <c r="H304" s="79"/>
    </row>
    <row r="305" spans="2:8">
      <c r="B305" s="79"/>
      <c r="C305" s="383"/>
      <c r="D305" s="79"/>
      <c r="E305" s="383"/>
      <c r="F305" s="79"/>
      <c r="G305" s="383"/>
      <c r="H305" s="79"/>
    </row>
    <row r="306" spans="2:8">
      <c r="B306" s="79"/>
      <c r="C306" s="383"/>
      <c r="D306" s="79"/>
      <c r="E306" s="383"/>
      <c r="F306" s="79"/>
      <c r="G306" s="383"/>
      <c r="H306" s="79"/>
    </row>
    <row r="307" spans="2:8">
      <c r="B307" s="79"/>
      <c r="C307" s="383"/>
      <c r="D307" s="79"/>
      <c r="E307" s="383"/>
      <c r="F307" s="79"/>
      <c r="G307" s="383"/>
      <c r="H307" s="79"/>
    </row>
    <row r="308" spans="2:8">
      <c r="B308" s="79"/>
      <c r="C308" s="383"/>
      <c r="D308" s="79"/>
      <c r="E308" s="383"/>
      <c r="F308" s="79"/>
      <c r="G308" s="383"/>
      <c r="H308" s="79"/>
    </row>
    <row r="309" spans="2:8">
      <c r="B309" s="79"/>
      <c r="C309" s="383"/>
      <c r="D309" s="79"/>
      <c r="E309" s="383"/>
      <c r="F309" s="79"/>
      <c r="G309" s="383"/>
      <c r="H309" s="79"/>
    </row>
    <row r="310" spans="2:8">
      <c r="B310" s="79"/>
      <c r="C310" s="383"/>
      <c r="D310" s="79"/>
      <c r="E310" s="383"/>
      <c r="F310" s="79"/>
      <c r="G310" s="383"/>
      <c r="H310" s="79"/>
    </row>
    <row r="311" spans="2:8">
      <c r="B311" s="79"/>
      <c r="C311" s="383"/>
      <c r="D311" s="79"/>
      <c r="E311" s="383"/>
      <c r="F311" s="79"/>
      <c r="G311" s="383"/>
      <c r="H311" s="79"/>
    </row>
    <row r="312" spans="2:8">
      <c r="B312" s="79"/>
      <c r="C312" s="383"/>
      <c r="D312" s="79"/>
      <c r="E312" s="383"/>
      <c r="F312" s="79"/>
      <c r="G312" s="383"/>
      <c r="H312" s="79"/>
    </row>
    <row r="313" spans="2:8">
      <c r="B313" s="79"/>
      <c r="C313" s="383"/>
      <c r="D313" s="79"/>
      <c r="E313" s="383"/>
      <c r="F313" s="79"/>
      <c r="G313" s="383"/>
      <c r="H313" s="79"/>
    </row>
    <row r="314" spans="2:8">
      <c r="B314" s="79"/>
      <c r="C314" s="383"/>
      <c r="D314" s="79"/>
      <c r="E314" s="383"/>
      <c r="F314" s="79"/>
      <c r="G314" s="383"/>
      <c r="H314" s="79"/>
    </row>
    <row r="315" spans="2:8">
      <c r="B315" s="79"/>
      <c r="C315" s="383"/>
      <c r="D315" s="79"/>
      <c r="E315" s="383"/>
      <c r="F315" s="79"/>
      <c r="G315" s="383"/>
      <c r="H315" s="79"/>
    </row>
    <row r="316" spans="2:8">
      <c r="B316" s="79"/>
      <c r="C316" s="383"/>
      <c r="D316" s="79"/>
      <c r="E316" s="383"/>
      <c r="F316" s="79"/>
      <c r="G316" s="383"/>
      <c r="H316" s="79"/>
    </row>
    <row r="317" spans="2:8">
      <c r="B317" s="79"/>
      <c r="C317" s="383"/>
      <c r="D317" s="79"/>
      <c r="E317" s="383"/>
      <c r="F317" s="79"/>
      <c r="G317" s="383"/>
      <c r="H317" s="79"/>
    </row>
    <row r="318" spans="2:8">
      <c r="B318" s="79"/>
      <c r="C318" s="383"/>
      <c r="D318" s="79"/>
      <c r="E318" s="383"/>
      <c r="F318" s="79"/>
      <c r="G318" s="383"/>
      <c r="H318" s="79"/>
    </row>
    <row r="319" spans="2:8">
      <c r="B319" s="79"/>
      <c r="C319" s="383"/>
      <c r="D319" s="79"/>
      <c r="E319" s="383"/>
      <c r="F319" s="79"/>
      <c r="G319" s="383"/>
      <c r="H319" s="79"/>
    </row>
    <row r="320" spans="2:8">
      <c r="B320" s="79"/>
      <c r="C320" s="383"/>
      <c r="D320" s="79"/>
      <c r="E320" s="383"/>
      <c r="F320" s="79"/>
      <c r="G320" s="383"/>
      <c r="H320" s="79"/>
    </row>
    <row r="321" spans="2:8">
      <c r="B321" s="79"/>
      <c r="C321" s="383"/>
      <c r="D321" s="79"/>
      <c r="E321" s="383"/>
      <c r="F321" s="79"/>
      <c r="G321" s="383"/>
      <c r="H321" s="79"/>
    </row>
    <row r="322" spans="2:8">
      <c r="B322" s="79"/>
      <c r="C322" s="383"/>
      <c r="D322" s="79"/>
      <c r="E322" s="383"/>
      <c r="F322" s="79"/>
      <c r="G322" s="383"/>
      <c r="H322" s="79"/>
    </row>
    <row r="323" spans="2:8">
      <c r="B323" s="79"/>
      <c r="C323" s="383"/>
      <c r="D323" s="79"/>
      <c r="E323" s="383"/>
      <c r="F323" s="79"/>
      <c r="G323" s="383"/>
      <c r="H323" s="79"/>
    </row>
    <row r="324" spans="2:8">
      <c r="B324" s="79"/>
      <c r="C324" s="383"/>
      <c r="D324" s="79"/>
      <c r="E324" s="383"/>
      <c r="F324" s="79"/>
      <c r="G324" s="383"/>
      <c r="H324" s="79"/>
    </row>
    <row r="325" spans="2:8">
      <c r="B325" s="79"/>
      <c r="C325" s="383"/>
      <c r="D325" s="79"/>
      <c r="E325" s="383"/>
      <c r="F325" s="79"/>
      <c r="G325" s="383"/>
      <c r="H325" s="79"/>
    </row>
    <row r="326" spans="2:8">
      <c r="B326" s="79"/>
      <c r="C326" s="383"/>
      <c r="D326" s="79"/>
      <c r="E326" s="383"/>
      <c r="F326" s="79"/>
      <c r="G326" s="383"/>
      <c r="H326" s="79"/>
    </row>
    <row r="327" spans="2:8">
      <c r="B327" s="79"/>
      <c r="C327" s="383"/>
      <c r="D327" s="79"/>
      <c r="E327" s="383"/>
      <c r="F327" s="79"/>
      <c r="G327" s="383"/>
      <c r="H327" s="79"/>
    </row>
    <row r="328" spans="2:8">
      <c r="B328" s="79"/>
      <c r="C328" s="383"/>
      <c r="D328" s="79"/>
      <c r="E328" s="383"/>
      <c r="F328" s="79"/>
      <c r="G328" s="383"/>
      <c r="H328" s="79"/>
    </row>
    <row r="329" spans="2:8">
      <c r="B329" s="79"/>
      <c r="C329" s="383"/>
      <c r="D329" s="79"/>
      <c r="E329" s="383"/>
      <c r="F329" s="79"/>
      <c r="G329" s="383"/>
      <c r="H329" s="79"/>
    </row>
    <row r="330" spans="2:8">
      <c r="B330" s="79"/>
      <c r="C330" s="383"/>
      <c r="D330" s="79"/>
      <c r="E330" s="383"/>
      <c r="F330" s="79"/>
      <c r="G330" s="383"/>
      <c r="H330" s="79"/>
    </row>
    <row r="331" spans="2:8">
      <c r="B331" s="79"/>
      <c r="C331" s="383"/>
      <c r="D331" s="79"/>
      <c r="E331" s="383"/>
      <c r="F331" s="79"/>
      <c r="G331" s="383"/>
      <c r="H331" s="79"/>
    </row>
    <row r="332" spans="2:8">
      <c r="B332" s="79"/>
      <c r="C332" s="383"/>
      <c r="D332" s="79"/>
      <c r="E332" s="383"/>
      <c r="F332" s="79"/>
      <c r="G332" s="383"/>
      <c r="H332" s="79"/>
    </row>
    <row r="333" spans="2:8">
      <c r="B333" s="79"/>
      <c r="C333" s="383"/>
      <c r="D333" s="79"/>
      <c r="E333" s="383"/>
      <c r="F333" s="79"/>
      <c r="G333" s="383"/>
      <c r="H333" s="79"/>
    </row>
    <row r="334" spans="2:8">
      <c r="B334" s="79"/>
      <c r="C334" s="383"/>
      <c r="D334" s="79"/>
      <c r="E334" s="383"/>
      <c r="F334" s="79"/>
      <c r="G334" s="383"/>
      <c r="H334" s="79"/>
    </row>
    <row r="335" spans="2:8">
      <c r="B335" s="79"/>
      <c r="C335" s="383"/>
      <c r="D335" s="79"/>
      <c r="E335" s="383"/>
      <c r="F335" s="79"/>
      <c r="G335" s="383"/>
      <c r="H335" s="79"/>
    </row>
    <row r="336" spans="2:8">
      <c r="B336" s="79"/>
      <c r="C336" s="383"/>
      <c r="D336" s="79"/>
      <c r="E336" s="383"/>
      <c r="F336" s="79"/>
      <c r="G336" s="383"/>
      <c r="H336" s="79"/>
    </row>
    <row r="337" spans="2:8">
      <c r="B337" s="79"/>
      <c r="C337" s="383"/>
      <c r="D337" s="79"/>
      <c r="E337" s="383"/>
      <c r="F337" s="79"/>
      <c r="G337" s="383"/>
      <c r="H337" s="79"/>
    </row>
    <row r="338" spans="2:8">
      <c r="B338" s="79"/>
      <c r="C338" s="383"/>
      <c r="D338" s="79"/>
      <c r="E338" s="383"/>
      <c r="F338" s="79"/>
      <c r="G338" s="383"/>
      <c r="H338" s="79"/>
    </row>
    <row r="339" spans="2:8">
      <c r="B339" s="79"/>
      <c r="C339" s="383"/>
      <c r="D339" s="79"/>
      <c r="E339" s="383"/>
      <c r="F339" s="79"/>
      <c r="G339" s="383"/>
      <c r="H339" s="79"/>
    </row>
    <row r="340" spans="2:8">
      <c r="B340" s="79"/>
      <c r="C340" s="383"/>
      <c r="D340" s="79"/>
      <c r="E340" s="383"/>
      <c r="F340" s="79"/>
      <c r="G340" s="383"/>
      <c r="H340" s="79"/>
    </row>
    <row r="341" spans="2:8">
      <c r="B341" s="79"/>
      <c r="C341" s="383"/>
      <c r="D341" s="79"/>
      <c r="E341" s="383"/>
      <c r="F341" s="79"/>
      <c r="G341" s="383"/>
      <c r="H341" s="79"/>
    </row>
    <row r="342" spans="2:8">
      <c r="B342" s="79"/>
      <c r="C342" s="383"/>
      <c r="D342" s="79"/>
      <c r="E342" s="383"/>
      <c r="F342" s="79"/>
      <c r="G342" s="383"/>
      <c r="H342" s="79"/>
    </row>
    <row r="343" spans="2:8">
      <c r="B343" s="79"/>
      <c r="C343" s="383"/>
      <c r="D343" s="79"/>
      <c r="E343" s="383"/>
      <c r="F343" s="79"/>
      <c r="G343" s="383"/>
      <c r="H343" s="79"/>
    </row>
    <row r="344" spans="2:8">
      <c r="B344" s="79"/>
      <c r="C344" s="383"/>
      <c r="D344" s="79"/>
      <c r="E344" s="383"/>
      <c r="F344" s="79"/>
      <c r="G344" s="383"/>
      <c r="H344" s="79"/>
    </row>
    <row r="345" spans="2:8">
      <c r="B345" s="79"/>
      <c r="C345" s="383"/>
      <c r="D345" s="79"/>
      <c r="E345" s="383"/>
      <c r="F345" s="79"/>
      <c r="G345" s="383"/>
      <c r="H345" s="79"/>
    </row>
    <row r="346" spans="2:8">
      <c r="B346" s="79"/>
      <c r="C346" s="383"/>
      <c r="D346" s="79"/>
      <c r="E346" s="383"/>
      <c r="F346" s="79"/>
      <c r="G346" s="383"/>
      <c r="H346" s="79"/>
    </row>
    <row r="347" spans="2:8">
      <c r="B347" s="79"/>
      <c r="C347" s="383"/>
      <c r="D347" s="79"/>
      <c r="E347" s="383"/>
      <c r="F347" s="79"/>
      <c r="G347" s="383"/>
      <c r="H347" s="79"/>
    </row>
    <row r="348" spans="2:8">
      <c r="B348" s="79"/>
      <c r="C348" s="383"/>
      <c r="D348" s="79"/>
      <c r="E348" s="383"/>
      <c r="F348" s="79"/>
      <c r="G348" s="383"/>
      <c r="H348" s="79"/>
    </row>
    <row r="349" spans="2:8">
      <c r="B349" s="79"/>
      <c r="C349" s="383"/>
      <c r="D349" s="79"/>
      <c r="E349" s="383"/>
      <c r="F349" s="79"/>
      <c r="G349" s="383"/>
      <c r="H349" s="79"/>
    </row>
    <row r="350" spans="2:8">
      <c r="B350" s="79"/>
      <c r="C350" s="383"/>
      <c r="D350" s="79"/>
      <c r="E350" s="383"/>
      <c r="F350" s="79"/>
      <c r="G350" s="383"/>
      <c r="H350" s="79"/>
    </row>
    <row r="351" spans="2:8">
      <c r="B351" s="79"/>
      <c r="C351" s="383"/>
      <c r="D351" s="79"/>
      <c r="E351" s="383"/>
      <c r="F351" s="79"/>
      <c r="G351" s="383"/>
      <c r="H351" s="79"/>
    </row>
    <row r="352" spans="2:8">
      <c r="B352" s="79"/>
      <c r="C352" s="383"/>
      <c r="D352" s="79"/>
      <c r="E352" s="383"/>
      <c r="F352" s="79"/>
      <c r="G352" s="383"/>
      <c r="H352" s="79"/>
    </row>
    <row r="353" spans="2:8">
      <c r="B353" s="79"/>
      <c r="C353" s="383"/>
      <c r="D353" s="79"/>
      <c r="E353" s="383"/>
      <c r="F353" s="79"/>
      <c r="G353" s="383"/>
      <c r="H353" s="79"/>
    </row>
    <row r="354" spans="2:8">
      <c r="B354" s="79"/>
      <c r="C354" s="383"/>
      <c r="D354" s="79"/>
      <c r="E354" s="383"/>
      <c r="F354" s="79"/>
      <c r="G354" s="383"/>
      <c r="H354" s="79"/>
    </row>
    <row r="355" spans="2:8">
      <c r="B355" s="79"/>
      <c r="C355" s="383"/>
      <c r="D355" s="79"/>
      <c r="E355" s="383"/>
      <c r="F355" s="79"/>
      <c r="G355" s="383"/>
      <c r="H355" s="79"/>
    </row>
    <row r="356" spans="2:8">
      <c r="B356" s="79"/>
      <c r="C356" s="383"/>
      <c r="D356" s="79"/>
      <c r="E356" s="383"/>
      <c r="F356" s="79"/>
      <c r="G356" s="383"/>
      <c r="H356" s="79"/>
    </row>
    <row r="357" spans="2:8">
      <c r="B357" s="79"/>
      <c r="C357" s="383"/>
      <c r="D357" s="79"/>
      <c r="E357" s="383"/>
      <c r="F357" s="79"/>
      <c r="G357" s="383"/>
      <c r="H357" s="79"/>
    </row>
    <row r="358" spans="2:8">
      <c r="B358" s="79"/>
      <c r="C358" s="383"/>
      <c r="D358" s="79"/>
      <c r="E358" s="383"/>
      <c r="F358" s="79"/>
      <c r="G358" s="383"/>
      <c r="H358" s="79"/>
    </row>
    <row r="359" spans="2:8">
      <c r="B359" s="79"/>
      <c r="C359" s="383"/>
      <c r="D359" s="79"/>
      <c r="E359" s="383"/>
      <c r="F359" s="79"/>
      <c r="G359" s="383"/>
      <c r="H359" s="79"/>
    </row>
    <row r="360" spans="2:8">
      <c r="B360" s="79"/>
      <c r="C360" s="383"/>
      <c r="D360" s="79"/>
      <c r="E360" s="383"/>
      <c r="F360" s="79"/>
      <c r="G360" s="383"/>
      <c r="H360" s="79"/>
    </row>
    <row r="361" spans="2:8">
      <c r="B361" s="79"/>
      <c r="C361" s="383"/>
      <c r="D361" s="79"/>
      <c r="E361" s="383"/>
      <c r="F361" s="79"/>
      <c r="G361" s="383"/>
      <c r="H361" s="79"/>
    </row>
    <row r="362" spans="2:8">
      <c r="B362" s="79"/>
      <c r="C362" s="383"/>
      <c r="D362" s="79"/>
      <c r="E362" s="383"/>
      <c r="F362" s="79"/>
      <c r="G362" s="383"/>
      <c r="H362" s="79"/>
    </row>
    <row r="363" spans="2:8">
      <c r="B363" s="79"/>
      <c r="C363" s="383"/>
      <c r="D363" s="79"/>
      <c r="E363" s="383"/>
      <c r="F363" s="79"/>
      <c r="G363" s="383"/>
      <c r="H363" s="79"/>
    </row>
    <row r="364" spans="2:8">
      <c r="B364" s="79"/>
      <c r="C364" s="383"/>
      <c r="D364" s="79"/>
      <c r="E364" s="383"/>
      <c r="F364" s="79"/>
      <c r="G364" s="383"/>
      <c r="H364" s="79"/>
    </row>
    <row r="365" spans="2:8">
      <c r="B365" s="79"/>
      <c r="C365" s="383"/>
      <c r="D365" s="79"/>
      <c r="E365" s="383"/>
      <c r="F365" s="79"/>
      <c r="G365" s="383"/>
      <c r="H365" s="79"/>
    </row>
    <row r="366" spans="2:8">
      <c r="B366" s="79"/>
      <c r="C366" s="383"/>
      <c r="D366" s="79"/>
      <c r="E366" s="383"/>
      <c r="F366" s="79"/>
      <c r="G366" s="383"/>
      <c r="H366" s="79"/>
    </row>
    <row r="367" spans="2:8">
      <c r="B367" s="79"/>
      <c r="C367" s="383"/>
      <c r="D367" s="79"/>
      <c r="E367" s="383"/>
      <c r="F367" s="79"/>
      <c r="G367" s="383"/>
      <c r="H367" s="79"/>
    </row>
    <row r="368" spans="2:8">
      <c r="B368" s="79"/>
      <c r="C368" s="383"/>
      <c r="D368" s="79"/>
      <c r="E368" s="383"/>
      <c r="F368" s="79"/>
      <c r="G368" s="383"/>
      <c r="H368" s="79"/>
    </row>
    <row r="369" spans="2:8">
      <c r="B369" s="79"/>
      <c r="C369" s="383"/>
      <c r="D369" s="79"/>
      <c r="E369" s="383"/>
      <c r="F369" s="79"/>
      <c r="G369" s="383"/>
      <c r="H369" s="79"/>
    </row>
    <row r="370" spans="2:8">
      <c r="B370" s="79"/>
      <c r="C370" s="383"/>
      <c r="D370" s="79"/>
      <c r="E370" s="383"/>
      <c r="F370" s="79"/>
      <c r="G370" s="383"/>
      <c r="H370" s="79"/>
    </row>
    <row r="371" spans="2:8">
      <c r="B371" s="79"/>
      <c r="C371" s="383"/>
      <c r="D371" s="79"/>
      <c r="E371" s="383"/>
      <c r="F371" s="79"/>
      <c r="G371" s="383"/>
      <c r="H371" s="79"/>
    </row>
    <row r="372" spans="2:8">
      <c r="B372" s="79"/>
      <c r="C372" s="383"/>
      <c r="D372" s="79"/>
      <c r="E372" s="383"/>
      <c r="F372" s="79"/>
      <c r="G372" s="383"/>
      <c r="H372" s="79"/>
    </row>
    <row r="373" spans="2:8">
      <c r="B373" s="79"/>
      <c r="C373" s="383"/>
      <c r="D373" s="79"/>
      <c r="E373" s="383"/>
      <c r="F373" s="79"/>
      <c r="G373" s="383"/>
      <c r="H373" s="79"/>
    </row>
    <row r="374" spans="2:8">
      <c r="B374" s="79"/>
      <c r="C374" s="383"/>
      <c r="D374" s="79"/>
      <c r="E374" s="383"/>
      <c r="F374" s="79"/>
      <c r="G374" s="383"/>
      <c r="H374" s="79"/>
    </row>
    <row r="375" spans="2:8">
      <c r="B375" s="79"/>
      <c r="C375" s="383"/>
      <c r="D375" s="79"/>
      <c r="E375" s="383"/>
      <c r="F375" s="79"/>
      <c r="G375" s="383"/>
      <c r="H375" s="79"/>
    </row>
    <row r="376" spans="2:8">
      <c r="B376" s="79"/>
      <c r="C376" s="383"/>
      <c r="D376" s="79"/>
      <c r="E376" s="383"/>
      <c r="F376" s="79"/>
      <c r="G376" s="383"/>
      <c r="H376" s="79"/>
    </row>
    <row r="377" spans="2:8">
      <c r="B377" s="79"/>
      <c r="C377" s="383"/>
      <c r="D377" s="79"/>
      <c r="E377" s="383"/>
      <c r="F377" s="79"/>
      <c r="G377" s="383"/>
      <c r="H377" s="79"/>
    </row>
    <row r="378" spans="2:8">
      <c r="B378" s="79"/>
      <c r="C378" s="383"/>
      <c r="D378" s="79"/>
      <c r="E378" s="383"/>
      <c r="F378" s="79"/>
      <c r="G378" s="383"/>
      <c r="H378" s="79"/>
    </row>
    <row r="379" spans="2:8">
      <c r="B379" s="79"/>
      <c r="C379" s="383"/>
      <c r="D379" s="79"/>
      <c r="E379" s="383"/>
      <c r="F379" s="79"/>
      <c r="G379" s="383"/>
      <c r="H379" s="79"/>
    </row>
    <row r="380" spans="2:8">
      <c r="B380" s="79"/>
      <c r="C380" s="383"/>
      <c r="D380" s="79"/>
      <c r="E380" s="383"/>
      <c r="F380" s="79"/>
      <c r="G380" s="383"/>
      <c r="H380" s="79"/>
    </row>
    <row r="381" spans="2:8">
      <c r="B381" s="79"/>
      <c r="C381" s="383"/>
      <c r="D381" s="79"/>
      <c r="E381" s="383"/>
      <c r="F381" s="79"/>
      <c r="G381" s="383"/>
      <c r="H381" s="79"/>
    </row>
    <row r="382" spans="2:8">
      <c r="B382" s="79"/>
      <c r="C382" s="383"/>
      <c r="D382" s="79"/>
      <c r="E382" s="383"/>
      <c r="F382" s="79"/>
      <c r="G382" s="383"/>
      <c r="H382" s="79"/>
    </row>
    <row r="383" spans="2:8">
      <c r="B383" s="79"/>
      <c r="C383" s="383"/>
      <c r="D383" s="79"/>
      <c r="E383" s="383"/>
      <c r="F383" s="79"/>
      <c r="G383" s="383"/>
      <c r="H383" s="79"/>
    </row>
    <row r="384" spans="2:8">
      <c r="B384" s="79"/>
      <c r="C384" s="383"/>
      <c r="D384" s="79"/>
      <c r="E384" s="383"/>
      <c r="F384" s="79"/>
      <c r="G384" s="383"/>
      <c r="H384" s="79"/>
    </row>
    <row r="385" spans="2:8">
      <c r="B385" s="79"/>
      <c r="C385" s="383"/>
      <c r="D385" s="79"/>
      <c r="E385" s="383"/>
      <c r="F385" s="79"/>
      <c r="G385" s="383"/>
      <c r="H385" s="79"/>
    </row>
    <row r="386" spans="2:8">
      <c r="B386" s="79"/>
      <c r="C386" s="383"/>
      <c r="D386" s="79"/>
      <c r="E386" s="383"/>
      <c r="F386" s="79"/>
      <c r="G386" s="383"/>
      <c r="H386" s="79"/>
    </row>
    <row r="387" spans="2:8">
      <c r="B387" s="79"/>
      <c r="C387" s="383"/>
      <c r="D387" s="79"/>
      <c r="E387" s="383"/>
      <c r="F387" s="79"/>
      <c r="G387" s="383"/>
      <c r="H387" s="79"/>
    </row>
    <row r="388" spans="2:8">
      <c r="B388" s="79"/>
      <c r="C388" s="383"/>
      <c r="D388" s="79"/>
      <c r="E388" s="383"/>
      <c r="F388" s="79"/>
      <c r="G388" s="383"/>
      <c r="H388" s="79"/>
    </row>
    <row r="389" spans="2:8">
      <c r="B389" s="79"/>
      <c r="C389" s="383"/>
      <c r="D389" s="79"/>
      <c r="E389" s="383"/>
      <c r="F389" s="79"/>
      <c r="G389" s="383"/>
      <c r="H389" s="79"/>
    </row>
    <row r="390" spans="2:8">
      <c r="B390" s="79"/>
      <c r="C390" s="383"/>
      <c r="D390" s="79"/>
      <c r="E390" s="383"/>
      <c r="F390" s="79"/>
      <c r="G390" s="383"/>
      <c r="H390" s="79"/>
    </row>
    <row r="391" spans="2:8">
      <c r="B391" s="79"/>
      <c r="C391" s="383"/>
      <c r="D391" s="79"/>
      <c r="E391" s="383"/>
      <c r="F391" s="79"/>
      <c r="G391" s="383"/>
      <c r="H391" s="79"/>
    </row>
    <row r="392" spans="2:8">
      <c r="B392" s="79"/>
      <c r="C392" s="383"/>
      <c r="D392" s="79"/>
      <c r="E392" s="383"/>
      <c r="F392" s="79"/>
      <c r="G392" s="383"/>
      <c r="H392" s="79"/>
    </row>
  </sheetData>
  <mergeCells count="15">
    <mergeCell ref="A1:N1"/>
    <mergeCell ref="B4:G4"/>
    <mergeCell ref="I4:N4"/>
    <mergeCell ref="D7:G7"/>
    <mergeCell ref="A71:N71"/>
    <mergeCell ref="K7:N7"/>
    <mergeCell ref="A74:N74"/>
    <mergeCell ref="B7:C10"/>
    <mergeCell ref="F10:G10"/>
    <mergeCell ref="I7:J10"/>
    <mergeCell ref="M10:N10"/>
    <mergeCell ref="A4:A10"/>
    <mergeCell ref="D10:E10"/>
    <mergeCell ref="K10:L10"/>
    <mergeCell ref="A73:N73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23</vt:i4>
      </vt:variant>
    </vt:vector>
  </HeadingPairs>
  <TitlesOfParts>
    <vt:vector size="46" baseType="lpstr">
      <vt:lpstr>5.1_Preliminares</vt:lpstr>
      <vt:lpstr>5.2_Preliminares</vt:lpstr>
      <vt:lpstr>5.3-5.4_Preliminares</vt:lpstr>
      <vt:lpstr>5.5_Preliminares</vt:lpstr>
      <vt:lpstr>5.6 - 5.7_Preliminares</vt:lpstr>
      <vt:lpstr>5.8_Preliminares</vt:lpstr>
      <vt:lpstr>5.9_Preliminares</vt:lpstr>
      <vt:lpstr>5.10_Preliminares</vt:lpstr>
      <vt:lpstr>5.11_Preliminares</vt:lpstr>
      <vt:lpstr>5.12_Preliminares</vt:lpstr>
      <vt:lpstr>5.13_Preliminares</vt:lpstr>
      <vt:lpstr>5.14_Preliminares</vt:lpstr>
      <vt:lpstr>5.15_Preliminares</vt:lpstr>
      <vt:lpstr>5.16_Preliminares</vt:lpstr>
      <vt:lpstr>5.17_Preliminares</vt:lpstr>
      <vt:lpstr>5.18_Preliminares</vt:lpstr>
      <vt:lpstr>5.19_Preliminares</vt:lpstr>
      <vt:lpstr>5.20_Preliminares</vt:lpstr>
      <vt:lpstr>5.21_Preliminares</vt:lpstr>
      <vt:lpstr>5.22_Preliminares</vt:lpstr>
      <vt:lpstr>5.23_Preliminares</vt:lpstr>
      <vt:lpstr>5.24_Preliminares</vt:lpstr>
      <vt:lpstr>5.25_Preliminares</vt:lpstr>
      <vt:lpstr>'5.1_Preliminares'!Área_de_impresión</vt:lpstr>
      <vt:lpstr>'5.10_Preliminares'!Área_de_impresión</vt:lpstr>
      <vt:lpstr>'5.11_Preliminares'!Área_de_impresión</vt:lpstr>
      <vt:lpstr>'5.12_Preliminares'!Área_de_impresión</vt:lpstr>
      <vt:lpstr>'5.13_Preliminares'!Área_de_impresión</vt:lpstr>
      <vt:lpstr>'5.14_Preliminares'!Área_de_impresión</vt:lpstr>
      <vt:lpstr>'5.15_Preliminares'!Área_de_impresión</vt:lpstr>
      <vt:lpstr>'5.16_Preliminares'!Área_de_impresión</vt:lpstr>
      <vt:lpstr>'5.17_Preliminares'!Área_de_impresión</vt:lpstr>
      <vt:lpstr>'5.18_Preliminares'!Área_de_impresión</vt:lpstr>
      <vt:lpstr>'5.19_Preliminares'!Área_de_impresión</vt:lpstr>
      <vt:lpstr>'5.2_Preliminares'!Área_de_impresión</vt:lpstr>
      <vt:lpstr>'5.20_Preliminares'!Área_de_impresión</vt:lpstr>
      <vt:lpstr>'5.21_Preliminares'!Área_de_impresión</vt:lpstr>
      <vt:lpstr>'5.22_Preliminares'!Área_de_impresión</vt:lpstr>
      <vt:lpstr>'5.23_Preliminares'!Área_de_impresión</vt:lpstr>
      <vt:lpstr>'5.24_Preliminares'!Área_de_impresión</vt:lpstr>
      <vt:lpstr>'5.25_Preliminares'!Área_de_impresión</vt:lpstr>
      <vt:lpstr>'5.3-5.4_Preliminares'!Área_de_impresión</vt:lpstr>
      <vt:lpstr>'5.5_Preliminares'!Área_de_impresión</vt:lpstr>
      <vt:lpstr>'5.6 - 5.7_Preliminares'!Área_de_impresión</vt:lpstr>
      <vt:lpstr>'5.8_Preliminares'!Área_de_impresión</vt:lpstr>
      <vt:lpstr>'5.9_Preliminares'!Área_de_impresión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Nallely San Juan Hernández</dc:creator>
  <cp:lastModifiedBy>Microsoft Office User</cp:lastModifiedBy>
  <cp:lastPrinted>2018-10-26T23:26:13Z</cp:lastPrinted>
  <dcterms:created xsi:type="dcterms:W3CDTF">2006-05-24T20:42:58Z</dcterms:created>
  <dcterms:modified xsi:type="dcterms:W3CDTF">2021-05-14T15:59:23Z</dcterms:modified>
</cp:coreProperties>
</file>