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uzadrianatovarmartinez/Downloads/"/>
    </mc:Choice>
  </mc:AlternateContent>
  <xr:revisionPtr revIDLastSave="0" documentId="13_ncr:1_{E88F47B7-0A82-364F-A98C-CDD507C9098F}" xr6:coauthVersionLast="47" xr6:coauthVersionMax="47" xr10:uidLastSave="{00000000-0000-0000-0000-000000000000}"/>
  <bookViews>
    <workbookView xWindow="0" yWindow="500" windowWidth="25760" windowHeight="15320" tabRatio="832" xr2:uid="{00000000-000D-0000-FFFF-FFFF00000000}"/>
  </bookViews>
  <sheets>
    <sheet name="7.1_Preliminares" sheetId="103" r:id="rId1"/>
    <sheet name="7.2_Preliminares" sheetId="104" r:id="rId2"/>
    <sheet name="7.3_Preliminares" sheetId="105" r:id="rId3"/>
    <sheet name="7.4_Preliminares" sheetId="106" r:id="rId4"/>
    <sheet name="7.5_Preliminares" sheetId="82" r:id="rId5"/>
    <sheet name="7.6_Preliminares" sheetId="83" r:id="rId6"/>
    <sheet name="7.7_Preliminares" sheetId="84" r:id="rId7"/>
    <sheet name="7.8_Preliminares" sheetId="85" r:id="rId8"/>
    <sheet name="7.9_Preliminares" sheetId="89" r:id="rId9"/>
    <sheet name="7.10_Preliminares" sheetId="90" r:id="rId10"/>
    <sheet name="7.11_Preliminares" sheetId="91" r:id="rId11"/>
    <sheet name="7.12_Preliminares" sheetId="92" r:id="rId12"/>
    <sheet name="7.13_Preliminares" sheetId="107" r:id="rId13"/>
    <sheet name="7.14_Preliminares" sheetId="108" r:id="rId14"/>
    <sheet name="7.15_Preliminares" sheetId="109" r:id="rId15"/>
  </sheets>
  <definedNames>
    <definedName name="_xlnm._FilterDatabase" localSheetId="0" hidden="1">'7.1_Preliminares'!#REF!</definedName>
    <definedName name="_xlnm._FilterDatabase" localSheetId="9" hidden="1">'7.10_Preliminares'!#REF!</definedName>
    <definedName name="_xlnm._FilterDatabase" localSheetId="10" hidden="1">'7.11_Preliminares'!#REF!</definedName>
    <definedName name="_xlnm._FilterDatabase" localSheetId="11" hidden="1">'7.12_Preliminares'!#REF!</definedName>
    <definedName name="_xlnm._FilterDatabase" localSheetId="12" hidden="1">'7.13_Preliminares'!#REF!</definedName>
    <definedName name="_xlnm._FilterDatabase" localSheetId="13" hidden="1">'7.14_Preliminares'!#REF!</definedName>
    <definedName name="_xlnm._FilterDatabase" localSheetId="14" hidden="1">'7.15_Preliminares'!#REF!</definedName>
    <definedName name="_xlnm._FilterDatabase" localSheetId="1" hidden="1">'7.2_Preliminares'!#REF!</definedName>
    <definedName name="_xlnm._FilterDatabase" localSheetId="2" hidden="1">'7.3_Preliminares'!#REF!</definedName>
    <definedName name="_xlnm._FilterDatabase" localSheetId="3" hidden="1">'7.4_Preliminares'!#REF!</definedName>
    <definedName name="_xlnm._FilterDatabase" localSheetId="4" hidden="1">'7.5_Preliminares'!#REF!</definedName>
    <definedName name="_xlnm._FilterDatabase" localSheetId="5" hidden="1">'7.6_Preliminares'!#REF!</definedName>
    <definedName name="_xlnm._FilterDatabase" localSheetId="6" hidden="1">'7.7_Preliminares'!#REF!</definedName>
    <definedName name="_xlnm._FilterDatabase" localSheetId="7" hidden="1">'7.8_Preliminares'!#REF!</definedName>
    <definedName name="_xlnm._FilterDatabase" localSheetId="8" hidden="1">'7.9_Preliminares'!#REF!</definedName>
    <definedName name="_xlnm.Print_Area" localSheetId="0">'7.1_Preliminares'!$A$1:$R$47</definedName>
    <definedName name="_xlnm.Print_Area" localSheetId="9">'7.10_Preliminares'!$A$1:$R$71</definedName>
    <definedName name="_xlnm.Print_Area" localSheetId="10">'7.11_Preliminares'!$A$1:$R$111</definedName>
    <definedName name="_xlnm.Print_Area" localSheetId="11">'7.12_Preliminares'!$A$1:$R$75</definedName>
    <definedName name="_xlnm.Print_Area" localSheetId="12">'7.13_Preliminares'!$A$1:$R$143</definedName>
    <definedName name="_xlnm.Print_Area" localSheetId="13">'7.14_Preliminares'!$A$1:$R$124</definedName>
    <definedName name="_xlnm.Print_Area" localSheetId="14">'7.15_Preliminares'!$A$1:$R$114</definedName>
    <definedName name="_xlnm.Print_Area" localSheetId="1">'7.2_Preliminares'!$A$1:$R$70</definedName>
    <definedName name="_xlnm.Print_Area" localSheetId="2">'7.3_Preliminares'!$A$1:$R$110</definedName>
    <definedName name="_xlnm.Print_Area" localSheetId="3">'7.4_Preliminares'!$A$1:$R$77</definedName>
    <definedName name="_xlnm.Print_Area" localSheetId="4">'7.5_Preliminares'!$A$1:$R$46</definedName>
    <definedName name="_xlnm.Print_Area" localSheetId="5">'7.6_Preliminares'!$A$1:$R$71</definedName>
    <definedName name="_xlnm.Print_Area" localSheetId="6">'7.7_Preliminares'!$A$1:$R$111</definedName>
    <definedName name="_xlnm.Print_Area" localSheetId="7">'7.8_Preliminares'!$A$1:$R$69</definedName>
    <definedName name="_xlnm.Print_Area" localSheetId="8">'7.9_Preliminares'!$A$1:$R$46</definedName>
    <definedName name="_xlnm.Print_Titles" localSheetId="0">'7.1_Preliminares'!$1:$21</definedName>
    <definedName name="_xlnm.Print_Titles" localSheetId="10">'7.11_Preliminares'!$1:$12</definedName>
    <definedName name="_xlnm.Print_Titles" localSheetId="11">'7.12_Preliminares'!$1:$2</definedName>
    <definedName name="_xlnm.Print_Titles" localSheetId="12">'7.13_Preliminares'!$1:$11</definedName>
    <definedName name="_xlnm.Print_Titles" localSheetId="13">'7.14_Preliminares'!$1:$11</definedName>
    <definedName name="_xlnm.Print_Titles" localSheetId="14">'7.15_Preliminares'!$1:$11</definedName>
    <definedName name="_xlnm.Print_Titles" localSheetId="2">'7.3_Preliminares'!$1:$12</definedName>
    <definedName name="_xlnm.Print_Titles" localSheetId="3">'7.4_Preliminares'!$1:$2</definedName>
    <definedName name="_xlnm.Print_Titles" localSheetId="4">'7.5_Preliminares'!$1:$26</definedName>
    <definedName name="_xlnm.Print_Titles" localSheetId="6">'7.7_Preliminares'!$1:$12</definedName>
    <definedName name="_xlnm.Print_Titles" localSheetId="7">'7.8_Preliminares'!$1:$2</definedName>
    <definedName name="_xlnm.Print_Titles" localSheetId="8">'7.9_Preliminares'!$1:$18</definedName>
  </definedNames>
  <calcPr calcId="191029"/>
</workbook>
</file>

<file path=xl/calcChain.xml><?xml version="1.0" encoding="utf-8"?>
<calcChain xmlns="http://schemas.openxmlformats.org/spreadsheetml/2006/main">
  <c r="B44" i="109" l="1"/>
  <c r="D118" i="108"/>
  <c r="F116" i="107"/>
  <c r="F118" i="107"/>
  <c r="H118" i="107"/>
  <c r="D118" i="107"/>
  <c r="B121" i="107"/>
  <c r="H21" i="107"/>
  <c r="F21" i="107"/>
  <c r="D21" i="107"/>
  <c r="H15" i="107"/>
  <c r="F15" i="107"/>
  <c r="D15" i="107"/>
  <c r="D13" i="107"/>
  <c r="B33" i="91"/>
  <c r="B54" i="90" l="1"/>
  <c r="H36" i="89"/>
  <c r="F36" i="89"/>
  <c r="D36" i="89"/>
  <c r="H15" i="89"/>
  <c r="F15" i="89"/>
  <c r="D15" i="89"/>
  <c r="B15" i="89" s="1"/>
  <c r="H15" i="82"/>
  <c r="F15" i="82"/>
  <c r="D15" i="82"/>
  <c r="F15" i="103"/>
  <c r="H15" i="103"/>
  <c r="B21" i="107" l="1"/>
  <c r="B78" i="108" l="1"/>
  <c r="B50" i="84" l="1"/>
  <c r="B51" i="84"/>
  <c r="B52" i="84"/>
  <c r="U20" i="82" l="1"/>
  <c r="F57" i="85" l="1"/>
  <c r="D57" i="85"/>
  <c r="K56" i="105"/>
  <c r="F70" i="109" l="1"/>
  <c r="D70" i="109"/>
  <c r="B76" i="109"/>
  <c r="D26" i="109"/>
  <c r="H69" i="108"/>
  <c r="F69" i="108"/>
  <c r="D69" i="108"/>
  <c r="B69" i="108" l="1"/>
  <c r="D26" i="108"/>
  <c r="F26" i="108"/>
  <c r="H26" i="108"/>
  <c r="D20" i="108"/>
  <c r="D105" i="107"/>
  <c r="B110" i="107"/>
  <c r="D92" i="107"/>
  <c r="B99" i="107"/>
  <c r="B85" i="107"/>
  <c r="D79" i="107"/>
  <c r="H19" i="107"/>
  <c r="F19" i="107"/>
  <c r="D19" i="107"/>
  <c r="D38" i="92"/>
  <c r="M40" i="91"/>
  <c r="O40" i="91"/>
  <c r="Q40" i="91"/>
  <c r="M41" i="91"/>
  <c r="O41" i="91"/>
  <c r="Q41" i="91"/>
  <c r="M42" i="91"/>
  <c r="O42" i="91"/>
  <c r="Q42" i="91"/>
  <c r="M43" i="91"/>
  <c r="O43" i="91"/>
  <c r="Q43" i="91"/>
  <c r="M44" i="91"/>
  <c r="O44" i="91"/>
  <c r="Q44" i="91"/>
  <c r="M45" i="91"/>
  <c r="O45" i="91"/>
  <c r="Q45" i="91"/>
  <c r="M46" i="91"/>
  <c r="O46" i="91"/>
  <c r="Q46" i="91"/>
  <c r="M47" i="91"/>
  <c r="O47" i="91"/>
  <c r="Q47" i="91"/>
  <c r="M48" i="91"/>
  <c r="O48" i="91"/>
  <c r="Q48" i="91"/>
  <c r="M49" i="91"/>
  <c r="O49" i="91"/>
  <c r="Q49" i="91"/>
  <c r="M50" i="91"/>
  <c r="O50" i="91"/>
  <c r="Q50" i="91"/>
  <c r="M51" i="91"/>
  <c r="O51" i="91"/>
  <c r="Q51" i="91"/>
  <c r="M55" i="91"/>
  <c r="O55" i="91"/>
  <c r="Q55" i="91"/>
  <c r="M56" i="91"/>
  <c r="O56" i="91"/>
  <c r="Q56" i="91"/>
  <c r="M57" i="91"/>
  <c r="O57" i="91"/>
  <c r="Q57" i="91"/>
  <c r="M58" i="91"/>
  <c r="O58" i="91"/>
  <c r="Q58" i="91"/>
  <c r="M59" i="91"/>
  <c r="O59" i="91"/>
  <c r="Q59" i="91"/>
  <c r="M74" i="91"/>
  <c r="O74" i="91"/>
  <c r="Q74" i="91"/>
  <c r="M75" i="91"/>
  <c r="O75" i="91"/>
  <c r="Q75" i="91"/>
  <c r="Q15" i="89"/>
  <c r="O15" i="89"/>
  <c r="O15" i="103"/>
  <c r="O73" i="91" l="1"/>
  <c r="M73" i="91"/>
  <c r="O39" i="91"/>
  <c r="B118" i="107"/>
  <c r="B19" i="107"/>
  <c r="Q73" i="91"/>
  <c r="Q54" i="91"/>
  <c r="O54" i="91"/>
  <c r="M54" i="91"/>
  <c r="Q39" i="91"/>
  <c r="M39" i="91"/>
  <c r="H38" i="85"/>
  <c r="D38" i="85"/>
  <c r="D36" i="85"/>
  <c r="H48" i="85"/>
  <c r="F38" i="85"/>
  <c r="B94" i="84"/>
  <c r="B90" i="84"/>
  <c r="D63" i="84"/>
  <c r="F63" i="84"/>
  <c r="H63" i="84"/>
  <c r="D39" i="84" l="1"/>
  <c r="H19" i="83" l="1"/>
  <c r="D19" i="83"/>
  <c r="F19" i="83"/>
  <c r="B25" i="83"/>
  <c r="Q15" i="82"/>
  <c r="O15" i="82"/>
  <c r="B17" i="82"/>
  <c r="B16" i="82"/>
  <c r="K16" i="82" s="1"/>
  <c r="K17" i="103"/>
  <c r="K16" i="103"/>
  <c r="Q15" i="103"/>
  <c r="O21" i="103"/>
  <c r="K15" i="103" l="1"/>
  <c r="K13" i="103" s="1"/>
  <c r="B19" i="83"/>
  <c r="D36" i="82"/>
  <c r="F36" i="82"/>
  <c r="H36" i="82"/>
  <c r="F64" i="106"/>
  <c r="D64" i="106"/>
  <c r="B65" i="106"/>
  <c r="Q66" i="106"/>
  <c r="B44" i="106" l="1"/>
  <c r="B64" i="105" l="1"/>
  <c r="B69" i="105"/>
  <c r="B32" i="105"/>
  <c r="D37" i="103"/>
  <c r="B38" i="103"/>
  <c r="B31" i="103"/>
  <c r="B40" i="91" l="1"/>
  <c r="B16" i="107" l="1"/>
  <c r="D62" i="107"/>
  <c r="D60" i="107" s="1"/>
  <c r="F62" i="107"/>
  <c r="H62" i="107"/>
  <c r="B40" i="85"/>
  <c r="B39" i="85"/>
  <c r="B33" i="105" l="1"/>
  <c r="B40" i="105"/>
  <c r="B41" i="105"/>
  <c r="B42" i="105"/>
  <c r="B43" i="105"/>
  <c r="B44" i="105"/>
  <c r="B45" i="105"/>
  <c r="B46" i="105"/>
  <c r="B47" i="105"/>
  <c r="B48" i="105"/>
  <c r="B49" i="105"/>
  <c r="B50" i="105"/>
  <c r="Q105" i="109" l="1"/>
  <c r="O105" i="109"/>
  <c r="M105" i="109"/>
  <c r="Q97" i="109"/>
  <c r="O97" i="109"/>
  <c r="M97" i="109"/>
  <c r="Q93" i="109"/>
  <c r="O93" i="109"/>
  <c r="M93" i="109"/>
  <c r="M89" i="109"/>
  <c r="O89" i="109"/>
  <c r="Q89" i="109"/>
  <c r="Q88" i="109"/>
  <c r="O88" i="109"/>
  <c r="M88" i="109"/>
  <c r="Q83" i="109"/>
  <c r="Q84" i="109"/>
  <c r="Q79" i="109"/>
  <c r="O82" i="109"/>
  <c r="O84" i="109"/>
  <c r="O79" i="109"/>
  <c r="M84" i="109"/>
  <c r="M79" i="109"/>
  <c r="Q75" i="109"/>
  <c r="Q74" i="109"/>
  <c r="Q73" i="109"/>
  <c r="Q72" i="109"/>
  <c r="Q71" i="109"/>
  <c r="O75" i="109"/>
  <c r="O74" i="109"/>
  <c r="O73" i="109"/>
  <c r="O71" i="109"/>
  <c r="M74" i="109"/>
  <c r="M75" i="109"/>
  <c r="M72" i="109"/>
  <c r="M71" i="109"/>
  <c r="Q68" i="109"/>
  <c r="Q67" i="109"/>
  <c r="O68" i="109"/>
  <c r="O67" i="109"/>
  <c r="M68" i="109"/>
  <c r="M67" i="109"/>
  <c r="M47" i="109"/>
  <c r="M48" i="109"/>
  <c r="M49" i="109"/>
  <c r="O46" i="109"/>
  <c r="O47" i="109"/>
  <c r="O48" i="109"/>
  <c r="O49" i="109"/>
  <c r="Q49" i="109"/>
  <c r="Q48" i="109"/>
  <c r="Q46" i="109"/>
  <c r="Q44" i="109"/>
  <c r="Q40" i="109"/>
  <c r="Q39" i="109"/>
  <c r="Q37" i="109"/>
  <c r="Q36" i="109"/>
  <c r="Q35" i="109"/>
  <c r="O40" i="109"/>
  <c r="O39" i="109"/>
  <c r="O38" i="109"/>
  <c r="O37" i="109"/>
  <c r="O36" i="109"/>
  <c r="O35" i="109"/>
  <c r="M39" i="109"/>
  <c r="M40" i="109"/>
  <c r="M36" i="109"/>
  <c r="M35" i="109"/>
  <c r="M31" i="109"/>
  <c r="M30" i="109"/>
  <c r="M29" i="109"/>
  <c r="M28" i="109"/>
  <c r="O28" i="109"/>
  <c r="O30" i="109"/>
  <c r="O29" i="109"/>
  <c r="Q29" i="109"/>
  <c r="Q30" i="109"/>
  <c r="Q31" i="109"/>
  <c r="O31" i="109"/>
  <c r="Q27" i="109"/>
  <c r="O27" i="109"/>
  <c r="M27" i="109"/>
  <c r="M24" i="109"/>
  <c r="O24" i="109"/>
  <c r="Q24" i="109"/>
  <c r="Q23" i="109"/>
  <c r="O23" i="109"/>
  <c r="M23" i="109"/>
  <c r="Q17" i="109"/>
  <c r="Q16" i="109"/>
  <c r="O17" i="109"/>
  <c r="O16" i="109"/>
  <c r="M17" i="109"/>
  <c r="M16" i="109"/>
  <c r="M108" i="108"/>
  <c r="O108" i="108"/>
  <c r="Q108" i="108"/>
  <c r="Q103" i="108"/>
  <c r="O103" i="108"/>
  <c r="M103" i="108"/>
  <c r="Q99" i="108"/>
  <c r="Q91" i="108"/>
  <c r="O99" i="108"/>
  <c r="O91" i="108"/>
  <c r="M99" i="108"/>
  <c r="M91" i="108"/>
  <c r="Q86" i="108"/>
  <c r="Q84" i="108"/>
  <c r="Q82" i="108"/>
  <c r="O82" i="108"/>
  <c r="O83" i="108"/>
  <c r="M87" i="108"/>
  <c r="O87" i="108"/>
  <c r="Q87" i="108"/>
  <c r="Q76" i="108"/>
  <c r="O76" i="108"/>
  <c r="M76" i="108"/>
  <c r="Q73" i="108"/>
  <c r="Q72" i="108"/>
  <c r="O73" i="108"/>
  <c r="O72" i="108"/>
  <c r="M73" i="108"/>
  <c r="M72" i="108"/>
  <c r="O58" i="108"/>
  <c r="O57" i="108"/>
  <c r="O56" i="108"/>
  <c r="O55" i="108"/>
  <c r="O54" i="108"/>
  <c r="M59" i="108"/>
  <c r="M58" i="108"/>
  <c r="M57" i="108"/>
  <c r="M56" i="108"/>
  <c r="M55" i="108"/>
  <c r="M54" i="108"/>
  <c r="O59" i="108"/>
  <c r="Q59" i="108"/>
  <c r="Q54" i="108"/>
  <c r="M50" i="108"/>
  <c r="O50" i="108"/>
  <c r="Q50" i="108"/>
  <c r="Q42" i="108"/>
  <c r="O42" i="108"/>
  <c r="M42" i="108"/>
  <c r="Q34" i="108"/>
  <c r="Q36" i="108"/>
  <c r="Q38" i="108"/>
  <c r="Q27" i="108"/>
  <c r="O38" i="108"/>
  <c r="O27" i="108"/>
  <c r="M38" i="108"/>
  <c r="M27" i="108"/>
  <c r="Q24" i="108"/>
  <c r="Q23" i="108"/>
  <c r="O24" i="108"/>
  <c r="O23" i="108"/>
  <c r="M24" i="108"/>
  <c r="M23" i="108"/>
  <c r="Q17" i="108"/>
  <c r="Q16" i="108"/>
  <c r="O17" i="108"/>
  <c r="O16" i="108"/>
  <c r="M17" i="108"/>
  <c r="M16" i="108"/>
  <c r="Q130" i="107"/>
  <c r="Q129" i="107"/>
  <c r="O130" i="107"/>
  <c r="O129" i="107"/>
  <c r="M130" i="107"/>
  <c r="M129" i="107"/>
  <c r="Q125" i="107"/>
  <c r="Q124" i="107"/>
  <c r="O125" i="107"/>
  <c r="O124" i="107"/>
  <c r="M125" i="107"/>
  <c r="M124" i="107"/>
  <c r="Q114" i="107"/>
  <c r="Q113" i="107"/>
  <c r="O114" i="107"/>
  <c r="O113" i="107"/>
  <c r="M114" i="107"/>
  <c r="M113" i="107"/>
  <c r="Q106" i="107"/>
  <c r="O106" i="107"/>
  <c r="M106" i="107"/>
  <c r="M103" i="107"/>
  <c r="O103" i="107"/>
  <c r="Q103" i="107"/>
  <c r="Q102" i="107"/>
  <c r="O102" i="107"/>
  <c r="M102" i="107"/>
  <c r="M98" i="107"/>
  <c r="O98" i="107"/>
  <c r="Q98" i="107"/>
  <c r="Q93" i="107"/>
  <c r="O93" i="107"/>
  <c r="M93" i="107"/>
  <c r="Q89" i="107"/>
  <c r="Q88" i="107"/>
  <c r="O89" i="107"/>
  <c r="O88" i="107"/>
  <c r="M89" i="107"/>
  <c r="M88" i="107"/>
  <c r="M84" i="107"/>
  <c r="O84" i="107"/>
  <c r="Q84" i="107"/>
  <c r="Q80" i="107"/>
  <c r="O80" i="107"/>
  <c r="M80" i="107"/>
  <c r="Q74" i="107"/>
  <c r="Q73" i="107"/>
  <c r="O74" i="107"/>
  <c r="O73" i="107"/>
  <c r="M74" i="107"/>
  <c r="M73" i="107"/>
  <c r="M69" i="107"/>
  <c r="O69" i="107"/>
  <c r="Q69" i="107"/>
  <c r="Q68" i="107"/>
  <c r="O68" i="107"/>
  <c r="M68" i="107"/>
  <c r="Q57" i="107"/>
  <c r="Q56" i="107"/>
  <c r="O57" i="107"/>
  <c r="O56" i="107"/>
  <c r="M57" i="107"/>
  <c r="M56" i="107"/>
  <c r="M52" i="107"/>
  <c r="M49" i="107"/>
  <c r="Q45" i="107"/>
  <c r="Q44" i="107"/>
  <c r="O45" i="107"/>
  <c r="O44" i="107"/>
  <c r="M45" i="107"/>
  <c r="M44" i="107"/>
  <c r="M31" i="107"/>
  <c r="O31" i="107"/>
  <c r="Q31" i="107"/>
  <c r="Q30" i="107"/>
  <c r="O30" i="107"/>
  <c r="M30" i="107"/>
  <c r="Q22" i="107"/>
  <c r="O22" i="107"/>
  <c r="M22" i="107"/>
  <c r="Q17" i="107"/>
  <c r="Q16" i="107"/>
  <c r="O17" i="107"/>
  <c r="O16" i="107"/>
  <c r="M17" i="107"/>
  <c r="M16" i="107"/>
  <c r="M67" i="92"/>
  <c r="O67" i="92"/>
  <c r="Q67" i="92"/>
  <c r="Q63" i="92"/>
  <c r="O63" i="92"/>
  <c r="M63" i="92"/>
  <c r="O58" i="92"/>
  <c r="M58" i="92"/>
  <c r="Q58" i="92"/>
  <c r="Q52" i="92"/>
  <c r="O52" i="92"/>
  <c r="M52" i="92"/>
  <c r="M48" i="92"/>
  <c r="Q41" i="92"/>
  <c r="O41" i="92"/>
  <c r="M41" i="92"/>
  <c r="M35" i="92"/>
  <c r="O35" i="92"/>
  <c r="Q35" i="92"/>
  <c r="Q34" i="92"/>
  <c r="O34" i="92"/>
  <c r="M34" i="92"/>
  <c r="M31" i="92"/>
  <c r="O31" i="92"/>
  <c r="Q31" i="92"/>
  <c r="Q28" i="92"/>
  <c r="O28" i="92"/>
  <c r="M28" i="92"/>
  <c r="M24" i="92"/>
  <c r="O24" i="92"/>
  <c r="Q24" i="92"/>
  <c r="Q16" i="92"/>
  <c r="O16" i="92"/>
  <c r="M16" i="92"/>
  <c r="M94" i="91"/>
  <c r="O94" i="91"/>
  <c r="Q94" i="91"/>
  <c r="Q89" i="91"/>
  <c r="O89" i="91"/>
  <c r="M89" i="91"/>
  <c r="Q85" i="91"/>
  <c r="Q84" i="91"/>
  <c r="Q80" i="91"/>
  <c r="Q79" i="91"/>
  <c r="O80" i="91"/>
  <c r="O79" i="91"/>
  <c r="M80" i="91"/>
  <c r="M79" i="91"/>
  <c r="M28" i="91"/>
  <c r="O28" i="91"/>
  <c r="Q28" i="91"/>
  <c r="Q27" i="91"/>
  <c r="O27" i="91"/>
  <c r="M27" i="91"/>
  <c r="O20" i="91"/>
  <c r="Q20" i="91"/>
  <c r="Q23" i="91"/>
  <c r="Q16" i="91"/>
  <c r="O23" i="91"/>
  <c r="O16" i="91"/>
  <c r="M23" i="91"/>
  <c r="M16" i="91"/>
  <c r="M60" i="90"/>
  <c r="O60" i="90"/>
  <c r="Q60" i="90"/>
  <c r="Q57" i="90"/>
  <c r="O57" i="90"/>
  <c r="M57" i="90"/>
  <c r="Q53" i="90"/>
  <c r="Q52" i="90"/>
  <c r="O53" i="90"/>
  <c r="O52" i="90"/>
  <c r="M53" i="90"/>
  <c r="M52" i="90"/>
  <c r="Q48" i="90"/>
  <c r="Q43" i="90"/>
  <c r="O48" i="90"/>
  <c r="O43" i="90"/>
  <c r="M48" i="90"/>
  <c r="M43" i="90"/>
  <c r="Q39" i="90"/>
  <c r="Q38" i="90"/>
  <c r="O39" i="90"/>
  <c r="O38" i="90"/>
  <c r="M38" i="90"/>
  <c r="M39" i="90"/>
  <c r="M35" i="90"/>
  <c r="O35" i="90"/>
  <c r="Q35" i="90"/>
  <c r="Q34" i="90"/>
  <c r="O34" i="90"/>
  <c r="M34" i="90"/>
  <c r="Q30" i="90"/>
  <c r="Q29" i="90"/>
  <c r="O29" i="90"/>
  <c r="M29" i="90"/>
  <c r="B25" i="90"/>
  <c r="B24" i="90"/>
  <c r="O20" i="90"/>
  <c r="M20" i="90"/>
  <c r="Q17" i="90"/>
  <c r="Q16" i="90"/>
  <c r="O16" i="90"/>
  <c r="M16" i="90"/>
  <c r="M31" i="89"/>
  <c r="O31" i="89"/>
  <c r="Q31" i="89"/>
  <c r="Q30" i="89"/>
  <c r="O30" i="89"/>
  <c r="M61" i="85"/>
  <c r="M60" i="85"/>
  <c r="M58" i="85"/>
  <c r="M59" i="85"/>
  <c r="Q49" i="85"/>
  <c r="M49" i="85"/>
  <c r="M45" i="85"/>
  <c r="Q45" i="85"/>
  <c r="Q40" i="85"/>
  <c r="M40" i="85"/>
  <c r="Q33" i="85"/>
  <c r="Q32" i="85"/>
  <c r="O32" i="85"/>
  <c r="M32" i="85"/>
  <c r="M29" i="85"/>
  <c r="O29" i="85"/>
  <c r="Q29" i="85"/>
  <c r="Q28" i="85"/>
  <c r="O28" i="85"/>
  <c r="M28" i="85"/>
  <c r="M24" i="85"/>
  <c r="O24" i="85"/>
  <c r="Q24" i="85"/>
  <c r="Q16" i="85"/>
  <c r="O16" i="85"/>
  <c r="M16" i="85"/>
  <c r="Q84" i="84"/>
  <c r="O84" i="84"/>
  <c r="M84" i="84"/>
  <c r="Q79" i="84"/>
  <c r="O79" i="84"/>
  <c r="M79" i="84"/>
  <c r="Q74" i="84"/>
  <c r="Q75" i="84"/>
  <c r="O75" i="84"/>
  <c r="M75" i="84"/>
  <c r="M59" i="84"/>
  <c r="O59" i="84"/>
  <c r="Q58" i="84"/>
  <c r="Q55" i="84"/>
  <c r="O55" i="84"/>
  <c r="M55" i="84"/>
  <c r="M51" i="84"/>
  <c r="O51" i="84"/>
  <c r="Q51" i="84"/>
  <c r="Q40" i="84"/>
  <c r="O40" i="84"/>
  <c r="M40" i="84"/>
  <c r="Q28" i="84"/>
  <c r="O28" i="84"/>
  <c r="M28" i="84"/>
  <c r="Q23" i="84"/>
  <c r="O23" i="84"/>
  <c r="M23" i="84"/>
  <c r="Q16" i="84"/>
  <c r="O16" i="84"/>
  <c r="M16" i="84"/>
  <c r="Q24" i="83"/>
  <c r="Q16" i="83"/>
  <c r="O17" i="83"/>
  <c r="O16" i="83"/>
  <c r="M17" i="83"/>
  <c r="M16" i="83"/>
  <c r="M16" i="82"/>
  <c r="M59" i="83"/>
  <c r="Q59" i="83"/>
  <c r="Q58" i="83"/>
  <c r="Q57" i="83"/>
  <c r="O59" i="83"/>
  <c r="O57" i="83"/>
  <c r="M57" i="83"/>
  <c r="M49" i="83"/>
  <c r="K49" i="83" s="1"/>
  <c r="Q48" i="83"/>
  <c r="Q43" i="83"/>
  <c r="O48" i="83"/>
  <c r="O43" i="83"/>
  <c r="M48" i="83"/>
  <c r="M43" i="83"/>
  <c r="Q33" i="83"/>
  <c r="Q34" i="83"/>
  <c r="M34" i="83"/>
  <c r="M33" i="83"/>
  <c r="Q29" i="83"/>
  <c r="Q28" i="83"/>
  <c r="O29" i="83"/>
  <c r="O28" i="83"/>
  <c r="M29" i="83"/>
  <c r="M28" i="83"/>
  <c r="Q23" i="83"/>
  <c r="Q20" i="83"/>
  <c r="O24" i="83"/>
  <c r="O20" i="83"/>
  <c r="M20" i="83"/>
  <c r="M21" i="83"/>
  <c r="M22" i="83"/>
  <c r="M23" i="83"/>
  <c r="Q31" i="82"/>
  <c r="Q30" i="82"/>
  <c r="O31" i="82"/>
  <c r="O30" i="82"/>
  <c r="M31" i="82"/>
  <c r="M30" i="82"/>
  <c r="Q68" i="106"/>
  <c r="Q69" i="106"/>
  <c r="Q70" i="106"/>
  <c r="Q67" i="106"/>
  <c r="Q65" i="106"/>
  <c r="O69" i="106"/>
  <c r="O70" i="106"/>
  <c r="O66" i="106"/>
  <c r="O67" i="106"/>
  <c r="O68" i="106"/>
  <c r="O65" i="106"/>
  <c r="M70" i="106"/>
  <c r="M66" i="106"/>
  <c r="M67" i="106"/>
  <c r="M68" i="106"/>
  <c r="M69" i="106"/>
  <c r="M65" i="106"/>
  <c r="Q61" i="106"/>
  <c r="Q55" i="106"/>
  <c r="O61" i="106"/>
  <c r="O55" i="106"/>
  <c r="M61" i="106"/>
  <c r="M60" i="106"/>
  <c r="M55" i="106"/>
  <c r="Q51" i="106"/>
  <c r="Q44" i="106"/>
  <c r="O44" i="106"/>
  <c r="M51" i="106"/>
  <c r="M44" i="106"/>
  <c r="Q37" i="106"/>
  <c r="O37" i="106"/>
  <c r="M37" i="106"/>
  <c r="Q28" i="106"/>
  <c r="O28" i="106"/>
  <c r="M28" i="106"/>
  <c r="Q16" i="106"/>
  <c r="O16" i="106"/>
  <c r="M16" i="106"/>
  <c r="Q94" i="105"/>
  <c r="Q89" i="105"/>
  <c r="O94" i="105"/>
  <c r="O89" i="105"/>
  <c r="M94" i="105"/>
  <c r="M89" i="105"/>
  <c r="Q84" i="105"/>
  <c r="O84" i="105"/>
  <c r="M84" i="105"/>
  <c r="Q79" i="105"/>
  <c r="O79" i="105"/>
  <c r="M79" i="105"/>
  <c r="Q74" i="105"/>
  <c r="O74" i="105"/>
  <c r="M74" i="105"/>
  <c r="Q55" i="105"/>
  <c r="O55" i="105"/>
  <c r="M55" i="105"/>
  <c r="Q51" i="105"/>
  <c r="Q40" i="105"/>
  <c r="O40" i="105"/>
  <c r="M40" i="105"/>
  <c r="O28" i="105"/>
  <c r="Q27" i="105"/>
  <c r="O27" i="105"/>
  <c r="M27" i="105"/>
  <c r="Q16" i="105"/>
  <c r="O16" i="105"/>
  <c r="M16" i="105"/>
  <c r="Q57" i="104"/>
  <c r="O57" i="104"/>
  <c r="M57" i="104"/>
  <c r="Q53" i="104"/>
  <c r="Q52" i="104"/>
  <c r="O53" i="104"/>
  <c r="O52" i="104"/>
  <c r="M52" i="104"/>
  <c r="Q46" i="104"/>
  <c r="O46" i="104"/>
  <c r="M46" i="104"/>
  <c r="Q43" i="104"/>
  <c r="O43" i="104"/>
  <c r="M43" i="104"/>
  <c r="O39" i="104"/>
  <c r="Q39" i="104"/>
  <c r="Q38" i="104"/>
  <c r="O38" i="104"/>
  <c r="M38" i="104"/>
  <c r="Q33" i="104"/>
  <c r="O33" i="104"/>
  <c r="M33" i="104"/>
  <c r="Q28" i="104"/>
  <c r="O28" i="104"/>
  <c r="Q29" i="104"/>
  <c r="O29" i="104"/>
  <c r="M29" i="104"/>
  <c r="M28" i="104"/>
  <c r="M24" i="104"/>
  <c r="M20" i="104"/>
  <c r="Q23" i="104"/>
  <c r="Q24" i="104"/>
  <c r="Q20" i="104"/>
  <c r="O20" i="104"/>
  <c r="O22" i="104"/>
  <c r="M22" i="104"/>
  <c r="Q17" i="104"/>
  <c r="Q16" i="104"/>
  <c r="O17" i="104"/>
  <c r="O16" i="104"/>
  <c r="M17" i="104"/>
  <c r="M16" i="104"/>
  <c r="Q32" i="103"/>
  <c r="Q31" i="103"/>
  <c r="O32" i="103"/>
  <c r="O31" i="103"/>
  <c r="M32" i="103"/>
  <c r="M31" i="103"/>
  <c r="Q23" i="103"/>
  <c r="Q24" i="103"/>
  <c r="O23" i="103"/>
  <c r="M25" i="103"/>
  <c r="M21" i="103"/>
  <c r="Q87" i="107" l="1"/>
  <c r="Q37" i="90"/>
  <c r="M87" i="107"/>
  <c r="M57" i="85"/>
  <c r="D108" i="109"/>
  <c r="B32" i="109"/>
  <c r="B31" i="109"/>
  <c r="B30" i="109"/>
  <c r="B29" i="109"/>
  <c r="B28" i="109"/>
  <c r="B27" i="109"/>
  <c r="K27" i="109" l="1"/>
  <c r="K31" i="109"/>
  <c r="K29" i="109"/>
  <c r="K28" i="109"/>
  <c r="K30" i="109"/>
  <c r="B120" i="107"/>
  <c r="B119" i="107"/>
  <c r="B117" i="107"/>
  <c r="H116" i="107"/>
  <c r="D116" i="107"/>
  <c r="B114" i="107"/>
  <c r="B113" i="107"/>
  <c r="B57" i="107"/>
  <c r="B56" i="107"/>
  <c r="H43" i="107"/>
  <c r="F43" i="107"/>
  <c r="D43" i="107"/>
  <c r="B45" i="107"/>
  <c r="B44" i="107"/>
  <c r="B35" i="107"/>
  <c r="B36" i="107"/>
  <c r="B37" i="107"/>
  <c r="B38" i="107"/>
  <c r="B40" i="107"/>
  <c r="B30" i="107"/>
  <c r="B27" i="107"/>
  <c r="B17" i="107"/>
  <c r="Q66" i="92"/>
  <c r="Q62" i="92"/>
  <c r="O62" i="92"/>
  <c r="M62" i="92"/>
  <c r="D15" i="92"/>
  <c r="F15" i="92"/>
  <c r="H15" i="92"/>
  <c r="F63" i="91"/>
  <c r="H39" i="91"/>
  <c r="F39" i="91"/>
  <c r="D39" i="91"/>
  <c r="M51" i="90"/>
  <c r="B53" i="90"/>
  <c r="B52" i="90"/>
  <c r="H51" i="90"/>
  <c r="D51" i="90"/>
  <c r="F51" i="90"/>
  <c r="Q45" i="90"/>
  <c r="Q47" i="90"/>
  <c r="O46" i="90"/>
  <c r="O44" i="90"/>
  <c r="M44" i="90"/>
  <c r="B39" i="90"/>
  <c r="B38" i="90"/>
  <c r="Q33" i="90"/>
  <c r="D33" i="90"/>
  <c r="F33" i="90"/>
  <c r="H33" i="90"/>
  <c r="B35" i="90"/>
  <c r="B34" i="90"/>
  <c r="H19" i="90"/>
  <c r="F19" i="90"/>
  <c r="D19" i="90"/>
  <c r="H28" i="90"/>
  <c r="F28" i="90"/>
  <c r="D28" i="90"/>
  <c r="B31" i="90"/>
  <c r="B35" i="89"/>
  <c r="B58" i="85"/>
  <c r="B59" i="85"/>
  <c r="H57" i="85"/>
  <c r="B55" i="85"/>
  <c r="B54" i="85"/>
  <c r="B53" i="85"/>
  <c r="K16" i="107" l="1"/>
  <c r="B77" i="107"/>
  <c r="K113" i="107"/>
  <c r="K57" i="107"/>
  <c r="O63" i="91"/>
  <c r="O70" i="91"/>
  <c r="O65" i="91"/>
  <c r="O69" i="91"/>
  <c r="O68" i="91"/>
  <c r="O67" i="91"/>
  <c r="O66" i="91"/>
  <c r="O64" i="91"/>
  <c r="B51" i="90"/>
  <c r="K52" i="90"/>
  <c r="B33" i="90"/>
  <c r="B28" i="90"/>
  <c r="B19" i="90"/>
  <c r="M118" i="107"/>
  <c r="M117" i="107"/>
  <c r="M120" i="107"/>
  <c r="M119" i="107"/>
  <c r="Q118" i="107"/>
  <c r="Q120" i="107"/>
  <c r="Q119" i="107"/>
  <c r="Q117" i="107"/>
  <c r="K56" i="107"/>
  <c r="K17" i="107"/>
  <c r="K53" i="90"/>
  <c r="K34" i="90"/>
  <c r="Q51" i="90"/>
  <c r="O51" i="90"/>
  <c r="B38" i="85"/>
  <c r="F36" i="85"/>
  <c r="H36" i="85"/>
  <c r="D48" i="85"/>
  <c r="F48" i="85"/>
  <c r="O62" i="91" l="1"/>
  <c r="K51" i="90"/>
  <c r="M116" i="107"/>
  <c r="O120" i="107"/>
  <c r="O119" i="107"/>
  <c r="O117" i="107"/>
  <c r="B116" i="107"/>
  <c r="K118" i="107" s="1"/>
  <c r="O118" i="107"/>
  <c r="B36" i="85"/>
  <c r="Q59" i="84"/>
  <c r="Q57" i="84"/>
  <c r="Q56" i="84"/>
  <c r="O58" i="84"/>
  <c r="O57" i="84"/>
  <c r="O56" i="84"/>
  <c r="M58" i="84"/>
  <c r="M57" i="84"/>
  <c r="M56" i="84"/>
  <c r="B59" i="84"/>
  <c r="B36" i="84"/>
  <c r="B32" i="84"/>
  <c r="O60" i="83"/>
  <c r="B61" i="83"/>
  <c r="B54" i="83"/>
  <c r="B24" i="83"/>
  <c r="B49" i="83"/>
  <c r="H56" i="83"/>
  <c r="F56" i="83"/>
  <c r="D56" i="83"/>
  <c r="D15" i="83"/>
  <c r="B17" i="83"/>
  <c r="B16" i="83"/>
  <c r="K16" i="83" l="1"/>
  <c r="O54" i="84"/>
  <c r="M54" i="84"/>
  <c r="K117" i="107"/>
  <c r="K119" i="107"/>
  <c r="K120" i="107"/>
  <c r="B56" i="83"/>
  <c r="O38" i="82" l="1"/>
  <c r="O37" i="82"/>
  <c r="O35" i="82"/>
  <c r="M37" i="82"/>
  <c r="M35" i="82"/>
  <c r="M38" i="82"/>
  <c r="B36" i="82"/>
  <c r="B35" i="82"/>
  <c r="B66" i="106"/>
  <c r="B67" i="106"/>
  <c r="B68" i="106"/>
  <c r="B69" i="106"/>
  <c r="B70" i="106"/>
  <c r="B71" i="106"/>
  <c r="B62" i="106"/>
  <c r="K36" i="82" l="1"/>
  <c r="K35" i="82"/>
  <c r="K66" i="106"/>
  <c r="Q38" i="82"/>
  <c r="Q37" i="82"/>
  <c r="Q36" i="82"/>
  <c r="Q35" i="82"/>
  <c r="K65" i="106"/>
  <c r="B61" i="104" l="1"/>
  <c r="B25" i="104" l="1"/>
  <c r="B24" i="104"/>
  <c r="B23" i="104"/>
  <c r="B22" i="104"/>
  <c r="B21" i="104"/>
  <c r="B20" i="104"/>
  <c r="H19" i="104"/>
  <c r="F19" i="104"/>
  <c r="D19" i="104"/>
  <c r="B30" i="104"/>
  <c r="B39" i="103"/>
  <c r="F37" i="103"/>
  <c r="H37" i="103"/>
  <c r="B26" i="103"/>
  <c r="B25" i="103"/>
  <c r="B24" i="103"/>
  <c r="B23" i="103"/>
  <c r="B22" i="103"/>
  <c r="B21" i="103"/>
  <c r="B28" i="103" s="1"/>
  <c r="D20" i="103"/>
  <c r="F20" i="103"/>
  <c r="H20" i="103"/>
  <c r="B19" i="104" l="1"/>
  <c r="K21" i="103"/>
  <c r="K22" i="103"/>
  <c r="B37" i="103"/>
  <c r="K20" i="104"/>
  <c r="B20" i="103"/>
  <c r="K22" i="104"/>
  <c r="K23" i="104"/>
  <c r="K24" i="104"/>
  <c r="M36" i="103"/>
  <c r="M39" i="103"/>
  <c r="Q39" i="103"/>
  <c r="Q38" i="103"/>
  <c r="Q37" i="103"/>
  <c r="Q36" i="103"/>
  <c r="O39" i="103"/>
  <c r="O38" i="103"/>
  <c r="O36" i="103"/>
  <c r="K25" i="103"/>
  <c r="D37" i="104"/>
  <c r="M37" i="103"/>
  <c r="M38" i="103"/>
  <c r="Q35" i="103" l="1"/>
  <c r="D30" i="103"/>
  <c r="B32" i="103"/>
  <c r="K32" i="103" s="1"/>
  <c r="B33" i="103"/>
  <c r="Q25" i="103"/>
  <c r="K31" i="103" l="1"/>
  <c r="H28" i="103"/>
  <c r="F28" i="103"/>
  <c r="D28" i="103"/>
  <c r="H78" i="109" l="1"/>
  <c r="F78" i="109"/>
  <c r="D78" i="109"/>
  <c r="B85" i="109"/>
  <c r="D64" i="109"/>
  <c r="B17" i="109"/>
  <c r="B50" i="109" l="1"/>
  <c r="H43" i="109"/>
  <c r="F43" i="109"/>
  <c r="D43" i="109"/>
  <c r="H87" i="107"/>
  <c r="F87" i="107"/>
  <c r="D87" i="107"/>
  <c r="B90" i="107"/>
  <c r="H55" i="107"/>
  <c r="F55" i="107"/>
  <c r="D55" i="107"/>
  <c r="B58" i="107"/>
  <c r="H48" i="107"/>
  <c r="F48" i="107"/>
  <c r="D48" i="107"/>
  <c r="B53" i="107"/>
  <c r="B46" i="107"/>
  <c r="H34" i="107"/>
  <c r="F34" i="107"/>
  <c r="D34" i="107"/>
  <c r="B41" i="107"/>
  <c r="H29" i="107"/>
  <c r="F29" i="107"/>
  <c r="D29" i="107"/>
  <c r="B32" i="107"/>
  <c r="D98" i="91"/>
  <c r="F78" i="91"/>
  <c r="H78" i="91"/>
  <c r="D78" i="91"/>
  <c r="H63" i="91"/>
  <c r="D63" i="91"/>
  <c r="H42" i="90"/>
  <c r="F42" i="90"/>
  <c r="D42" i="90"/>
  <c r="B49" i="90"/>
  <c r="H37" i="90"/>
  <c r="F37" i="90"/>
  <c r="D37" i="90"/>
  <c r="B40" i="90"/>
  <c r="Q54" i="85"/>
  <c r="Q50" i="85"/>
  <c r="Q51" i="85"/>
  <c r="Q52" i="85"/>
  <c r="Q53" i="85"/>
  <c r="M50" i="85"/>
  <c r="M51" i="85"/>
  <c r="M52" i="85"/>
  <c r="M53" i="85"/>
  <c r="M54" i="85"/>
  <c r="Q42" i="85"/>
  <c r="M42" i="85"/>
  <c r="B50" i="85"/>
  <c r="B42" i="85"/>
  <c r="B37" i="90" l="1"/>
  <c r="Q64" i="91"/>
  <c r="Q63" i="91"/>
  <c r="Q66" i="91"/>
  <c r="Q70" i="91"/>
  <c r="Q65" i="91"/>
  <c r="Q69" i="91"/>
  <c r="Q68" i="91"/>
  <c r="Q67" i="91"/>
  <c r="D62" i="91"/>
  <c r="M70" i="91"/>
  <c r="M65" i="91"/>
  <c r="M64" i="91"/>
  <c r="M68" i="91"/>
  <c r="M63" i="91"/>
  <c r="M62" i="91" s="1"/>
  <c r="M67" i="91"/>
  <c r="M66" i="91"/>
  <c r="M69" i="91"/>
  <c r="M62" i="107"/>
  <c r="M63" i="107"/>
  <c r="M64" i="107"/>
  <c r="B55" i="107"/>
  <c r="M98" i="91"/>
  <c r="M101" i="91"/>
  <c r="Q48" i="85"/>
  <c r="M48" i="85"/>
  <c r="D98" i="84"/>
  <c r="H51" i="83"/>
  <c r="F51" i="83"/>
  <c r="D51" i="83"/>
  <c r="H42" i="83"/>
  <c r="F42" i="83"/>
  <c r="D42" i="83"/>
  <c r="H37" i="83"/>
  <c r="F37" i="83"/>
  <c r="D37" i="83"/>
  <c r="B40" i="83"/>
  <c r="B35" i="83"/>
  <c r="H32" i="83"/>
  <c r="F32" i="83"/>
  <c r="D32" i="83"/>
  <c r="H27" i="83"/>
  <c r="F27" i="83"/>
  <c r="D27" i="83"/>
  <c r="B30" i="83"/>
  <c r="D34" i="82"/>
  <c r="H63" i="105"/>
  <c r="Q64" i="105" s="1"/>
  <c r="F63" i="105"/>
  <c r="O64" i="105" s="1"/>
  <c r="D63" i="105"/>
  <c r="Q62" i="91" l="1"/>
  <c r="M101" i="84"/>
  <c r="M98" i="84"/>
  <c r="O64" i="84"/>
  <c r="O70" i="84"/>
  <c r="M70" i="84"/>
  <c r="M64" i="84"/>
  <c r="Q70" i="84"/>
  <c r="Q64" i="84"/>
  <c r="B42" i="83"/>
  <c r="D62" i="105"/>
  <c r="M64" i="105"/>
  <c r="B63" i="105"/>
  <c r="B35" i="104"/>
  <c r="H51" i="104"/>
  <c r="D51" i="104"/>
  <c r="D56" i="104"/>
  <c r="B54" i="104"/>
  <c r="F51" i="104"/>
  <c r="D42" i="104"/>
  <c r="H42" i="104"/>
  <c r="F42" i="104"/>
  <c r="B49" i="104"/>
  <c r="B40" i="104"/>
  <c r="F37" i="104"/>
  <c r="H37" i="104"/>
  <c r="D32" i="104"/>
  <c r="H32" i="104"/>
  <c r="F32" i="104"/>
  <c r="H27" i="104"/>
  <c r="F27" i="104"/>
  <c r="D27" i="104"/>
  <c r="B29" i="104"/>
  <c r="B37" i="104" l="1"/>
  <c r="B27" i="104"/>
  <c r="D98" i="105"/>
  <c r="M98" i="105" s="1"/>
  <c r="B32" i="91" l="1"/>
  <c r="B93" i="109"/>
  <c r="B58" i="108"/>
  <c r="B57" i="108"/>
  <c r="F62" i="84" l="1"/>
  <c r="D62" i="84"/>
  <c r="M35" i="89" l="1"/>
  <c r="M38" i="89"/>
  <c r="M37" i="89"/>
  <c r="B36" i="89"/>
  <c r="K35" i="89" s="1"/>
  <c r="D34" i="89"/>
  <c r="M36" i="89"/>
  <c r="H34" i="89"/>
  <c r="Q38" i="89"/>
  <c r="Q35" i="89"/>
  <c r="Q37" i="89"/>
  <c r="Q36" i="89"/>
  <c r="F34" i="89"/>
  <c r="O37" i="89"/>
  <c r="O38" i="89"/>
  <c r="O35" i="89"/>
  <c r="O36" i="89"/>
  <c r="Q44" i="84"/>
  <c r="O44" i="84"/>
  <c r="M44" i="84"/>
  <c r="Q34" i="89" l="1"/>
  <c r="B34" i="89"/>
  <c r="M34" i="89"/>
  <c r="O34" i="89"/>
  <c r="Q55" i="108"/>
  <c r="Q56" i="108"/>
  <c r="Q57" i="108"/>
  <c r="Q58" i="108"/>
  <c r="Q104" i="108"/>
  <c r="Q105" i="108"/>
  <c r="Q106" i="108"/>
  <c r="Q107" i="108"/>
  <c r="O104" i="108"/>
  <c r="O105" i="108"/>
  <c r="O106" i="108"/>
  <c r="O107" i="108"/>
  <c r="M104" i="108"/>
  <c r="M105" i="108"/>
  <c r="M106" i="108"/>
  <c r="M107" i="108"/>
  <c r="Q92" i="108"/>
  <c r="Q93" i="108"/>
  <c r="Q94" i="108"/>
  <c r="Q95" i="108"/>
  <c r="Q96" i="108"/>
  <c r="Q97" i="108"/>
  <c r="Q98" i="108"/>
  <c r="O92" i="108"/>
  <c r="O93" i="108"/>
  <c r="O94" i="108"/>
  <c r="O95" i="108"/>
  <c r="O96" i="108"/>
  <c r="O97" i="108"/>
  <c r="O98" i="108"/>
  <c r="M92" i="108"/>
  <c r="M93" i="108"/>
  <c r="M94" i="108"/>
  <c r="M95" i="108"/>
  <c r="M96" i="108"/>
  <c r="M97" i="108"/>
  <c r="M98" i="108"/>
  <c r="Q77" i="108"/>
  <c r="Q78" i="108"/>
  <c r="Q79" i="108"/>
  <c r="Q80" i="108"/>
  <c r="Q81" i="108"/>
  <c r="Q83" i="108"/>
  <c r="Q85" i="108"/>
  <c r="O77" i="108"/>
  <c r="O78" i="108"/>
  <c r="O79" i="108"/>
  <c r="O80" i="108"/>
  <c r="O81" i="108"/>
  <c r="O84" i="108"/>
  <c r="O85" i="108"/>
  <c r="O86" i="108"/>
  <c r="M77" i="108"/>
  <c r="M78" i="108"/>
  <c r="M79" i="108"/>
  <c r="M80" i="108"/>
  <c r="M81" i="108"/>
  <c r="M82" i="108"/>
  <c r="M83" i="108"/>
  <c r="M84" i="108"/>
  <c r="M85" i="108"/>
  <c r="M86" i="108"/>
  <c r="B80" i="108"/>
  <c r="B106" i="108"/>
  <c r="D77" i="107"/>
  <c r="F79" i="107"/>
  <c r="H79" i="107"/>
  <c r="H98" i="91"/>
  <c r="Q98" i="91" l="1"/>
  <c r="Q101" i="91"/>
  <c r="H20" i="89"/>
  <c r="F20" i="89"/>
  <c r="D20" i="89"/>
  <c r="O33" i="85"/>
  <c r="M33" i="85"/>
  <c r="Q41" i="85"/>
  <c r="Q43" i="85"/>
  <c r="Q44" i="85"/>
  <c r="M41" i="85"/>
  <c r="M43" i="85"/>
  <c r="M44" i="85"/>
  <c r="B41" i="85"/>
  <c r="B43" i="85"/>
  <c r="Q19" i="85"/>
  <c r="Q20" i="85"/>
  <c r="O19" i="85"/>
  <c r="O20" i="85"/>
  <c r="M19" i="85"/>
  <c r="M20" i="85"/>
  <c r="B19" i="85"/>
  <c r="B20" i="85"/>
  <c r="D27" i="85"/>
  <c r="D83" i="84"/>
  <c r="F98" i="84"/>
  <c r="B44" i="84"/>
  <c r="O98" i="84" l="1"/>
  <c r="O101" i="84"/>
  <c r="M25" i="89"/>
  <c r="M21" i="89"/>
  <c r="Q25" i="89"/>
  <c r="Q21" i="89"/>
  <c r="O21" i="89"/>
  <c r="O25" i="89"/>
  <c r="F15" i="83"/>
  <c r="H15" i="83"/>
  <c r="H20" i="82"/>
  <c r="F20" i="82"/>
  <c r="D20" i="82"/>
  <c r="O25" i="82" l="1"/>
  <c r="O21" i="82"/>
  <c r="Q21" i="82"/>
  <c r="Q25" i="82"/>
  <c r="M21" i="82"/>
  <c r="M25" i="82"/>
  <c r="Q22" i="103"/>
  <c r="Q21" i="103"/>
  <c r="O22" i="103"/>
  <c r="O24" i="103"/>
  <c r="O25" i="103"/>
  <c r="M22" i="103"/>
  <c r="M23" i="103"/>
  <c r="M24" i="103"/>
  <c r="F30" i="103"/>
  <c r="O20" i="103" l="1"/>
  <c r="B18" i="109"/>
  <c r="B108" i="109" s="1"/>
  <c r="B16" i="109"/>
  <c r="B38" i="106"/>
  <c r="B39" i="106"/>
  <c r="B37" i="106"/>
  <c r="B33" i="106"/>
  <c r="K37" i="106" l="1"/>
  <c r="K16" i="109"/>
  <c r="K17" i="109"/>
  <c r="M30" i="89"/>
  <c r="M29" i="89" s="1"/>
  <c r="O30" i="90"/>
  <c r="M30" i="90"/>
  <c r="Q38" i="106"/>
  <c r="O38" i="106"/>
  <c r="M38" i="106"/>
  <c r="K38" i="106"/>
  <c r="Q60" i="83" l="1"/>
  <c r="O58" i="83"/>
  <c r="M58" i="83"/>
  <c r="M60" i="83"/>
  <c r="Q44" i="83"/>
  <c r="Q45" i="83"/>
  <c r="Q46" i="83"/>
  <c r="Q47" i="83"/>
  <c r="O44" i="83"/>
  <c r="O45" i="83"/>
  <c r="O46" i="83"/>
  <c r="O47" i="83"/>
  <c r="M44" i="83"/>
  <c r="M45" i="83"/>
  <c r="M46" i="83"/>
  <c r="M47" i="83"/>
  <c r="Q21" i="83"/>
  <c r="Q22" i="83"/>
  <c r="O21" i="83"/>
  <c r="O22" i="83"/>
  <c r="O23" i="83"/>
  <c r="M24" i="83"/>
  <c r="Q56" i="106"/>
  <c r="Q57" i="106"/>
  <c r="Q58" i="106"/>
  <c r="Q59" i="106"/>
  <c r="Q60" i="106"/>
  <c r="O56" i="106"/>
  <c r="O57" i="106"/>
  <c r="O58" i="106"/>
  <c r="O59" i="106"/>
  <c r="O60" i="106"/>
  <c r="M56" i="106"/>
  <c r="M57" i="106"/>
  <c r="M58" i="106"/>
  <c r="M59" i="106"/>
  <c r="Q45" i="106"/>
  <c r="Q46" i="106"/>
  <c r="Q47" i="106"/>
  <c r="Q48" i="106"/>
  <c r="Q49" i="106"/>
  <c r="Q50" i="106"/>
  <c r="O45" i="106"/>
  <c r="O46" i="106"/>
  <c r="O47" i="106"/>
  <c r="O48" i="106"/>
  <c r="O49" i="106"/>
  <c r="O50" i="106"/>
  <c r="O51" i="106"/>
  <c r="M45" i="106"/>
  <c r="M46" i="106"/>
  <c r="M47" i="106"/>
  <c r="M48" i="106"/>
  <c r="M49" i="106"/>
  <c r="M50" i="106"/>
  <c r="Q29" i="106"/>
  <c r="Q30" i="106"/>
  <c r="Q31" i="106"/>
  <c r="Q32" i="106"/>
  <c r="Q33" i="106"/>
  <c r="O29" i="106"/>
  <c r="O30" i="106"/>
  <c r="O31" i="106"/>
  <c r="O32" i="106"/>
  <c r="O33" i="106"/>
  <c r="M29" i="106"/>
  <c r="M30" i="106"/>
  <c r="M31" i="106"/>
  <c r="M32" i="106"/>
  <c r="M33" i="106"/>
  <c r="Q17" i="106"/>
  <c r="Q18" i="106"/>
  <c r="Q19" i="106"/>
  <c r="Q20" i="106"/>
  <c r="Q21" i="106"/>
  <c r="Q22" i="106"/>
  <c r="Q23" i="106"/>
  <c r="Q24" i="106"/>
  <c r="O17" i="106"/>
  <c r="O18" i="106"/>
  <c r="O19" i="106"/>
  <c r="O20" i="106"/>
  <c r="O21" i="106"/>
  <c r="O22" i="106"/>
  <c r="O23" i="106"/>
  <c r="O24" i="106"/>
  <c r="M17" i="106"/>
  <c r="M18" i="106"/>
  <c r="M19" i="106"/>
  <c r="M20" i="106"/>
  <c r="M21" i="106"/>
  <c r="M22" i="106"/>
  <c r="M23" i="106"/>
  <c r="M24" i="106"/>
  <c r="Q58" i="104"/>
  <c r="Q59" i="104"/>
  <c r="Q60" i="104"/>
  <c r="O58" i="104"/>
  <c r="O59" i="104"/>
  <c r="O60" i="104"/>
  <c r="M58" i="104"/>
  <c r="M59" i="104"/>
  <c r="M60" i="104"/>
  <c r="Q44" i="104"/>
  <c r="Q45" i="104"/>
  <c r="Q47" i="104"/>
  <c r="Q48" i="104"/>
  <c r="O44" i="104"/>
  <c r="O45" i="104"/>
  <c r="O47" i="104"/>
  <c r="O48" i="104"/>
  <c r="M44" i="104"/>
  <c r="M45" i="104"/>
  <c r="M47" i="104"/>
  <c r="M48" i="104"/>
  <c r="Q21" i="104"/>
  <c r="Q22" i="104"/>
  <c r="O21" i="104"/>
  <c r="O23" i="104"/>
  <c r="O24" i="104"/>
  <c r="M21" i="104"/>
  <c r="M23" i="104"/>
  <c r="Q58" i="90"/>
  <c r="Q59" i="90"/>
  <c r="O58" i="90"/>
  <c r="O59" i="90"/>
  <c r="M58" i="90"/>
  <c r="M59" i="90"/>
  <c r="Q44" i="90"/>
  <c r="Q46" i="90"/>
  <c r="O45" i="90"/>
  <c r="O47" i="90"/>
  <c r="M45" i="90"/>
  <c r="M46" i="90"/>
  <c r="M47" i="90"/>
  <c r="Q21" i="90"/>
  <c r="Q22" i="90"/>
  <c r="Q23" i="90"/>
  <c r="Q24" i="90"/>
  <c r="Q20" i="90"/>
  <c r="O21" i="90"/>
  <c r="O22" i="90"/>
  <c r="O23" i="90"/>
  <c r="O24" i="90"/>
  <c r="M21" i="90"/>
  <c r="M22" i="90"/>
  <c r="M23" i="90"/>
  <c r="M24" i="90"/>
  <c r="Q90" i="84"/>
  <c r="Q91" i="84"/>
  <c r="Q92" i="84"/>
  <c r="Q93" i="84"/>
  <c r="Q94" i="84"/>
  <c r="Q89" i="84"/>
  <c r="O90" i="84"/>
  <c r="O91" i="84"/>
  <c r="O92" i="84"/>
  <c r="O93" i="84"/>
  <c r="O94" i="84"/>
  <c r="O89" i="84"/>
  <c r="M90" i="84"/>
  <c r="M91" i="84"/>
  <c r="M92" i="84"/>
  <c r="M93" i="84"/>
  <c r="M94" i="84"/>
  <c r="M89" i="84"/>
  <c r="Q41" i="84"/>
  <c r="Q42" i="84"/>
  <c r="Q43" i="84"/>
  <c r="Q45" i="84"/>
  <c r="Q46" i="84"/>
  <c r="Q47" i="84"/>
  <c r="Q48" i="84"/>
  <c r="Q49" i="84"/>
  <c r="Q50" i="84"/>
  <c r="O41" i="84"/>
  <c r="O42" i="84"/>
  <c r="O43" i="84"/>
  <c r="O45" i="84"/>
  <c r="O46" i="84"/>
  <c r="O47" i="84"/>
  <c r="O48" i="84"/>
  <c r="O49" i="84"/>
  <c r="O50" i="84"/>
  <c r="M41" i="84"/>
  <c r="M42" i="84"/>
  <c r="M43" i="84"/>
  <c r="M45" i="84"/>
  <c r="M46" i="84"/>
  <c r="M47" i="84"/>
  <c r="M48" i="84"/>
  <c r="M49" i="84"/>
  <c r="M50" i="84"/>
  <c r="Q27" i="84"/>
  <c r="O27" i="84"/>
  <c r="M27" i="84"/>
  <c r="Q17" i="84"/>
  <c r="Q18" i="84"/>
  <c r="Q19" i="84"/>
  <c r="Q20" i="84"/>
  <c r="Q21" i="84"/>
  <c r="Q22" i="84"/>
  <c r="O17" i="84"/>
  <c r="O18" i="84"/>
  <c r="O19" i="84"/>
  <c r="O20" i="84"/>
  <c r="O21" i="84"/>
  <c r="O22" i="84"/>
  <c r="M17" i="84"/>
  <c r="M18" i="84"/>
  <c r="M19" i="84"/>
  <c r="M20" i="84"/>
  <c r="M21" i="84"/>
  <c r="M22" i="84"/>
  <c r="Q17" i="85"/>
  <c r="Q18" i="85"/>
  <c r="Q21" i="85"/>
  <c r="Q22" i="85"/>
  <c r="Q23" i="85"/>
  <c r="O17" i="85"/>
  <c r="O18" i="85"/>
  <c r="O21" i="85"/>
  <c r="O22" i="85"/>
  <c r="O23" i="85"/>
  <c r="M17" i="85"/>
  <c r="M18" i="85"/>
  <c r="M21" i="85"/>
  <c r="M22" i="85"/>
  <c r="M23" i="85"/>
  <c r="Q98" i="109"/>
  <c r="Q99" i="109"/>
  <c r="Q100" i="109"/>
  <c r="Q101" i="109"/>
  <c r="Q102" i="109"/>
  <c r="Q103" i="109"/>
  <c r="Q104" i="109"/>
  <c r="O98" i="109"/>
  <c r="O99" i="109"/>
  <c r="O100" i="109"/>
  <c r="O101" i="109"/>
  <c r="O102" i="109"/>
  <c r="O103" i="109"/>
  <c r="O104" i="109"/>
  <c r="M98" i="109"/>
  <c r="M99" i="109"/>
  <c r="M100" i="109"/>
  <c r="M101" i="109"/>
  <c r="M102" i="109"/>
  <c r="M103" i="109"/>
  <c r="M104" i="109"/>
  <c r="Q90" i="109"/>
  <c r="Q91" i="109"/>
  <c r="Q92" i="109"/>
  <c r="O90" i="109"/>
  <c r="O91" i="109"/>
  <c r="O92" i="109"/>
  <c r="M90" i="109"/>
  <c r="M91" i="109"/>
  <c r="M92" i="109"/>
  <c r="Q80" i="109"/>
  <c r="Q81" i="109"/>
  <c r="Q82" i="109"/>
  <c r="O80" i="109"/>
  <c r="O81" i="109"/>
  <c r="O83" i="109"/>
  <c r="M80" i="109"/>
  <c r="M81" i="109"/>
  <c r="M82" i="109"/>
  <c r="M83" i="109"/>
  <c r="O72" i="109"/>
  <c r="M73" i="109"/>
  <c r="Q45" i="109"/>
  <c r="Q47" i="109"/>
  <c r="O45" i="109"/>
  <c r="O44" i="109"/>
  <c r="M45" i="109"/>
  <c r="M46" i="109"/>
  <c r="M44" i="109"/>
  <c r="Q38" i="109"/>
  <c r="M37" i="109"/>
  <c r="M38" i="109"/>
  <c r="Q28" i="109"/>
  <c r="O96" i="109" l="1"/>
  <c r="Q43" i="108"/>
  <c r="Q44" i="108"/>
  <c r="Q45" i="108"/>
  <c r="Q46" i="108"/>
  <c r="Q47" i="108"/>
  <c r="Q48" i="108"/>
  <c r="Q49" i="108"/>
  <c r="O43" i="108"/>
  <c r="O44" i="108"/>
  <c r="O45" i="108"/>
  <c r="O46" i="108"/>
  <c r="O47" i="108"/>
  <c r="O48" i="108"/>
  <c r="O49" i="108"/>
  <c r="M43" i="108"/>
  <c r="M44" i="108"/>
  <c r="M45" i="108"/>
  <c r="M46" i="108"/>
  <c r="M47" i="108"/>
  <c r="M48" i="108"/>
  <c r="M49" i="108"/>
  <c r="Q28" i="108"/>
  <c r="Q29" i="108"/>
  <c r="Q30" i="108"/>
  <c r="Q31" i="108"/>
  <c r="Q32" i="108"/>
  <c r="Q33" i="108"/>
  <c r="Q35" i="108"/>
  <c r="Q37" i="108"/>
  <c r="O28" i="108"/>
  <c r="O29" i="108"/>
  <c r="O30" i="108"/>
  <c r="O31" i="108"/>
  <c r="O32" i="108"/>
  <c r="O33" i="108"/>
  <c r="O34" i="108"/>
  <c r="O35" i="108"/>
  <c r="O36" i="108"/>
  <c r="O37" i="108"/>
  <c r="M28" i="108"/>
  <c r="M29" i="108"/>
  <c r="M30" i="108"/>
  <c r="M31" i="108"/>
  <c r="M32" i="108"/>
  <c r="M33" i="108"/>
  <c r="M34" i="108"/>
  <c r="M35" i="108"/>
  <c r="M36" i="108"/>
  <c r="M37" i="108"/>
  <c r="Q107" i="107"/>
  <c r="Q108" i="107"/>
  <c r="Q109" i="107"/>
  <c r="O107" i="107"/>
  <c r="O108" i="107"/>
  <c r="O109" i="107"/>
  <c r="M107" i="107"/>
  <c r="M108" i="107"/>
  <c r="M109" i="107"/>
  <c r="Q94" i="107"/>
  <c r="Q95" i="107"/>
  <c r="Q96" i="107"/>
  <c r="Q97" i="107"/>
  <c r="O94" i="107"/>
  <c r="O95" i="107"/>
  <c r="O96" i="107"/>
  <c r="O97" i="107"/>
  <c r="M94" i="107"/>
  <c r="M95" i="107"/>
  <c r="M96" i="107"/>
  <c r="M97" i="107"/>
  <c r="Q81" i="107"/>
  <c r="Q82" i="107"/>
  <c r="Q83" i="107"/>
  <c r="O81" i="107"/>
  <c r="O82" i="107"/>
  <c r="O83" i="107"/>
  <c r="M81" i="107"/>
  <c r="M82" i="107"/>
  <c r="M83" i="107"/>
  <c r="Q50" i="107"/>
  <c r="Q51" i="107"/>
  <c r="Q52" i="107"/>
  <c r="Q49" i="107"/>
  <c r="O50" i="107"/>
  <c r="O51" i="107"/>
  <c r="O52" i="107"/>
  <c r="O49" i="107"/>
  <c r="M50" i="107"/>
  <c r="M51" i="107"/>
  <c r="Q36" i="107"/>
  <c r="Q37" i="107"/>
  <c r="Q38" i="107"/>
  <c r="Q39" i="107"/>
  <c r="Q40" i="107"/>
  <c r="Q35" i="107"/>
  <c r="O36" i="107"/>
  <c r="O37" i="107"/>
  <c r="O38" i="107"/>
  <c r="O39" i="107"/>
  <c r="O40" i="107"/>
  <c r="O35" i="107"/>
  <c r="M36" i="107"/>
  <c r="M37" i="107"/>
  <c r="M38" i="107"/>
  <c r="M39" i="107"/>
  <c r="M40" i="107"/>
  <c r="M35" i="107"/>
  <c r="Q23" i="107"/>
  <c r="Q24" i="107"/>
  <c r="Q25" i="107"/>
  <c r="Q26" i="107"/>
  <c r="O23" i="107"/>
  <c r="O24" i="107"/>
  <c r="O25" i="107"/>
  <c r="O26" i="107"/>
  <c r="M23" i="107"/>
  <c r="M24" i="107"/>
  <c r="M25" i="107"/>
  <c r="M26" i="107"/>
  <c r="Q53" i="92"/>
  <c r="Q54" i="92"/>
  <c r="Q55" i="92"/>
  <c r="Q56" i="92"/>
  <c r="Q57" i="92"/>
  <c r="O53" i="92"/>
  <c r="O54" i="92"/>
  <c r="O55" i="92"/>
  <c r="O56" i="92"/>
  <c r="O57" i="92"/>
  <c r="M53" i="92"/>
  <c r="M54" i="92"/>
  <c r="M55" i="92"/>
  <c r="M56" i="92"/>
  <c r="M57" i="92"/>
  <c r="Q42" i="92"/>
  <c r="Q43" i="92"/>
  <c r="Q44" i="92"/>
  <c r="Q45" i="92"/>
  <c r="Q46" i="92"/>
  <c r="Q47" i="92"/>
  <c r="O42" i="92"/>
  <c r="O43" i="92"/>
  <c r="O44" i="92"/>
  <c r="O45" i="92"/>
  <c r="O47" i="92"/>
  <c r="M42" i="92"/>
  <c r="M43" i="92"/>
  <c r="M44" i="92"/>
  <c r="M45" i="92"/>
  <c r="M46" i="92"/>
  <c r="M47" i="92"/>
  <c r="Q90" i="91"/>
  <c r="Q91" i="91"/>
  <c r="Q92" i="91"/>
  <c r="Q93" i="91"/>
  <c r="O90" i="91"/>
  <c r="O91" i="91"/>
  <c r="O92" i="91"/>
  <c r="O93" i="91"/>
  <c r="M90" i="91"/>
  <c r="M91" i="91"/>
  <c r="M92" i="91"/>
  <c r="M93" i="91"/>
  <c r="Q17" i="91"/>
  <c r="Q18" i="91"/>
  <c r="Q19" i="91"/>
  <c r="Q21" i="91"/>
  <c r="Q22" i="91"/>
  <c r="O17" i="91"/>
  <c r="O18" i="91"/>
  <c r="O19" i="91"/>
  <c r="O21" i="91"/>
  <c r="O22" i="91"/>
  <c r="M17" i="91"/>
  <c r="M18" i="91"/>
  <c r="M19" i="91"/>
  <c r="M20" i="91"/>
  <c r="M21" i="91"/>
  <c r="M22" i="91"/>
  <c r="B64" i="84"/>
  <c r="H62" i="84"/>
  <c r="Q90" i="105"/>
  <c r="Q91" i="105"/>
  <c r="Q92" i="105"/>
  <c r="Q93" i="105"/>
  <c r="O90" i="105"/>
  <c r="O91" i="105"/>
  <c r="O92" i="105"/>
  <c r="O93" i="105"/>
  <c r="M90" i="105"/>
  <c r="M91" i="105"/>
  <c r="M92" i="105"/>
  <c r="M93" i="105"/>
  <c r="Q56" i="105"/>
  <c r="Q57" i="105"/>
  <c r="Q58" i="105"/>
  <c r="Q59" i="105"/>
  <c r="O56" i="105"/>
  <c r="O57" i="105"/>
  <c r="O58" i="105"/>
  <c r="O59" i="105"/>
  <c r="M56" i="105"/>
  <c r="M57" i="105"/>
  <c r="M58" i="105"/>
  <c r="M59" i="105"/>
  <c r="Q41" i="105"/>
  <c r="Q42" i="105"/>
  <c r="Q43" i="105"/>
  <c r="Q44" i="105"/>
  <c r="Q45" i="105"/>
  <c r="Q46" i="105"/>
  <c r="Q47" i="105"/>
  <c r="Q48" i="105"/>
  <c r="Q49" i="105"/>
  <c r="Q50" i="105"/>
  <c r="O41" i="105"/>
  <c r="O42" i="105"/>
  <c r="O43" i="105"/>
  <c r="O44" i="105"/>
  <c r="O45" i="105"/>
  <c r="O46" i="105"/>
  <c r="O47" i="105"/>
  <c r="O48" i="105"/>
  <c r="O49" i="105"/>
  <c r="O50" i="105"/>
  <c r="O51" i="105"/>
  <c r="M41" i="105"/>
  <c r="M42" i="105"/>
  <c r="M43" i="105"/>
  <c r="M44" i="105"/>
  <c r="M45" i="105"/>
  <c r="M46" i="105"/>
  <c r="M47" i="105"/>
  <c r="M48" i="105"/>
  <c r="M49" i="105"/>
  <c r="M50" i="105"/>
  <c r="M51" i="105"/>
  <c r="Q28" i="105"/>
  <c r="M28" i="105"/>
  <c r="Q17" i="105"/>
  <c r="Q18" i="105"/>
  <c r="Q19" i="105"/>
  <c r="Q20" i="105"/>
  <c r="Q21" i="105"/>
  <c r="Q22" i="105"/>
  <c r="Q23" i="105"/>
  <c r="O17" i="105"/>
  <c r="O18" i="105"/>
  <c r="O19" i="105"/>
  <c r="O20" i="105"/>
  <c r="O21" i="105"/>
  <c r="O22" i="105"/>
  <c r="O23" i="105"/>
  <c r="M17" i="105"/>
  <c r="M18" i="105"/>
  <c r="M19" i="105"/>
  <c r="M20" i="105"/>
  <c r="M21" i="105"/>
  <c r="M22" i="105"/>
  <c r="M23" i="105"/>
  <c r="O40" i="92" l="1"/>
  <c r="B25" i="106"/>
  <c r="B16" i="106"/>
  <c r="B17" i="106"/>
  <c r="B18" i="106"/>
  <c r="B19" i="106"/>
  <c r="B20" i="106"/>
  <c r="B21" i="106"/>
  <c r="B22" i="106"/>
  <c r="B23" i="106"/>
  <c r="B24" i="106"/>
  <c r="K16" i="106" l="1"/>
  <c r="K23" i="106"/>
  <c r="K24" i="106"/>
  <c r="K20" i="106"/>
  <c r="K19" i="106"/>
  <c r="K22" i="106"/>
  <c r="K18" i="106"/>
  <c r="K21" i="106"/>
  <c r="K17" i="106"/>
  <c r="B15" i="106"/>
  <c r="Q64" i="92"/>
  <c r="Q65" i="92"/>
  <c r="O64" i="92"/>
  <c r="O65" i="92"/>
  <c r="O66" i="92"/>
  <c r="M64" i="92"/>
  <c r="M65" i="92"/>
  <c r="M66" i="92"/>
  <c r="B62" i="92"/>
  <c r="H61" i="92"/>
  <c r="F61" i="92"/>
  <c r="D61" i="92"/>
  <c r="D26" i="91"/>
  <c r="D56" i="90"/>
  <c r="Q59" i="85"/>
  <c r="Q60" i="85"/>
  <c r="Q61" i="85"/>
  <c r="Q57" i="85" l="1"/>
  <c r="O61" i="92"/>
  <c r="Q61" i="92"/>
  <c r="B61" i="92"/>
  <c r="M61" i="92"/>
  <c r="Q64" i="106"/>
  <c r="O64" i="106"/>
  <c r="H64" i="106"/>
  <c r="B64" i="106" s="1"/>
  <c r="H108" i="109"/>
  <c r="F108" i="109"/>
  <c r="H22" i="109"/>
  <c r="H77" i="107"/>
  <c r="F77" i="107"/>
  <c r="Q17" i="92" l="1"/>
  <c r="Q18" i="92"/>
  <c r="Q19" i="92"/>
  <c r="Q20" i="92"/>
  <c r="Q21" i="92"/>
  <c r="Q22" i="92"/>
  <c r="Q23" i="92"/>
  <c r="O17" i="92"/>
  <c r="O18" i="92"/>
  <c r="O19" i="92"/>
  <c r="O20" i="92"/>
  <c r="O21" i="92"/>
  <c r="O22" i="92"/>
  <c r="O23" i="92"/>
  <c r="M17" i="92"/>
  <c r="M18" i="92"/>
  <c r="M19" i="92"/>
  <c r="M20" i="92"/>
  <c r="M21" i="92"/>
  <c r="M22" i="92"/>
  <c r="M23" i="92"/>
  <c r="B106" i="109" l="1"/>
  <c r="F96" i="109"/>
  <c r="D96" i="109"/>
  <c r="B102" i="109"/>
  <c r="F52" i="109"/>
  <c r="D15" i="109"/>
  <c r="O61" i="109" l="1"/>
  <c r="O53" i="109"/>
  <c r="M96" i="109"/>
  <c r="D15" i="108"/>
  <c r="F15" i="108"/>
  <c r="F51" i="92"/>
  <c r="F128" i="107"/>
  <c r="D128" i="107"/>
  <c r="H92" i="107"/>
  <c r="F92" i="107"/>
  <c r="B65" i="107"/>
  <c r="F105" i="107"/>
  <c r="D101" i="107"/>
  <c r="H105" i="107" l="1"/>
  <c r="D54" i="91"/>
  <c r="D15" i="91"/>
  <c r="H31" i="85"/>
  <c r="D15" i="85"/>
  <c r="D13" i="85" s="1"/>
  <c r="B62" i="85"/>
  <c r="B61" i="85"/>
  <c r="B57" i="85" l="1"/>
  <c r="B48" i="107"/>
  <c r="B79" i="107"/>
  <c r="B46" i="85" l="1"/>
  <c r="D97" i="84"/>
  <c r="B59" i="106" l="1"/>
  <c r="D43" i="106"/>
  <c r="D41" i="106" s="1"/>
  <c r="F35" i="103" l="1"/>
  <c r="B40" i="103"/>
  <c r="D35" i="103"/>
  <c r="B52" i="85"/>
  <c r="B22" i="92"/>
  <c r="B21" i="92"/>
  <c r="H118" i="108" l="1"/>
  <c r="F118" i="108"/>
  <c r="B118" i="108" s="1"/>
  <c r="D63" i="108" l="1"/>
  <c r="M66" i="108" l="1"/>
  <c r="M65" i="108"/>
  <c r="M63" i="108"/>
  <c r="M64" i="108"/>
  <c r="B17" i="108"/>
  <c r="B18" i="108"/>
  <c r="B16" i="108"/>
  <c r="H15" i="108"/>
  <c r="B15" i="108" s="1"/>
  <c r="K16" i="108" l="1"/>
  <c r="K17" i="108"/>
  <c r="D13" i="108"/>
  <c r="B48" i="92" l="1"/>
  <c r="B76" i="84"/>
  <c r="H73" i="84"/>
  <c r="F73" i="84"/>
  <c r="D73" i="84"/>
  <c r="H34" i="82"/>
  <c r="F34" i="82"/>
  <c r="B51" i="106"/>
  <c r="H54" i="106"/>
  <c r="F54" i="106"/>
  <c r="D54" i="106"/>
  <c r="B58" i="106"/>
  <c r="H35" i="103"/>
  <c r="B35" i="103" s="1"/>
  <c r="F60" i="107" l="1"/>
  <c r="H60" i="107"/>
  <c r="Q62" i="107" s="1"/>
  <c r="B34" i="82"/>
  <c r="B87" i="107"/>
  <c r="Q40" i="92"/>
  <c r="M40" i="92"/>
  <c r="O43" i="106"/>
  <c r="M43" i="106"/>
  <c r="Q43" i="106"/>
  <c r="B105" i="109"/>
  <c r="B104" i="109"/>
  <c r="B103" i="109"/>
  <c r="B101" i="109"/>
  <c r="B100" i="109"/>
  <c r="B99" i="109"/>
  <c r="B98" i="109"/>
  <c r="B97" i="109"/>
  <c r="B94" i="109"/>
  <c r="B92" i="109"/>
  <c r="B91" i="109"/>
  <c r="B90" i="109"/>
  <c r="B89" i="109"/>
  <c r="B88" i="109"/>
  <c r="B84" i="109"/>
  <c r="B83" i="109"/>
  <c r="B82" i="109"/>
  <c r="B81" i="109"/>
  <c r="B80" i="109"/>
  <c r="B79" i="109"/>
  <c r="B75" i="109"/>
  <c r="B74" i="109"/>
  <c r="B73" i="109"/>
  <c r="B72" i="109"/>
  <c r="B71" i="109"/>
  <c r="B68" i="109"/>
  <c r="B67" i="109"/>
  <c r="B62" i="109"/>
  <c r="B61" i="109"/>
  <c r="B60" i="109"/>
  <c r="B59" i="109"/>
  <c r="B58" i="109"/>
  <c r="B57" i="109"/>
  <c r="B56" i="109"/>
  <c r="B55" i="109"/>
  <c r="B54" i="109"/>
  <c r="B53" i="109"/>
  <c r="B49" i="109"/>
  <c r="B48" i="109"/>
  <c r="B47" i="109"/>
  <c r="B46" i="109"/>
  <c r="B45" i="109"/>
  <c r="B40" i="109"/>
  <c r="B39" i="109"/>
  <c r="B38" i="109"/>
  <c r="B37" i="109"/>
  <c r="B36" i="109"/>
  <c r="B35" i="109"/>
  <c r="B24" i="109"/>
  <c r="B23" i="109"/>
  <c r="H96" i="109"/>
  <c r="H87" i="109"/>
  <c r="F87" i="109"/>
  <c r="D87" i="109"/>
  <c r="H66" i="109"/>
  <c r="H64" i="109"/>
  <c r="F66" i="109"/>
  <c r="F64" i="109"/>
  <c r="D66" i="109"/>
  <c r="H52" i="109"/>
  <c r="O60" i="109"/>
  <c r="D52" i="109"/>
  <c r="H34" i="109"/>
  <c r="F34" i="109"/>
  <c r="D34" i="109"/>
  <c r="H70" i="109"/>
  <c r="H26" i="109"/>
  <c r="F26" i="109"/>
  <c r="H20" i="109"/>
  <c r="F22" i="109"/>
  <c r="F20" i="109"/>
  <c r="D20" i="109"/>
  <c r="D22" i="109"/>
  <c r="H15" i="109"/>
  <c r="H13" i="109" s="1"/>
  <c r="F15" i="109"/>
  <c r="K68" i="109" l="1"/>
  <c r="K67" i="109"/>
  <c r="K89" i="109"/>
  <c r="K84" i="109"/>
  <c r="K79" i="109"/>
  <c r="K71" i="109"/>
  <c r="K75" i="109"/>
  <c r="K44" i="109"/>
  <c r="K40" i="109"/>
  <c r="K23" i="109"/>
  <c r="K88" i="109"/>
  <c r="K93" i="109"/>
  <c r="K74" i="109"/>
  <c r="K73" i="109"/>
  <c r="Q58" i="109"/>
  <c r="Q54" i="109"/>
  <c r="Q61" i="109"/>
  <c r="Q53" i="109"/>
  <c r="M57" i="109"/>
  <c r="M53" i="109"/>
  <c r="M59" i="109"/>
  <c r="M61" i="109"/>
  <c r="K48" i="109"/>
  <c r="K45" i="109"/>
  <c r="K49" i="109"/>
  <c r="K46" i="109"/>
  <c r="K47" i="109"/>
  <c r="K35" i="109"/>
  <c r="O64" i="107"/>
  <c r="O63" i="107"/>
  <c r="Q64" i="107"/>
  <c r="Q63" i="107"/>
  <c r="O62" i="107"/>
  <c r="K92" i="109"/>
  <c r="K38" i="109"/>
  <c r="K90" i="109"/>
  <c r="K91" i="109"/>
  <c r="K82" i="109"/>
  <c r="K80" i="109"/>
  <c r="K83" i="109"/>
  <c r="K81" i="109"/>
  <c r="K72" i="109"/>
  <c r="K37" i="109"/>
  <c r="K39" i="109"/>
  <c r="K36" i="109"/>
  <c r="B22" i="109"/>
  <c r="B20" i="109" s="1"/>
  <c r="F13" i="109"/>
  <c r="B15" i="109"/>
  <c r="B96" i="109"/>
  <c r="K102" i="109" s="1"/>
  <c r="Q15" i="109"/>
  <c r="Q60" i="109"/>
  <c r="Q78" i="109"/>
  <c r="Q34" i="109"/>
  <c r="Q22" i="109"/>
  <c r="O22" i="109"/>
  <c r="M54" i="109"/>
  <c r="O34" i="109"/>
  <c r="K24" i="109"/>
  <c r="M70" i="109"/>
  <c r="M56" i="109"/>
  <c r="O15" i="109"/>
  <c r="M22" i="109"/>
  <c r="M60" i="109"/>
  <c r="Q56" i="109"/>
  <c r="O59" i="109"/>
  <c r="O43" i="109"/>
  <c r="M15" i="109"/>
  <c r="M87" i="109"/>
  <c r="B43" i="109"/>
  <c r="Q87" i="109"/>
  <c r="Q43" i="109"/>
  <c r="M66" i="109"/>
  <c r="O78" i="109"/>
  <c r="O58" i="109"/>
  <c r="Q57" i="109"/>
  <c r="O70" i="109"/>
  <c r="M78" i="109"/>
  <c r="M43" i="109"/>
  <c r="M34" i="109"/>
  <c r="Q70" i="109"/>
  <c r="O54" i="109"/>
  <c r="B70" i="109"/>
  <c r="B87" i="109"/>
  <c r="Q66" i="109"/>
  <c r="B26" i="109"/>
  <c r="M26" i="109"/>
  <c r="O66" i="109"/>
  <c r="B64" i="109"/>
  <c r="Q64" i="109" s="1"/>
  <c r="M58" i="109"/>
  <c r="O55" i="109"/>
  <c r="B34" i="109"/>
  <c r="B66" i="109"/>
  <c r="Q26" i="109"/>
  <c r="B78" i="109"/>
  <c r="D13" i="109"/>
  <c r="O87" i="109"/>
  <c r="O26" i="109"/>
  <c r="B52" i="109"/>
  <c r="K61" i="109" s="1"/>
  <c r="O57" i="109"/>
  <c r="Q55" i="109"/>
  <c r="Q59" i="109"/>
  <c r="O56" i="109"/>
  <c r="M55" i="109"/>
  <c r="H71" i="108"/>
  <c r="F71" i="108"/>
  <c r="D71" i="108"/>
  <c r="B116" i="108"/>
  <c r="B115" i="108"/>
  <c r="B114" i="108"/>
  <c r="B113" i="108"/>
  <c r="B109" i="108"/>
  <c r="B108" i="108"/>
  <c r="B107" i="108"/>
  <c r="B105" i="108"/>
  <c r="B104" i="108"/>
  <c r="B103" i="108"/>
  <c r="B100" i="108"/>
  <c r="B99" i="108"/>
  <c r="B98" i="108"/>
  <c r="B97" i="108"/>
  <c r="B96" i="108"/>
  <c r="B95" i="108"/>
  <c r="B94" i="108"/>
  <c r="B93" i="108"/>
  <c r="B92" i="108"/>
  <c r="B91" i="108"/>
  <c r="B88" i="108"/>
  <c r="B87" i="108"/>
  <c r="B86" i="108"/>
  <c r="B85" i="108"/>
  <c r="B84" i="108"/>
  <c r="B83" i="108"/>
  <c r="B82" i="108"/>
  <c r="B81" i="108"/>
  <c r="B79" i="108"/>
  <c r="B77" i="108"/>
  <c r="B76" i="108"/>
  <c r="B73" i="108"/>
  <c r="B72" i="108"/>
  <c r="B67" i="108"/>
  <c r="B66" i="108"/>
  <c r="B65" i="108"/>
  <c r="B64" i="108"/>
  <c r="B60" i="108"/>
  <c r="B59" i="108"/>
  <c r="B56" i="108"/>
  <c r="B55" i="108"/>
  <c r="B54" i="108"/>
  <c r="B51" i="108"/>
  <c r="B50" i="108"/>
  <c r="B49" i="108"/>
  <c r="B48" i="108"/>
  <c r="B47" i="108"/>
  <c r="B46" i="108"/>
  <c r="B45" i="108"/>
  <c r="B44" i="108"/>
  <c r="B43" i="108"/>
  <c r="B42" i="108"/>
  <c r="B39" i="108"/>
  <c r="B38" i="108"/>
  <c r="B37" i="108"/>
  <c r="B36" i="108"/>
  <c r="B35" i="108"/>
  <c r="B34" i="108"/>
  <c r="B33" i="108"/>
  <c r="B32" i="108"/>
  <c r="B31" i="108"/>
  <c r="B30" i="108"/>
  <c r="B29" i="108"/>
  <c r="B28" i="108"/>
  <c r="B27" i="108"/>
  <c r="B24" i="108"/>
  <c r="B23" i="108"/>
  <c r="H112" i="108"/>
  <c r="F112" i="108"/>
  <c r="D112" i="108"/>
  <c r="D62" i="108"/>
  <c r="H63" i="108"/>
  <c r="F63" i="108"/>
  <c r="H22" i="108"/>
  <c r="F22" i="108"/>
  <c r="D22" i="108"/>
  <c r="H20" i="108"/>
  <c r="F20" i="108"/>
  <c r="H13" i="108"/>
  <c r="F13" i="108"/>
  <c r="H102" i="108"/>
  <c r="F102" i="108"/>
  <c r="D102" i="108"/>
  <c r="H90" i="108"/>
  <c r="F90" i="108"/>
  <c r="D90" i="108"/>
  <c r="H75" i="108"/>
  <c r="F75" i="108"/>
  <c r="D75" i="108"/>
  <c r="H53" i="108"/>
  <c r="F53" i="108"/>
  <c r="D53" i="108"/>
  <c r="H41" i="108"/>
  <c r="F41" i="108"/>
  <c r="D41" i="108"/>
  <c r="B131" i="107"/>
  <c r="B130" i="107"/>
  <c r="B129" i="107"/>
  <c r="B126" i="107"/>
  <c r="B125" i="107"/>
  <c r="B124" i="107"/>
  <c r="B109" i="107"/>
  <c r="B108" i="107"/>
  <c r="B107" i="107"/>
  <c r="B106" i="107"/>
  <c r="B103" i="107"/>
  <c r="B102" i="107"/>
  <c r="B98" i="107"/>
  <c r="B97" i="107"/>
  <c r="B96" i="107"/>
  <c r="B95" i="107"/>
  <c r="B94" i="107"/>
  <c r="B93" i="107"/>
  <c r="B89" i="107"/>
  <c r="B88" i="107"/>
  <c r="B84" i="107"/>
  <c r="B83" i="107"/>
  <c r="B82" i="107"/>
  <c r="B81" i="107"/>
  <c r="B80" i="107"/>
  <c r="B75" i="107"/>
  <c r="B74" i="107"/>
  <c r="B73" i="107"/>
  <c r="B70" i="107"/>
  <c r="B69" i="107"/>
  <c r="B68" i="107"/>
  <c r="B64" i="107"/>
  <c r="B63" i="107"/>
  <c r="B61" i="107"/>
  <c r="B52" i="107"/>
  <c r="B51" i="107"/>
  <c r="B50" i="107"/>
  <c r="B49" i="107"/>
  <c r="B39" i="107"/>
  <c r="B31" i="107"/>
  <c r="B26" i="107"/>
  <c r="B25" i="107"/>
  <c r="B24" i="107"/>
  <c r="B23" i="107"/>
  <c r="B22" i="107"/>
  <c r="H128" i="107"/>
  <c r="B128" i="107" s="1"/>
  <c r="H123" i="107"/>
  <c r="F123" i="107"/>
  <c r="D123" i="107"/>
  <c r="H112" i="107"/>
  <c r="F112" i="107"/>
  <c r="D112" i="107"/>
  <c r="H101" i="107"/>
  <c r="F101" i="107"/>
  <c r="H72" i="107"/>
  <c r="F72" i="107"/>
  <c r="D72" i="107"/>
  <c r="H67" i="107"/>
  <c r="F67" i="107"/>
  <c r="D67" i="107"/>
  <c r="B62" i="107"/>
  <c r="H13" i="107"/>
  <c r="F13" i="107"/>
  <c r="B20" i="108" l="1"/>
  <c r="K91" i="108"/>
  <c r="K73" i="108"/>
  <c r="K59" i="108"/>
  <c r="K56" i="108"/>
  <c r="K54" i="108"/>
  <c r="K57" i="108"/>
  <c r="K58" i="108"/>
  <c r="K55" i="108"/>
  <c r="K42" i="108"/>
  <c r="K24" i="108"/>
  <c r="K23" i="108"/>
  <c r="B112" i="107"/>
  <c r="K130" i="107"/>
  <c r="K124" i="107"/>
  <c r="K103" i="107"/>
  <c r="K93" i="107"/>
  <c r="K89" i="107"/>
  <c r="K74" i="107"/>
  <c r="K73" i="107"/>
  <c r="K68" i="107"/>
  <c r="K22" i="107"/>
  <c r="K27" i="108"/>
  <c r="K97" i="109"/>
  <c r="K53" i="109"/>
  <c r="F111" i="108"/>
  <c r="O114" i="108"/>
  <c r="O113" i="108"/>
  <c r="O112" i="108"/>
  <c r="O115" i="108"/>
  <c r="H111" i="108"/>
  <c r="Q113" i="108"/>
  <c r="Q112" i="108"/>
  <c r="Q114" i="108"/>
  <c r="Q115" i="108"/>
  <c r="D111" i="108"/>
  <c r="M113" i="108"/>
  <c r="M115" i="108"/>
  <c r="M112" i="108"/>
  <c r="M114" i="108"/>
  <c r="K103" i="108"/>
  <c r="K108" i="108"/>
  <c r="K99" i="108"/>
  <c r="K92" i="108"/>
  <c r="K93" i="108"/>
  <c r="K87" i="108"/>
  <c r="K76" i="108"/>
  <c r="K77" i="108"/>
  <c r="K72" i="108"/>
  <c r="H62" i="108"/>
  <c r="Q66" i="108"/>
  <c r="Q65" i="108"/>
  <c r="Q64" i="108"/>
  <c r="Q63" i="108"/>
  <c r="F62" i="108"/>
  <c r="O66" i="108"/>
  <c r="O64" i="108"/>
  <c r="O65" i="108"/>
  <c r="O63" i="108"/>
  <c r="K38" i="108"/>
  <c r="K129" i="107"/>
  <c r="K125" i="107"/>
  <c r="K106" i="107"/>
  <c r="K102" i="107"/>
  <c r="K98" i="107"/>
  <c r="K88" i="107"/>
  <c r="K87" i="107" s="1"/>
  <c r="K80" i="107"/>
  <c r="K84" i="107"/>
  <c r="K31" i="107"/>
  <c r="K30" i="107"/>
  <c r="M20" i="109"/>
  <c r="K83" i="108"/>
  <c r="K106" i="108"/>
  <c r="K107" i="108"/>
  <c r="K104" i="108"/>
  <c r="K105" i="108"/>
  <c r="K82" i="108"/>
  <c r="K86" i="108"/>
  <c r="K78" i="108"/>
  <c r="K79" i="108"/>
  <c r="K84" i="108"/>
  <c r="K80" i="108"/>
  <c r="K81" i="108"/>
  <c r="K85" i="108"/>
  <c r="K100" i="109"/>
  <c r="K98" i="109"/>
  <c r="K45" i="108"/>
  <c r="K28" i="108"/>
  <c r="K35" i="107"/>
  <c r="K24" i="107"/>
  <c r="K51" i="107"/>
  <c r="K83" i="107"/>
  <c r="K97" i="107"/>
  <c r="K36" i="107"/>
  <c r="K103" i="109"/>
  <c r="K105" i="109"/>
  <c r="K104" i="109"/>
  <c r="K101" i="109"/>
  <c r="K99" i="109"/>
  <c r="K43" i="108"/>
  <c r="K47" i="108"/>
  <c r="K44" i="108"/>
  <c r="K48" i="108"/>
  <c r="K49" i="108"/>
  <c r="K46" i="108"/>
  <c r="K50" i="108"/>
  <c r="K29" i="108"/>
  <c r="K33" i="108"/>
  <c r="K37" i="108"/>
  <c r="K30" i="108"/>
  <c r="K34" i="108"/>
  <c r="K31" i="108"/>
  <c r="K35" i="108"/>
  <c r="K32" i="108"/>
  <c r="K36" i="108"/>
  <c r="K108" i="107"/>
  <c r="K109" i="107"/>
  <c r="K107" i="107"/>
  <c r="K95" i="107"/>
  <c r="K96" i="107"/>
  <c r="K94" i="107"/>
  <c r="K81" i="107"/>
  <c r="K82" i="107"/>
  <c r="K49" i="107"/>
  <c r="K50" i="107"/>
  <c r="K52" i="107"/>
  <c r="K40" i="107"/>
  <c r="K37" i="107"/>
  <c r="K38" i="107"/>
  <c r="K39" i="107"/>
  <c r="K23" i="107"/>
  <c r="K25" i="107"/>
  <c r="K26" i="107"/>
  <c r="B53" i="108"/>
  <c r="Q52" i="109"/>
  <c r="K43" i="109"/>
  <c r="K22" i="109"/>
  <c r="B22" i="108"/>
  <c r="Q69" i="108"/>
  <c r="Q96" i="109"/>
  <c r="K78" i="109"/>
  <c r="K70" i="109"/>
  <c r="K57" i="109"/>
  <c r="Q20" i="109"/>
  <c r="K56" i="109"/>
  <c r="M52" i="109"/>
  <c r="K66" i="109"/>
  <c r="K26" i="109"/>
  <c r="M64" i="109"/>
  <c r="O64" i="109"/>
  <c r="K15" i="109"/>
  <c r="B63" i="108"/>
  <c r="K63" i="108" s="1"/>
  <c r="B102" i="108"/>
  <c r="B41" i="108"/>
  <c r="B90" i="108"/>
  <c r="B75" i="108"/>
  <c r="B26" i="108"/>
  <c r="B71" i="108"/>
  <c r="O20" i="108"/>
  <c r="B13" i="108"/>
  <c r="M13" i="108" s="1"/>
  <c r="B123" i="107"/>
  <c r="O19" i="107"/>
  <c r="B101" i="107"/>
  <c r="B72" i="107"/>
  <c r="B105" i="107"/>
  <c r="B29" i="107"/>
  <c r="K34" i="109"/>
  <c r="B112" i="108"/>
  <c r="K112" i="108" s="1"/>
  <c r="B43" i="107"/>
  <c r="B92" i="107"/>
  <c r="B34" i="107"/>
  <c r="B67" i="107"/>
  <c r="B15" i="107"/>
  <c r="B13" i="109"/>
  <c r="M13" i="109" s="1"/>
  <c r="K87" i="109"/>
  <c r="K59" i="109"/>
  <c r="K58" i="109"/>
  <c r="K55" i="109"/>
  <c r="K54" i="109"/>
  <c r="K60" i="109"/>
  <c r="O52" i="109"/>
  <c r="B60" i="107"/>
  <c r="K64" i="107" s="1"/>
  <c r="B13" i="107"/>
  <c r="K98" i="108"/>
  <c r="K97" i="108"/>
  <c r="K96" i="108"/>
  <c r="K95" i="108"/>
  <c r="K94" i="108"/>
  <c r="B111" i="108" l="1"/>
  <c r="B62" i="108"/>
  <c r="K53" i="108"/>
  <c r="K113" i="108"/>
  <c r="K114" i="108"/>
  <c r="K115" i="108"/>
  <c r="K111" i="108" s="1"/>
  <c r="K65" i="108"/>
  <c r="K66" i="108"/>
  <c r="K64" i="108"/>
  <c r="K63" i="107"/>
  <c r="K62" i="107"/>
  <c r="O69" i="108"/>
  <c r="Q13" i="108"/>
  <c r="O20" i="109"/>
  <c r="K20" i="109" s="1"/>
  <c r="M69" i="108"/>
  <c r="O102" i="108"/>
  <c r="O62" i="108"/>
  <c r="M102" i="108"/>
  <c r="K96" i="109"/>
  <c r="M20" i="108"/>
  <c r="Q20" i="108"/>
  <c r="O22" i="108"/>
  <c r="K71" i="108"/>
  <c r="O111" i="108"/>
  <c r="O90" i="108"/>
  <c r="K64" i="109"/>
  <c r="Q111" i="108"/>
  <c r="M111" i="108"/>
  <c r="K102" i="108"/>
  <c r="Q53" i="108"/>
  <c r="K90" i="108"/>
  <c r="K41" i="108"/>
  <c r="O15" i="108"/>
  <c r="O13" i="108"/>
  <c r="O71" i="108"/>
  <c r="Q15" i="108"/>
  <c r="Q22" i="108"/>
  <c r="O53" i="108"/>
  <c r="M75" i="108"/>
  <c r="K75" i="108"/>
  <c r="K26" i="108"/>
  <c r="Q71" i="108"/>
  <c r="M71" i="108"/>
  <c r="K15" i="108"/>
  <c r="M15" i="108"/>
  <c r="M26" i="108"/>
  <c r="O26" i="108"/>
  <c r="O13" i="109"/>
  <c r="Q13" i="109"/>
  <c r="K52" i="109"/>
  <c r="K22" i="108"/>
  <c r="Q62" i="108"/>
  <c r="Q102" i="108"/>
  <c r="M53" i="108"/>
  <c r="Q41" i="108"/>
  <c r="O41" i="108"/>
  <c r="Q90" i="108"/>
  <c r="M90" i="108"/>
  <c r="O75" i="108"/>
  <c r="Q26" i="108"/>
  <c r="M62" i="108"/>
  <c r="M22" i="108"/>
  <c r="M41" i="108"/>
  <c r="Q75" i="108"/>
  <c r="K69" i="108" l="1"/>
  <c r="K13" i="108"/>
  <c r="K20" i="108"/>
  <c r="K62" i="108"/>
  <c r="K13" i="109"/>
  <c r="Q128" i="107"/>
  <c r="O128" i="107"/>
  <c r="M128" i="107"/>
  <c r="Q123" i="107"/>
  <c r="O123" i="107"/>
  <c r="K114" i="107"/>
  <c r="O112" i="107"/>
  <c r="M112" i="107"/>
  <c r="O101" i="107"/>
  <c r="O67" i="107"/>
  <c r="Q15" i="107"/>
  <c r="M15" i="107"/>
  <c r="K15" i="107"/>
  <c r="K69" i="107"/>
  <c r="K45" i="107"/>
  <c r="K44" i="107"/>
  <c r="M61" i="107"/>
  <c r="Q61" i="107"/>
  <c r="O61" i="107"/>
  <c r="Q19" i="107"/>
  <c r="K128" i="107" l="1"/>
  <c r="K123" i="107"/>
  <c r="K101" i="107"/>
  <c r="M101" i="107"/>
  <c r="O15" i="107"/>
  <c r="K116" i="107"/>
  <c r="K112" i="107"/>
  <c r="O21" i="107"/>
  <c r="Q21" i="107"/>
  <c r="O105" i="107"/>
  <c r="M67" i="107"/>
  <c r="Q112" i="107"/>
  <c r="M123" i="107"/>
  <c r="O116" i="107"/>
  <c r="K105" i="107"/>
  <c r="Q101" i="107"/>
  <c r="O43" i="107"/>
  <c r="Q43" i="107"/>
  <c r="K29" i="107"/>
  <c r="M34" i="107"/>
  <c r="Q67" i="107"/>
  <c r="M29" i="107"/>
  <c r="Q72" i="107"/>
  <c r="K48" i="107"/>
  <c r="K55" i="107"/>
  <c r="K72" i="107"/>
  <c r="K43" i="107"/>
  <c r="K67" i="107"/>
  <c r="K79" i="107"/>
  <c r="Q116" i="107"/>
  <c r="O72" i="107"/>
  <c r="M72" i="107"/>
  <c r="O55" i="107"/>
  <c r="M55" i="107"/>
  <c r="O29" i="107"/>
  <c r="M43" i="107"/>
  <c r="Q92" i="107"/>
  <c r="O34" i="107"/>
  <c r="Q34" i="107"/>
  <c r="M92" i="107"/>
  <c r="M105" i="107"/>
  <c r="O87" i="107"/>
  <c r="Q105" i="107"/>
  <c r="Q48" i="107"/>
  <c r="M48" i="107"/>
  <c r="O92" i="107"/>
  <c r="Q79" i="107"/>
  <c r="O79" i="107"/>
  <c r="M21" i="107"/>
  <c r="Q13" i="107"/>
  <c r="Q77" i="107"/>
  <c r="O13" i="107"/>
  <c r="K21" i="107"/>
  <c r="K34" i="107"/>
  <c r="K61" i="107"/>
  <c r="K92" i="107"/>
  <c r="M13" i="107"/>
  <c r="M19" i="107"/>
  <c r="K19" i="107" s="1"/>
  <c r="Q29" i="107"/>
  <c r="O48" i="107"/>
  <c r="O60" i="107"/>
  <c r="Q60" i="107"/>
  <c r="M79" i="107"/>
  <c r="O77" i="107"/>
  <c r="Q55" i="107"/>
  <c r="M60" i="107"/>
  <c r="M77" i="107"/>
  <c r="K13" i="107" l="1"/>
  <c r="K77" i="107"/>
  <c r="M51" i="92"/>
  <c r="O51" i="92"/>
  <c r="Q51" i="92"/>
  <c r="K60" i="107"/>
  <c r="Q30" i="92"/>
  <c r="Q29" i="92"/>
  <c r="O30" i="92"/>
  <c r="O29" i="92"/>
  <c r="M30" i="92"/>
  <c r="M29" i="92"/>
  <c r="D40" i="92"/>
  <c r="F40" i="92"/>
  <c r="H51" i="92"/>
  <c r="H38" i="92"/>
  <c r="F38" i="92"/>
  <c r="D51" i="92"/>
  <c r="H40" i="92"/>
  <c r="B68" i="92"/>
  <c r="B67" i="92"/>
  <c r="B66" i="92"/>
  <c r="B65" i="92"/>
  <c r="B64" i="92"/>
  <c r="B63" i="92"/>
  <c r="B59" i="92"/>
  <c r="B58" i="92"/>
  <c r="B57" i="92"/>
  <c r="B56" i="92"/>
  <c r="B55" i="92"/>
  <c r="B54" i="92"/>
  <c r="B53" i="92"/>
  <c r="B52" i="92"/>
  <c r="B49" i="92"/>
  <c r="B47" i="92"/>
  <c r="B46" i="92"/>
  <c r="B45" i="92"/>
  <c r="B44" i="92"/>
  <c r="B43" i="92"/>
  <c r="B42" i="92"/>
  <c r="B41" i="92"/>
  <c r="B36" i="92"/>
  <c r="B35" i="92"/>
  <c r="B34" i="92"/>
  <c r="B31" i="92"/>
  <c r="B30" i="92"/>
  <c r="B29" i="92"/>
  <c r="B28" i="92"/>
  <c r="B25" i="92"/>
  <c r="B24" i="92"/>
  <c r="B23" i="92"/>
  <c r="B20" i="92"/>
  <c r="B19" i="92"/>
  <c r="B18" i="92"/>
  <c r="B17" i="92"/>
  <c r="B16" i="92"/>
  <c r="H33" i="92"/>
  <c r="F33" i="92"/>
  <c r="D33" i="92"/>
  <c r="H27" i="92"/>
  <c r="F27" i="92"/>
  <c r="D27" i="92"/>
  <c r="H13" i="92"/>
  <c r="F13" i="92"/>
  <c r="O85" i="91"/>
  <c r="M85" i="91"/>
  <c r="O84" i="91"/>
  <c r="M84" i="91"/>
  <c r="B102" i="91"/>
  <c r="B101" i="91"/>
  <c r="B100" i="91"/>
  <c r="B99" i="91"/>
  <c r="B95" i="91"/>
  <c r="B94" i="91"/>
  <c r="B93" i="91"/>
  <c r="B92" i="91"/>
  <c r="B91" i="91"/>
  <c r="B90" i="91"/>
  <c r="B89" i="91"/>
  <c r="B86" i="91"/>
  <c r="B85" i="91"/>
  <c r="B84" i="91"/>
  <c r="B81" i="91"/>
  <c r="B80" i="91"/>
  <c r="B79" i="91"/>
  <c r="B76" i="91"/>
  <c r="B75" i="91"/>
  <c r="B74" i="91"/>
  <c r="B71" i="91"/>
  <c r="B70" i="91"/>
  <c r="B69" i="91"/>
  <c r="B68" i="91"/>
  <c r="B67" i="91"/>
  <c r="B66" i="91"/>
  <c r="B65" i="91"/>
  <c r="B64" i="91"/>
  <c r="B60" i="91"/>
  <c r="B59" i="91"/>
  <c r="B58" i="91"/>
  <c r="B57" i="91"/>
  <c r="B56" i="91"/>
  <c r="B55" i="91"/>
  <c r="B52" i="91"/>
  <c r="B51" i="91"/>
  <c r="B50" i="91"/>
  <c r="B49" i="91"/>
  <c r="B48" i="91"/>
  <c r="B47" i="91"/>
  <c r="B46" i="91"/>
  <c r="B45" i="91"/>
  <c r="B44" i="91"/>
  <c r="B43" i="91"/>
  <c r="B42" i="91"/>
  <c r="B41" i="91"/>
  <c r="B37" i="91"/>
  <c r="B36" i="91"/>
  <c r="B35" i="91"/>
  <c r="B34" i="91"/>
  <c r="B29" i="91"/>
  <c r="B28" i="91"/>
  <c r="B27" i="91"/>
  <c r="B24" i="91"/>
  <c r="B23" i="91"/>
  <c r="B22" i="91"/>
  <c r="B21" i="91"/>
  <c r="B20" i="91"/>
  <c r="B19" i="91"/>
  <c r="B18" i="91"/>
  <c r="B17" i="91"/>
  <c r="B16" i="91"/>
  <c r="F98" i="91"/>
  <c r="H88" i="91"/>
  <c r="F88" i="91"/>
  <c r="D88" i="91"/>
  <c r="D83" i="91"/>
  <c r="F83" i="91"/>
  <c r="H83" i="91"/>
  <c r="D73" i="91"/>
  <c r="F73" i="91"/>
  <c r="H73" i="91"/>
  <c r="F54" i="91"/>
  <c r="H54" i="91"/>
  <c r="H26" i="91"/>
  <c r="F26" i="91"/>
  <c r="F15" i="91"/>
  <c r="F13" i="91" s="1"/>
  <c r="H15" i="91"/>
  <c r="H13" i="91" s="1"/>
  <c r="O17" i="90"/>
  <c r="M17" i="90"/>
  <c r="B61" i="90"/>
  <c r="B60" i="90"/>
  <c r="B59" i="90"/>
  <c r="B58" i="90"/>
  <c r="B57" i="90"/>
  <c r="B48" i="90"/>
  <c r="B47" i="90"/>
  <c r="B46" i="90"/>
  <c r="B45" i="90"/>
  <c r="B44" i="90"/>
  <c r="B43" i="90"/>
  <c r="B30" i="90"/>
  <c r="B29" i="90"/>
  <c r="B23" i="90"/>
  <c r="B22" i="90"/>
  <c r="B21" i="90"/>
  <c r="B20" i="90"/>
  <c r="B17" i="90"/>
  <c r="B16" i="90"/>
  <c r="H56" i="90"/>
  <c r="F56" i="90"/>
  <c r="D15" i="90"/>
  <c r="D13" i="90" s="1"/>
  <c r="F15" i="90"/>
  <c r="F13" i="90" s="1"/>
  <c r="H15" i="90"/>
  <c r="H13" i="90" s="1"/>
  <c r="B38" i="89"/>
  <c r="K38" i="89" s="1"/>
  <c r="B37" i="89"/>
  <c r="B32" i="89"/>
  <c r="B31" i="89"/>
  <c r="B30" i="89"/>
  <c r="B25" i="89"/>
  <c r="B24" i="89"/>
  <c r="B23" i="89"/>
  <c r="B22" i="89"/>
  <c r="B21" i="89"/>
  <c r="B17" i="89"/>
  <c r="B16" i="89"/>
  <c r="H29" i="89"/>
  <c r="H27" i="89" s="1"/>
  <c r="F29" i="89"/>
  <c r="F27" i="89" s="1"/>
  <c r="D29" i="89"/>
  <c r="Q23" i="89"/>
  <c r="B60" i="85"/>
  <c r="B51" i="85"/>
  <c r="B49" i="85"/>
  <c r="B45" i="85"/>
  <c r="B44" i="85"/>
  <c r="B34" i="85"/>
  <c r="B33" i="85"/>
  <c r="B32" i="85"/>
  <c r="B29" i="85"/>
  <c r="B28" i="85"/>
  <c r="B25" i="85"/>
  <c r="B24" i="85"/>
  <c r="B23" i="85"/>
  <c r="B22" i="85"/>
  <c r="B21" i="85"/>
  <c r="B18" i="85"/>
  <c r="B17" i="85"/>
  <c r="B16" i="85"/>
  <c r="D31" i="85"/>
  <c r="F31" i="85"/>
  <c r="H27" i="85"/>
  <c r="F27" i="85"/>
  <c r="F15" i="85"/>
  <c r="F13" i="85" s="1"/>
  <c r="H15" i="85"/>
  <c r="H13" i="85" s="1"/>
  <c r="Q85" i="84"/>
  <c r="O85" i="84"/>
  <c r="M85" i="84"/>
  <c r="Q80" i="84"/>
  <c r="O80" i="84"/>
  <c r="M80" i="84"/>
  <c r="O74" i="84"/>
  <c r="M74" i="84"/>
  <c r="M73" i="84" s="1"/>
  <c r="O26" i="84"/>
  <c r="M26" i="84"/>
  <c r="B102" i="84"/>
  <c r="B101" i="84"/>
  <c r="B100" i="84"/>
  <c r="B99" i="84"/>
  <c r="B95" i="84"/>
  <c r="B93" i="84"/>
  <c r="B92" i="84"/>
  <c r="B91" i="84"/>
  <c r="B89" i="84"/>
  <c r="B86" i="84"/>
  <c r="B85" i="84"/>
  <c r="B84" i="84"/>
  <c r="B81" i="84"/>
  <c r="B80" i="84"/>
  <c r="B79" i="84"/>
  <c r="B75" i="84"/>
  <c r="B74" i="84"/>
  <c r="B71" i="84"/>
  <c r="B70" i="84"/>
  <c r="B69" i="84"/>
  <c r="B68" i="84"/>
  <c r="B67" i="84"/>
  <c r="B66" i="84"/>
  <c r="B65" i="84"/>
  <c r="B60" i="84"/>
  <c r="B58" i="84"/>
  <c r="B57" i="84"/>
  <c r="B56" i="84"/>
  <c r="B55" i="84"/>
  <c r="B49" i="84"/>
  <c r="B48" i="84"/>
  <c r="B47" i="84"/>
  <c r="B46" i="84"/>
  <c r="B45" i="84"/>
  <c r="B43" i="84"/>
  <c r="B42" i="84"/>
  <c r="B41" i="84"/>
  <c r="B40" i="84"/>
  <c r="B37" i="84"/>
  <c r="B35" i="84"/>
  <c r="B34" i="84"/>
  <c r="B33" i="84"/>
  <c r="B29" i="84"/>
  <c r="B28" i="84"/>
  <c r="B27" i="84"/>
  <c r="B24" i="84"/>
  <c r="B23" i="84"/>
  <c r="B22" i="84"/>
  <c r="B21" i="84"/>
  <c r="B20" i="84"/>
  <c r="B19" i="84"/>
  <c r="B18" i="84"/>
  <c r="B17" i="84"/>
  <c r="B16" i="84"/>
  <c r="H98" i="84"/>
  <c r="D88" i="84"/>
  <c r="F88" i="84"/>
  <c r="H88" i="84"/>
  <c r="H83" i="84"/>
  <c r="F83" i="84"/>
  <c r="D78" i="84"/>
  <c r="F78" i="84"/>
  <c r="H78" i="84"/>
  <c r="D54" i="84"/>
  <c r="F54" i="84"/>
  <c r="H54" i="84"/>
  <c r="F39" i="84"/>
  <c r="H39" i="84"/>
  <c r="D26" i="84"/>
  <c r="F26" i="84"/>
  <c r="H26" i="84"/>
  <c r="H15" i="84"/>
  <c r="H13" i="84" s="1"/>
  <c r="F15" i="84"/>
  <c r="F13" i="84" s="1"/>
  <c r="D15" i="84"/>
  <c r="D13" i="84" s="1"/>
  <c r="Q53" i="83"/>
  <c r="O53" i="83"/>
  <c r="M53" i="83"/>
  <c r="Q52" i="83"/>
  <c r="O52" i="83"/>
  <c r="M52" i="83"/>
  <c r="Q39" i="83"/>
  <c r="O39" i="83"/>
  <c r="M39" i="83"/>
  <c r="Q38" i="83"/>
  <c r="O38" i="83"/>
  <c r="M38" i="83"/>
  <c r="O34" i="83"/>
  <c r="O33" i="83"/>
  <c r="Q17" i="83"/>
  <c r="B60" i="83"/>
  <c r="B59" i="83"/>
  <c r="B58" i="83"/>
  <c r="B57" i="83"/>
  <c r="B53" i="83"/>
  <c r="B52" i="83"/>
  <c r="B48" i="83"/>
  <c r="B47" i="83"/>
  <c r="B46" i="83"/>
  <c r="B45" i="83"/>
  <c r="B44" i="83"/>
  <c r="B43" i="83"/>
  <c r="K89" i="91" l="1"/>
  <c r="K74" i="91"/>
  <c r="K16" i="90"/>
  <c r="K49" i="85"/>
  <c r="K57" i="83"/>
  <c r="K31" i="89"/>
  <c r="K64" i="92"/>
  <c r="K54" i="92"/>
  <c r="K58" i="92"/>
  <c r="K43" i="92"/>
  <c r="K47" i="92"/>
  <c r="K41" i="92"/>
  <c r="K48" i="92"/>
  <c r="K45" i="92"/>
  <c r="K42" i="92"/>
  <c r="K46" i="92"/>
  <c r="K44" i="92"/>
  <c r="K53" i="92"/>
  <c r="K57" i="92"/>
  <c r="K55" i="92"/>
  <c r="K52" i="92"/>
  <c r="K56" i="92"/>
  <c r="K65" i="92"/>
  <c r="K66" i="92"/>
  <c r="K63" i="92"/>
  <c r="K62" i="92"/>
  <c r="K67" i="92"/>
  <c r="K34" i="92"/>
  <c r="K84" i="91"/>
  <c r="K94" i="91"/>
  <c r="K55" i="91"/>
  <c r="K59" i="91"/>
  <c r="K29" i="90"/>
  <c r="K28" i="85"/>
  <c r="Q101" i="84"/>
  <c r="Q98" i="84"/>
  <c r="K84" i="84"/>
  <c r="K79" i="84"/>
  <c r="K75" i="84"/>
  <c r="K57" i="84"/>
  <c r="K28" i="84"/>
  <c r="K31" i="92"/>
  <c r="K28" i="92"/>
  <c r="K16" i="92"/>
  <c r="K21" i="92"/>
  <c r="K24" i="92"/>
  <c r="O98" i="91"/>
  <c r="O101" i="91"/>
  <c r="O97" i="91" s="1"/>
  <c r="K85" i="91"/>
  <c r="K75" i="91"/>
  <c r="K40" i="91"/>
  <c r="K51" i="91"/>
  <c r="K27" i="91"/>
  <c r="K23" i="91"/>
  <c r="K16" i="91"/>
  <c r="K57" i="90"/>
  <c r="K60" i="90"/>
  <c r="K44" i="90"/>
  <c r="K45" i="90"/>
  <c r="K43" i="90"/>
  <c r="K47" i="90"/>
  <c r="K20" i="90"/>
  <c r="M17" i="89"/>
  <c r="M16" i="89"/>
  <c r="H13" i="89"/>
  <c r="K29" i="85"/>
  <c r="K60" i="85"/>
  <c r="K58" i="85"/>
  <c r="K61" i="85"/>
  <c r="K45" i="85"/>
  <c r="K40" i="85"/>
  <c r="K32" i="85"/>
  <c r="K16" i="85"/>
  <c r="K89" i="84"/>
  <c r="K74" i="84"/>
  <c r="K56" i="84"/>
  <c r="K58" i="84"/>
  <c r="B54" i="84"/>
  <c r="K55" i="84"/>
  <c r="K59" i="84"/>
  <c r="K51" i="84"/>
  <c r="K40" i="84"/>
  <c r="K23" i="84"/>
  <c r="K48" i="83"/>
  <c r="K46" i="83"/>
  <c r="K43" i="83"/>
  <c r="K24" i="85"/>
  <c r="K50" i="85"/>
  <c r="K54" i="85"/>
  <c r="K52" i="85"/>
  <c r="B40" i="92"/>
  <c r="K51" i="85"/>
  <c r="K53" i="85"/>
  <c r="K39" i="90"/>
  <c r="K42" i="85"/>
  <c r="K41" i="85"/>
  <c r="K33" i="85"/>
  <c r="K43" i="84"/>
  <c r="K44" i="85"/>
  <c r="K43" i="85"/>
  <c r="K44" i="84"/>
  <c r="B56" i="90"/>
  <c r="O37" i="90"/>
  <c r="O78" i="91"/>
  <c r="B26" i="91"/>
  <c r="K46" i="90"/>
  <c r="K59" i="90"/>
  <c r="K30" i="90"/>
  <c r="K58" i="90"/>
  <c r="K21" i="90"/>
  <c r="K30" i="89"/>
  <c r="K19" i="85"/>
  <c r="K20" i="85"/>
  <c r="K21" i="85"/>
  <c r="O78" i="84"/>
  <c r="K92" i="84"/>
  <c r="K49" i="84"/>
  <c r="K22" i="84"/>
  <c r="K58" i="83"/>
  <c r="K44" i="83"/>
  <c r="K19" i="91"/>
  <c r="K20" i="91"/>
  <c r="K17" i="91"/>
  <c r="K21" i="91"/>
  <c r="K18" i="91"/>
  <c r="K22" i="91"/>
  <c r="K48" i="90"/>
  <c r="K22" i="90"/>
  <c r="K23" i="90"/>
  <c r="K24" i="90"/>
  <c r="K59" i="85"/>
  <c r="M36" i="85"/>
  <c r="K18" i="85"/>
  <c r="K22" i="85"/>
  <c r="K17" i="85"/>
  <c r="K23" i="85"/>
  <c r="K91" i="84"/>
  <c r="K93" i="84"/>
  <c r="K90" i="84"/>
  <c r="K94" i="84"/>
  <c r="K48" i="84"/>
  <c r="K45" i="84"/>
  <c r="K41" i="84"/>
  <c r="K46" i="84"/>
  <c r="K50" i="84"/>
  <c r="K42" i="84"/>
  <c r="K47" i="84"/>
  <c r="K17" i="84"/>
  <c r="K21" i="84"/>
  <c r="K18" i="84"/>
  <c r="K19" i="84"/>
  <c r="K16" i="84"/>
  <c r="K20" i="84"/>
  <c r="K59" i="83"/>
  <c r="K60" i="83"/>
  <c r="K47" i="83"/>
  <c r="K45" i="83"/>
  <c r="O33" i="92"/>
  <c r="K17" i="92"/>
  <c r="M26" i="91"/>
  <c r="M83" i="91"/>
  <c r="K18" i="92"/>
  <c r="K19" i="92"/>
  <c r="K22" i="92"/>
  <c r="K20" i="92"/>
  <c r="B51" i="92"/>
  <c r="K23" i="92"/>
  <c r="O83" i="91"/>
  <c r="Q78" i="91"/>
  <c r="M15" i="92"/>
  <c r="M56" i="90"/>
  <c r="O83" i="84"/>
  <c r="M39" i="84"/>
  <c r="Q32" i="83"/>
  <c r="Q15" i="83"/>
  <c r="O27" i="83"/>
  <c r="O37" i="83"/>
  <c r="O51" i="83"/>
  <c r="O15" i="83"/>
  <c r="M51" i="83"/>
  <c r="M56" i="83"/>
  <c r="O56" i="83"/>
  <c r="Q56" i="83"/>
  <c r="M31" i="85"/>
  <c r="O31" i="85"/>
  <c r="Q83" i="91"/>
  <c r="M78" i="91"/>
  <c r="Q26" i="91"/>
  <c r="M15" i="91"/>
  <c r="O19" i="90"/>
  <c r="K17" i="90"/>
  <c r="O15" i="91"/>
  <c r="O33" i="90"/>
  <c r="Q83" i="84"/>
  <c r="M78" i="84"/>
  <c r="Q73" i="84"/>
  <c r="Q54" i="84"/>
  <c r="Q26" i="84"/>
  <c r="B78" i="84"/>
  <c r="O73" i="84"/>
  <c r="Q39" i="84"/>
  <c r="M27" i="83"/>
  <c r="O32" i="83"/>
  <c r="M19" i="83"/>
  <c r="M15" i="83"/>
  <c r="O19" i="83"/>
  <c r="Q27" i="83"/>
  <c r="M32" i="83"/>
  <c r="Q37" i="83"/>
  <c r="M42" i="83"/>
  <c r="Q51" i="83"/>
  <c r="O39" i="84"/>
  <c r="Q78" i="84"/>
  <c r="M83" i="84"/>
  <c r="O15" i="90"/>
  <c r="M37" i="90"/>
  <c r="M42" i="90"/>
  <c r="Q42" i="90"/>
  <c r="B78" i="91"/>
  <c r="D97" i="91"/>
  <c r="O26" i="91"/>
  <c r="O42" i="83"/>
  <c r="B88" i="84"/>
  <c r="O88" i="84"/>
  <c r="Q15" i="85"/>
  <c r="Q29" i="89"/>
  <c r="M28" i="90"/>
  <c r="B83" i="91"/>
  <c r="Q15" i="91"/>
  <c r="M88" i="91"/>
  <c r="Q42" i="83"/>
  <c r="K27" i="84"/>
  <c r="M88" i="84"/>
  <c r="M15" i="90"/>
  <c r="B73" i="91"/>
  <c r="B88" i="91"/>
  <c r="K79" i="91"/>
  <c r="M27" i="92"/>
  <c r="Q33" i="92"/>
  <c r="B33" i="92"/>
  <c r="B38" i="92"/>
  <c r="O38" i="92" s="1"/>
  <c r="O27" i="92"/>
  <c r="Q15" i="92"/>
  <c r="O15" i="92"/>
  <c r="B15" i="92"/>
  <c r="B27" i="92"/>
  <c r="K30" i="92"/>
  <c r="K35" i="92"/>
  <c r="Q27" i="92"/>
  <c r="K29" i="92"/>
  <c r="H97" i="91"/>
  <c r="O88" i="91"/>
  <c r="K90" i="91"/>
  <c r="K92" i="91"/>
  <c r="K93" i="91"/>
  <c r="K91" i="91"/>
  <c r="K80" i="91"/>
  <c r="H62" i="91"/>
  <c r="B54" i="91"/>
  <c r="K58" i="91"/>
  <c r="K56" i="91"/>
  <c r="K57" i="91"/>
  <c r="K42" i="91"/>
  <c r="B39" i="91"/>
  <c r="K46" i="91"/>
  <c r="K50" i="91"/>
  <c r="K43" i="91"/>
  <c r="K47" i="91"/>
  <c r="K44" i="91"/>
  <c r="K48" i="91"/>
  <c r="K41" i="91"/>
  <c r="K45" i="91"/>
  <c r="K49" i="91"/>
  <c r="K28" i="91"/>
  <c r="B15" i="91"/>
  <c r="Q56" i="90"/>
  <c r="O56" i="90"/>
  <c r="O42" i="90"/>
  <c r="K38" i="90"/>
  <c r="M33" i="90"/>
  <c r="M19" i="90"/>
  <c r="K37" i="89"/>
  <c r="K36" i="89"/>
  <c r="K34" i="89" s="1"/>
  <c r="O29" i="89"/>
  <c r="B29" i="89"/>
  <c r="D27" i="89"/>
  <c r="Q24" i="89"/>
  <c r="Q22" i="89"/>
  <c r="K16" i="89"/>
  <c r="Q38" i="85"/>
  <c r="M38" i="85"/>
  <c r="M27" i="85"/>
  <c r="Q27" i="85"/>
  <c r="Q31" i="85"/>
  <c r="O15" i="85"/>
  <c r="O27" i="85"/>
  <c r="B31" i="85"/>
  <c r="B27" i="85"/>
  <c r="B15" i="85"/>
  <c r="M15" i="85"/>
  <c r="H97" i="84"/>
  <c r="Q88" i="84"/>
  <c r="B83" i="84"/>
  <c r="K85" i="84"/>
  <c r="K80" i="84"/>
  <c r="B73" i="84"/>
  <c r="B62" i="84"/>
  <c r="B63" i="84"/>
  <c r="B39" i="84"/>
  <c r="B26" i="84"/>
  <c r="Q15" i="84"/>
  <c r="M15" i="84"/>
  <c r="K53" i="83"/>
  <c r="K52" i="83"/>
  <c r="M37" i="83"/>
  <c r="Q19" i="83"/>
  <c r="D13" i="92"/>
  <c r="M33" i="92"/>
  <c r="F62" i="91"/>
  <c r="D13" i="91"/>
  <c r="B63" i="91"/>
  <c r="K63" i="91" s="1"/>
  <c r="M97" i="91"/>
  <c r="Q97" i="91"/>
  <c r="M99" i="91"/>
  <c r="O99" i="91"/>
  <c r="Q100" i="91"/>
  <c r="Q99" i="91"/>
  <c r="F97" i="91"/>
  <c r="B98" i="91"/>
  <c r="K98" i="91" s="1"/>
  <c r="M100" i="91"/>
  <c r="O100" i="91"/>
  <c r="K35" i="90"/>
  <c r="Q19" i="90"/>
  <c r="D13" i="89"/>
  <c r="B20" i="89"/>
  <c r="K21" i="89" s="1"/>
  <c r="F13" i="89"/>
  <c r="M22" i="89"/>
  <c r="M23" i="89"/>
  <c r="M24" i="89"/>
  <c r="O22" i="89"/>
  <c r="O23" i="89"/>
  <c r="O24" i="89"/>
  <c r="B98" i="84"/>
  <c r="K98" i="84" s="1"/>
  <c r="M63" i="84"/>
  <c r="M65" i="84"/>
  <c r="M66" i="84"/>
  <c r="M67" i="84"/>
  <c r="M68" i="84"/>
  <c r="M69" i="84"/>
  <c r="M99" i="84"/>
  <c r="O97" i="84"/>
  <c r="F97" i="84"/>
  <c r="O63" i="84"/>
  <c r="O65" i="84"/>
  <c r="O66" i="84"/>
  <c r="O67" i="84"/>
  <c r="O68" i="84"/>
  <c r="O69" i="84"/>
  <c r="M100" i="84"/>
  <c r="O99" i="84"/>
  <c r="Q99" i="84"/>
  <c r="Q63" i="84"/>
  <c r="Q62" i="84" s="1"/>
  <c r="Q65" i="84"/>
  <c r="Q66" i="84"/>
  <c r="Q67" i="84"/>
  <c r="Q68" i="84"/>
  <c r="Q69" i="84"/>
  <c r="M97" i="84"/>
  <c r="O100" i="84"/>
  <c r="Q100" i="84"/>
  <c r="B13" i="84"/>
  <c r="O13" i="84" s="1"/>
  <c r="B15" i="84"/>
  <c r="O15" i="84"/>
  <c r="Q88" i="91"/>
  <c r="Q15" i="90"/>
  <c r="B42" i="90"/>
  <c r="Q28" i="90"/>
  <c r="O28" i="90"/>
  <c r="B15" i="90"/>
  <c r="B13" i="90" s="1"/>
  <c r="M13" i="90" s="1"/>
  <c r="B48" i="85"/>
  <c r="B51" i="83"/>
  <c r="B39" i="83"/>
  <c r="B38" i="83"/>
  <c r="B34" i="83"/>
  <c r="B33" i="83"/>
  <c r="B29" i="83"/>
  <c r="B28" i="83"/>
  <c r="B23" i="83"/>
  <c r="B22" i="83"/>
  <c r="B21" i="83"/>
  <c r="B20" i="83"/>
  <c r="H13" i="83"/>
  <c r="F13" i="83"/>
  <c r="O36" i="82"/>
  <c r="M36" i="82"/>
  <c r="O29" i="82"/>
  <c r="M17" i="82"/>
  <c r="B38" i="82"/>
  <c r="K38" i="82" s="1"/>
  <c r="B37" i="82"/>
  <c r="K37" i="82" s="1"/>
  <c r="B32" i="82"/>
  <c r="B31" i="82"/>
  <c r="B30" i="82"/>
  <c r="B25" i="82"/>
  <c r="B24" i="82"/>
  <c r="B23" i="82"/>
  <c r="B22" i="82"/>
  <c r="B21" i="82"/>
  <c r="H29" i="82"/>
  <c r="H27" i="82" s="1"/>
  <c r="F29" i="82"/>
  <c r="F27" i="82" s="1"/>
  <c r="D29" i="82"/>
  <c r="Q23" i="82"/>
  <c r="M22" i="82"/>
  <c r="H13" i="82"/>
  <c r="F13" i="82"/>
  <c r="B15" i="82"/>
  <c r="B13" i="82" s="1"/>
  <c r="K29" i="89" l="1"/>
  <c r="Q97" i="84"/>
  <c r="K40" i="92"/>
  <c r="K70" i="91"/>
  <c r="K62" i="91" s="1"/>
  <c r="K101" i="84"/>
  <c r="K97" i="84" s="1"/>
  <c r="K54" i="84"/>
  <c r="K33" i="83"/>
  <c r="K29" i="83"/>
  <c r="K22" i="83"/>
  <c r="K23" i="83"/>
  <c r="K20" i="83"/>
  <c r="K31" i="82"/>
  <c r="K99" i="91"/>
  <c r="K101" i="91"/>
  <c r="K97" i="91" s="1"/>
  <c r="K17" i="89"/>
  <c r="K57" i="85"/>
  <c r="K63" i="84"/>
  <c r="K64" i="84"/>
  <c r="K70" i="84"/>
  <c r="K30" i="82"/>
  <c r="B62" i="91"/>
  <c r="Q36" i="85"/>
  <c r="K48" i="85"/>
  <c r="O36" i="85"/>
  <c r="K61" i="92"/>
  <c r="K15" i="85"/>
  <c r="K21" i="83"/>
  <c r="K24" i="83"/>
  <c r="K33" i="92"/>
  <c r="K37" i="90"/>
  <c r="K15" i="92"/>
  <c r="M29" i="82"/>
  <c r="K15" i="90"/>
  <c r="K38" i="85"/>
  <c r="K83" i="84"/>
  <c r="K31" i="85"/>
  <c r="K83" i="91"/>
  <c r="K78" i="91"/>
  <c r="K73" i="91"/>
  <c r="K26" i="91"/>
  <c r="K33" i="90"/>
  <c r="K28" i="90"/>
  <c r="B27" i="89"/>
  <c r="O27" i="89" s="1"/>
  <c r="B97" i="91"/>
  <c r="K25" i="89"/>
  <c r="K26" i="84"/>
  <c r="K78" i="84"/>
  <c r="K73" i="84"/>
  <c r="K66" i="84"/>
  <c r="K69" i="84"/>
  <c r="M38" i="92"/>
  <c r="K38" i="83"/>
  <c r="M20" i="89"/>
  <c r="K56" i="83"/>
  <c r="Q38" i="92"/>
  <c r="O62" i="84"/>
  <c r="K42" i="83"/>
  <c r="K51" i="92"/>
  <c r="K27" i="92"/>
  <c r="K100" i="91"/>
  <c r="K88" i="91"/>
  <c r="K54" i="91"/>
  <c r="K39" i="91"/>
  <c r="K15" i="91"/>
  <c r="K56" i="90"/>
  <c r="K42" i="90"/>
  <c r="Q20" i="89"/>
  <c r="O20" i="89"/>
  <c r="M15" i="89"/>
  <c r="K27" i="85"/>
  <c r="B97" i="84"/>
  <c r="K100" i="84"/>
  <c r="K99" i="84"/>
  <c r="K88" i="84"/>
  <c r="K68" i="84"/>
  <c r="K65" i="84"/>
  <c r="K67" i="84"/>
  <c r="M62" i="84"/>
  <c r="K39" i="84"/>
  <c r="K15" i="84"/>
  <c r="M13" i="84"/>
  <c r="Q13" i="84"/>
  <c r="K51" i="83"/>
  <c r="K28" i="83"/>
  <c r="O34" i="82"/>
  <c r="Q34" i="82"/>
  <c r="M34" i="82"/>
  <c r="Q29" i="82"/>
  <c r="B29" i="82"/>
  <c r="O24" i="82"/>
  <c r="Q22" i="82"/>
  <c r="M15" i="82"/>
  <c r="B13" i="92"/>
  <c r="M13" i="92" s="1"/>
  <c r="K65" i="91"/>
  <c r="K68" i="91"/>
  <c r="K67" i="91"/>
  <c r="K66" i="91"/>
  <c r="K64" i="91"/>
  <c r="B13" i="91"/>
  <c r="M13" i="91" s="1"/>
  <c r="K69" i="91"/>
  <c r="K23" i="89"/>
  <c r="B13" i="89"/>
  <c r="Q13" i="89" s="1"/>
  <c r="K24" i="89"/>
  <c r="K22" i="89"/>
  <c r="B13" i="85"/>
  <c r="K17" i="83"/>
  <c r="K39" i="83"/>
  <c r="B37" i="83"/>
  <c r="K34" i="83"/>
  <c r="B20" i="82"/>
  <c r="K23" i="82" s="1"/>
  <c r="M23" i="82"/>
  <c r="O22" i="82"/>
  <c r="Q24" i="82"/>
  <c r="D27" i="82"/>
  <c r="M24" i="82"/>
  <c r="O23" i="82"/>
  <c r="D13" i="82"/>
  <c r="K17" i="82"/>
  <c r="K15" i="82" s="1"/>
  <c r="K19" i="90"/>
  <c r="O13" i="90"/>
  <c r="Q13" i="90"/>
  <c r="B15" i="83"/>
  <c r="B27" i="83"/>
  <c r="B32" i="83"/>
  <c r="D13" i="83"/>
  <c r="B54" i="106"/>
  <c r="H43" i="106"/>
  <c r="H41" i="106" s="1"/>
  <c r="F43" i="106"/>
  <c r="F41" i="106" s="1"/>
  <c r="B61" i="106"/>
  <c r="B60" i="106"/>
  <c r="B57" i="106"/>
  <c r="B56" i="106"/>
  <c r="B55" i="106"/>
  <c r="B52" i="106"/>
  <c r="B50" i="106"/>
  <c r="B49" i="106"/>
  <c r="B48" i="106"/>
  <c r="B47" i="106"/>
  <c r="B46" i="106"/>
  <c r="B45" i="106"/>
  <c r="B34" i="106"/>
  <c r="B32" i="106"/>
  <c r="B31" i="106"/>
  <c r="B30" i="106"/>
  <c r="B29" i="106"/>
  <c r="B28" i="106"/>
  <c r="H36" i="106"/>
  <c r="F36" i="106"/>
  <c r="D36" i="106"/>
  <c r="H27" i="106"/>
  <c r="F27" i="106"/>
  <c r="D27" i="106"/>
  <c r="H15" i="106"/>
  <c r="H13" i="106" s="1"/>
  <c r="F15" i="106"/>
  <c r="F13" i="106" s="1"/>
  <c r="D15" i="106"/>
  <c r="O13" i="89" l="1"/>
  <c r="M13" i="89"/>
  <c r="O20" i="82"/>
  <c r="K62" i="84"/>
  <c r="K36" i="85"/>
  <c r="K21" i="82"/>
  <c r="K22" i="82"/>
  <c r="K25" i="82"/>
  <c r="K55" i="106"/>
  <c r="K61" i="106"/>
  <c r="K44" i="106"/>
  <c r="K28" i="106"/>
  <c r="K15" i="83"/>
  <c r="M13" i="85"/>
  <c r="O13" i="85"/>
  <c r="K13" i="84"/>
  <c r="K67" i="106"/>
  <c r="K69" i="106"/>
  <c r="K60" i="106"/>
  <c r="K47" i="106"/>
  <c r="K46" i="106"/>
  <c r="K30" i="106"/>
  <c r="K70" i="106"/>
  <c r="K68" i="106"/>
  <c r="K57" i="106"/>
  <c r="K59" i="106"/>
  <c r="K58" i="106"/>
  <c r="K56" i="106"/>
  <c r="K50" i="106"/>
  <c r="K48" i="106"/>
  <c r="K51" i="106"/>
  <c r="K45" i="106"/>
  <c r="K49" i="106"/>
  <c r="B36" i="106"/>
  <c r="K29" i="106"/>
  <c r="K33" i="106"/>
  <c r="K31" i="106"/>
  <c r="K32" i="106"/>
  <c r="M64" i="106"/>
  <c r="Q27" i="89"/>
  <c r="K13" i="90"/>
  <c r="K34" i="82"/>
  <c r="K32" i="83"/>
  <c r="K38" i="92"/>
  <c r="M27" i="89"/>
  <c r="K29" i="82"/>
  <c r="M20" i="82"/>
  <c r="Q54" i="106"/>
  <c r="K37" i="83"/>
  <c r="K20" i="89"/>
  <c r="K15" i="89"/>
  <c r="K27" i="83"/>
  <c r="Q20" i="82"/>
  <c r="Q15" i="106"/>
  <c r="O36" i="106"/>
  <c r="O54" i="106"/>
  <c r="Q36" i="106"/>
  <c r="B27" i="106"/>
  <c r="M54" i="106"/>
  <c r="Q27" i="106"/>
  <c r="O27" i="106"/>
  <c r="M27" i="106"/>
  <c r="M15" i="106"/>
  <c r="O13" i="92"/>
  <c r="Q13" i="92"/>
  <c r="Q13" i="91"/>
  <c r="O13" i="91"/>
  <c r="Q13" i="85"/>
  <c r="K19" i="83"/>
  <c r="B13" i="83"/>
  <c r="M13" i="83" s="1"/>
  <c r="K24" i="82"/>
  <c r="B27" i="82"/>
  <c r="M27" i="82" s="1"/>
  <c r="M13" i="82"/>
  <c r="B41" i="106"/>
  <c r="M41" i="106" s="1"/>
  <c r="M36" i="106"/>
  <c r="D13" i="106"/>
  <c r="B13" i="106" s="1"/>
  <c r="B43" i="106"/>
  <c r="O15" i="106"/>
  <c r="Q85" i="105"/>
  <c r="O85" i="105"/>
  <c r="M85" i="105"/>
  <c r="Q80" i="105"/>
  <c r="O80" i="105"/>
  <c r="M80" i="105"/>
  <c r="Q75" i="105"/>
  <c r="O75" i="105"/>
  <c r="M75" i="105"/>
  <c r="B102" i="105"/>
  <c r="B101" i="105"/>
  <c r="B100" i="105"/>
  <c r="B99" i="105"/>
  <c r="B95" i="105"/>
  <c r="B94" i="105"/>
  <c r="B93" i="105"/>
  <c r="B92" i="105"/>
  <c r="B91" i="105"/>
  <c r="B90" i="105"/>
  <c r="B89" i="105"/>
  <c r="B86" i="105"/>
  <c r="B85" i="105"/>
  <c r="B84" i="105"/>
  <c r="B81" i="105"/>
  <c r="B80" i="105"/>
  <c r="B79" i="105"/>
  <c r="B76" i="105"/>
  <c r="B75" i="105"/>
  <c r="B74" i="105"/>
  <c r="B71" i="105"/>
  <c r="B70" i="105"/>
  <c r="K63" i="105" s="1"/>
  <c r="B68" i="105"/>
  <c r="B67" i="105"/>
  <c r="B66" i="105"/>
  <c r="B65" i="105"/>
  <c r="B52" i="105"/>
  <c r="B51" i="105"/>
  <c r="B29" i="105"/>
  <c r="B28" i="105"/>
  <c r="B27" i="105"/>
  <c r="K27" i="105" s="1"/>
  <c r="B24" i="105"/>
  <c r="B23" i="105"/>
  <c r="B22" i="105"/>
  <c r="B21" i="105"/>
  <c r="B20" i="105"/>
  <c r="B19" i="105"/>
  <c r="B18" i="105"/>
  <c r="B17" i="105"/>
  <c r="B16" i="105"/>
  <c r="D97" i="105"/>
  <c r="H98" i="105"/>
  <c r="F98" i="105"/>
  <c r="H88" i="105"/>
  <c r="F88" i="105"/>
  <c r="D88" i="105"/>
  <c r="H83" i="105"/>
  <c r="F83" i="105"/>
  <c r="D83" i="105"/>
  <c r="H78" i="105"/>
  <c r="F78" i="105"/>
  <c r="D78" i="105"/>
  <c r="H73" i="105"/>
  <c r="F73" i="105"/>
  <c r="D73" i="105"/>
  <c r="O67" i="105"/>
  <c r="M68" i="105"/>
  <c r="H54" i="105"/>
  <c r="F54" i="105"/>
  <c r="D54" i="105"/>
  <c r="H39" i="105"/>
  <c r="F39" i="105"/>
  <c r="D39" i="105"/>
  <c r="B39" i="105" s="1"/>
  <c r="H26" i="105"/>
  <c r="F26" i="105"/>
  <c r="D26" i="105"/>
  <c r="H15" i="105"/>
  <c r="F15" i="105"/>
  <c r="F13" i="105" s="1"/>
  <c r="D15" i="105"/>
  <c r="D13" i="105" s="1"/>
  <c r="M53" i="104"/>
  <c r="M39" i="104"/>
  <c r="Q34" i="104"/>
  <c r="O34" i="104"/>
  <c r="M34" i="104"/>
  <c r="B60" i="104"/>
  <c r="B59" i="104"/>
  <c r="B58" i="104"/>
  <c r="B57" i="104"/>
  <c r="B53" i="104"/>
  <c r="B52" i="104"/>
  <c r="B48" i="104"/>
  <c r="B47" i="104"/>
  <c r="B46" i="104"/>
  <c r="B45" i="104"/>
  <c r="B44" i="104"/>
  <c r="B43" i="104"/>
  <c r="B39" i="104"/>
  <c r="B38" i="104"/>
  <c r="B34" i="104"/>
  <c r="B33" i="104"/>
  <c r="B28" i="104"/>
  <c r="B17" i="104"/>
  <c r="B16" i="104"/>
  <c r="H56" i="104"/>
  <c r="F56" i="104"/>
  <c r="H15" i="104"/>
  <c r="H13" i="104" s="1"/>
  <c r="F15" i="104"/>
  <c r="F13" i="104" s="1"/>
  <c r="D15" i="104"/>
  <c r="O37" i="103"/>
  <c r="B36" i="103"/>
  <c r="H30" i="103"/>
  <c r="D15" i="103"/>
  <c r="M16" i="103" s="1"/>
  <c r="K16" i="104" l="1"/>
  <c r="K17" i="104"/>
  <c r="K74" i="105"/>
  <c r="M17" i="103"/>
  <c r="K55" i="105"/>
  <c r="K57" i="104"/>
  <c r="K43" i="104"/>
  <c r="K38" i="104"/>
  <c r="K33" i="104"/>
  <c r="K27" i="89"/>
  <c r="Q101" i="105"/>
  <c r="Q98" i="105"/>
  <c r="O101" i="105"/>
  <c r="O98" i="105"/>
  <c r="K89" i="105"/>
  <c r="K94" i="105"/>
  <c r="K84" i="105"/>
  <c r="K79" i="105"/>
  <c r="K64" i="105"/>
  <c r="K40" i="105"/>
  <c r="K16" i="105"/>
  <c r="K52" i="104"/>
  <c r="K28" i="104"/>
  <c r="K29" i="104"/>
  <c r="K36" i="103"/>
  <c r="K39" i="103"/>
  <c r="K38" i="103"/>
  <c r="K37" i="103"/>
  <c r="Q51" i="104"/>
  <c r="M32" i="104"/>
  <c r="M28" i="103"/>
  <c r="K23" i="103"/>
  <c r="K24" i="103"/>
  <c r="K64" i="106"/>
  <c r="K57" i="105"/>
  <c r="K43" i="105"/>
  <c r="Q37" i="104"/>
  <c r="K60" i="104"/>
  <c r="K44" i="104"/>
  <c r="K48" i="104"/>
  <c r="K21" i="104"/>
  <c r="K75" i="105"/>
  <c r="K58" i="105"/>
  <c r="K59" i="105"/>
  <c r="K42" i="105"/>
  <c r="K46" i="105"/>
  <c r="K50" i="105"/>
  <c r="K47" i="105"/>
  <c r="K44" i="105"/>
  <c r="K48" i="105"/>
  <c r="K41" i="105"/>
  <c r="K45" i="105"/>
  <c r="K49" i="105"/>
  <c r="K58" i="104"/>
  <c r="K59" i="104"/>
  <c r="K47" i="104"/>
  <c r="K45" i="104"/>
  <c r="K46" i="104"/>
  <c r="M73" i="105"/>
  <c r="Q78" i="105"/>
  <c r="Q27" i="104"/>
  <c r="O51" i="104"/>
  <c r="M78" i="105"/>
  <c r="M51" i="104"/>
  <c r="O30" i="103"/>
  <c r="M35" i="103"/>
  <c r="O78" i="105"/>
  <c r="K36" i="106"/>
  <c r="O41" i="106"/>
  <c r="K27" i="106"/>
  <c r="K15" i="106"/>
  <c r="K13" i="91"/>
  <c r="K13" i="89"/>
  <c r="K13" i="85"/>
  <c r="K13" i="92"/>
  <c r="Q41" i="106"/>
  <c r="Q83" i="105"/>
  <c r="B78" i="105"/>
  <c r="K80" i="105"/>
  <c r="O73" i="105"/>
  <c r="M26" i="105"/>
  <c r="M15" i="105"/>
  <c r="B51" i="104"/>
  <c r="O56" i="104"/>
  <c r="O35" i="103"/>
  <c r="B15" i="103"/>
  <c r="M19" i="104"/>
  <c r="O37" i="104"/>
  <c r="B73" i="105"/>
  <c r="O26" i="105"/>
  <c r="Q73" i="105"/>
  <c r="O83" i="105"/>
  <c r="Q70" i="105"/>
  <c r="H62" i="105"/>
  <c r="B15" i="104"/>
  <c r="Q42" i="104"/>
  <c r="B26" i="105"/>
  <c r="B88" i="105"/>
  <c r="Q54" i="105"/>
  <c r="Q30" i="103"/>
  <c r="Q19" i="104"/>
  <c r="M42" i="104"/>
  <c r="M56" i="104"/>
  <c r="B54" i="105"/>
  <c r="B83" i="105"/>
  <c r="M83" i="105"/>
  <c r="K43" i="106"/>
  <c r="K20" i="82"/>
  <c r="K54" i="106"/>
  <c r="K90" i="105"/>
  <c r="K91" i="105"/>
  <c r="K92" i="105"/>
  <c r="K93" i="105"/>
  <c r="M88" i="105"/>
  <c r="K85" i="105"/>
  <c r="O54" i="105"/>
  <c r="O39" i="105"/>
  <c r="K51" i="105"/>
  <c r="M39" i="105"/>
  <c r="Q26" i="105"/>
  <c r="K28" i="105"/>
  <c r="K18" i="105"/>
  <c r="O15" i="105"/>
  <c r="B15" i="105"/>
  <c r="K19" i="105"/>
  <c r="K23" i="105"/>
  <c r="K20" i="105"/>
  <c r="K22" i="105"/>
  <c r="K53" i="104"/>
  <c r="O42" i="104"/>
  <c r="K39" i="104"/>
  <c r="M37" i="104"/>
  <c r="K34" i="104"/>
  <c r="Q32" i="104"/>
  <c r="O32" i="104"/>
  <c r="M27" i="104"/>
  <c r="O19" i="104"/>
  <c r="O15" i="104"/>
  <c r="M15" i="104"/>
  <c r="O13" i="83"/>
  <c r="Q13" i="83"/>
  <c r="O27" i="82"/>
  <c r="Q27" i="82"/>
  <c r="O13" i="82"/>
  <c r="Q13" i="82"/>
  <c r="M13" i="106"/>
  <c r="F97" i="105"/>
  <c r="M99" i="105"/>
  <c r="H97" i="105"/>
  <c r="B98" i="105"/>
  <c r="K98" i="105" s="1"/>
  <c r="Q88" i="105"/>
  <c r="M100" i="105"/>
  <c r="O99" i="105"/>
  <c r="Q99" i="105"/>
  <c r="O88" i="105"/>
  <c r="M101" i="105"/>
  <c r="O100" i="105"/>
  <c r="Q100" i="105"/>
  <c r="M65" i="105"/>
  <c r="M69" i="105"/>
  <c r="O68" i="105"/>
  <c r="Q63" i="105"/>
  <c r="Q67" i="105"/>
  <c r="F62" i="105"/>
  <c r="M66" i="105"/>
  <c r="M70" i="105"/>
  <c r="O65" i="105"/>
  <c r="O69" i="105"/>
  <c r="Q68" i="105"/>
  <c r="M63" i="105"/>
  <c r="M67" i="105"/>
  <c r="O66" i="105"/>
  <c r="O70" i="105"/>
  <c r="Q65" i="105"/>
  <c r="Q69" i="105"/>
  <c r="O63" i="105"/>
  <c r="Q66" i="105"/>
  <c r="M54" i="105"/>
  <c r="Q39" i="105"/>
  <c r="H13" i="105"/>
  <c r="K17" i="105"/>
  <c r="K21" i="105"/>
  <c r="Q15" i="105"/>
  <c r="Q56" i="104"/>
  <c r="B56" i="104"/>
  <c r="B42" i="104"/>
  <c r="O27" i="104"/>
  <c r="Q15" i="104"/>
  <c r="B30" i="103"/>
  <c r="M30" i="103"/>
  <c r="H13" i="103"/>
  <c r="D13" i="103"/>
  <c r="F13" i="103"/>
  <c r="D13" i="104"/>
  <c r="B32" i="104" s="1"/>
  <c r="K20" i="103" l="1"/>
  <c r="M15" i="103"/>
  <c r="O62" i="105"/>
  <c r="Q62" i="105"/>
  <c r="K78" i="105"/>
  <c r="K27" i="104"/>
  <c r="O28" i="103"/>
  <c r="K26" i="105"/>
  <c r="K41" i="106"/>
  <c r="K32" i="104"/>
  <c r="K83" i="105"/>
  <c r="K73" i="105"/>
  <c r="K67" i="105"/>
  <c r="K51" i="104"/>
  <c r="K37" i="104"/>
  <c r="K35" i="103"/>
  <c r="K15" i="104"/>
  <c r="B13" i="104"/>
  <c r="M13" i="104" s="1"/>
  <c r="K13" i="82"/>
  <c r="K15" i="105"/>
  <c r="K13" i="105" s="1"/>
  <c r="K13" i="83"/>
  <c r="K27" i="82"/>
  <c r="Q97" i="105"/>
  <c r="B97" i="105"/>
  <c r="O97" i="105"/>
  <c r="M97" i="105"/>
  <c r="K88" i="105"/>
  <c r="K66" i="105"/>
  <c r="K69" i="105"/>
  <c r="M62" i="105"/>
  <c r="K70" i="105"/>
  <c r="K62" i="105" s="1"/>
  <c r="K68" i="105"/>
  <c r="K54" i="105"/>
  <c r="K39" i="105"/>
  <c r="K56" i="104"/>
  <c r="K42" i="104"/>
  <c r="K19" i="104"/>
  <c r="Q13" i="106"/>
  <c r="O13" i="106"/>
  <c r="K101" i="105"/>
  <c r="K100" i="105"/>
  <c r="K99" i="105"/>
  <c r="B62" i="105"/>
  <c r="K65" i="105"/>
  <c r="B13" i="105"/>
  <c r="K30" i="103"/>
  <c r="K28" i="103" s="1"/>
  <c r="Q20" i="103"/>
  <c r="M20" i="103"/>
  <c r="Q28" i="103"/>
  <c r="B13" i="103"/>
  <c r="Q13" i="103" l="1"/>
  <c r="O13" i="103"/>
  <c r="M13" i="103"/>
  <c r="K13" i="106"/>
  <c r="K97" i="105"/>
  <c r="M13" i="105"/>
  <c r="O13" i="105"/>
  <c r="Q13" i="105"/>
  <c r="O13" i="104"/>
  <c r="Q13" i="104"/>
  <c r="K13" i="104" l="1"/>
</calcChain>
</file>

<file path=xl/sharedStrings.xml><?xml version="1.0" encoding="utf-8"?>
<sst xmlns="http://schemas.openxmlformats.org/spreadsheetml/2006/main" count="2311" uniqueCount="244">
  <si>
    <t>Total</t>
  </si>
  <si>
    <t>20 a 29 años</t>
  </si>
  <si>
    <t>30 a 39 años</t>
  </si>
  <si>
    <t>40 a 49 años</t>
  </si>
  <si>
    <t>No especificado</t>
  </si>
  <si>
    <t>Sin instrucción</t>
  </si>
  <si>
    <t>No trabajó</t>
  </si>
  <si>
    <t>Nunca ha trabajado</t>
  </si>
  <si>
    <t>Agropecuario</t>
  </si>
  <si>
    <t>Comercio</t>
  </si>
  <si>
    <t>Manufactura</t>
  </si>
  <si>
    <t>Construcción</t>
  </si>
  <si>
    <t>Transporte</t>
  </si>
  <si>
    <t>-- Sin registro.</t>
  </si>
  <si>
    <t>NC</t>
  </si>
  <si>
    <t>Sexo</t>
  </si>
  <si>
    <t>Grupos de edad</t>
  </si>
  <si>
    <t>Condición de alfabetismo</t>
  </si>
  <si>
    <t>Sabe leer y escribir</t>
  </si>
  <si>
    <t>No sabe leer y escribir</t>
  </si>
  <si>
    <t>Nivel de instrucción</t>
  </si>
  <si>
    <t>Situación conyugal</t>
  </si>
  <si>
    <t>Relación de parentesco en el hogar</t>
  </si>
  <si>
    <t>Guatemala</t>
  </si>
  <si>
    <t>De 1 a 500 dólares</t>
  </si>
  <si>
    <t>Tiempo que permaneció en Estados Unidos hasta ser detenido</t>
  </si>
  <si>
    <t>Hasta 15 días</t>
  </si>
  <si>
    <t>Más de 1 mes a 3 meses</t>
  </si>
  <si>
    <t>Más de 3 meses a 1 año</t>
  </si>
  <si>
    <t>Más de 1 año a 5 años</t>
  </si>
  <si>
    <t>Más de 5 años</t>
  </si>
  <si>
    <t>Texas</t>
  </si>
  <si>
    <t>California</t>
  </si>
  <si>
    <t>Arizona</t>
  </si>
  <si>
    <t>Nueva York</t>
  </si>
  <si>
    <t>Florida</t>
  </si>
  <si>
    <t>Estado de mayor tiempo de estancia en Estados Unidos</t>
  </si>
  <si>
    <t>Cruzando el río o la línea fronteriza</t>
  </si>
  <si>
    <t>Calle o carretera</t>
  </si>
  <si>
    <t>En los próximos 30 días</t>
  </si>
  <si>
    <t>50 años y más</t>
  </si>
  <si>
    <t>Más de 2,000 dólares</t>
  </si>
  <si>
    <t>Más de 15 días a 1 mes</t>
  </si>
  <si>
    <t>ABSOLUTOS</t>
  </si>
  <si>
    <t>PORCENTAJES</t>
  </si>
  <si>
    <t>Tijuana (B.C.)</t>
  </si>
  <si>
    <t>Nogales (Son.)</t>
  </si>
  <si>
    <t>Mexicali (B.C.)</t>
  </si>
  <si>
    <t>Agua Prieta (Son.)</t>
  </si>
  <si>
    <t>Ciudad Juárez (Chih.)</t>
  </si>
  <si>
    <t>Nuevo Laredo (Tamps.)</t>
  </si>
  <si>
    <t>Reynosa (Tamps.)</t>
  </si>
  <si>
    <t>Matamoros (Tamps.)</t>
  </si>
  <si>
    <t>Comerciantes</t>
  </si>
  <si>
    <t>Trabajadores en servicios domésticos</t>
  </si>
  <si>
    <t>Trabajadores agropecuarios</t>
  </si>
  <si>
    <t>Trabajadores industriales</t>
  </si>
  <si>
    <t>Trabajadores en la construcción</t>
  </si>
  <si>
    <t>Servicios domésticos</t>
  </si>
  <si>
    <t>Profesionistas, técnicos y personal administrativo</t>
  </si>
  <si>
    <t>Trabajadores en servicios diversos</t>
  </si>
  <si>
    <t>Condición laboral en Estados Unidos</t>
  </si>
  <si>
    <t>Algún día</t>
  </si>
  <si>
    <t>Más de 500 a 1,000 dólares</t>
  </si>
  <si>
    <t>Más de 1,000 a 1,500 dólares</t>
  </si>
  <si>
    <t>Más de 1,500 a 2,000 dólares</t>
  </si>
  <si>
    <t>Casa</t>
  </si>
  <si>
    <t>Otro lugar</t>
  </si>
  <si>
    <t>* Datos expandidos de muestras menores a 30 observaciones o casos.</t>
  </si>
  <si>
    <t xml:space="preserve">No especificado </t>
  </si>
  <si>
    <t>Lugar donde lo detuvieron las autoridades migratorias estadounidenses</t>
  </si>
  <si>
    <t>Jefe(a)</t>
  </si>
  <si>
    <t>Esposo(a)</t>
  </si>
  <si>
    <t>Hijo(a)</t>
  </si>
  <si>
    <t>Reintentará cruzar</t>
  </si>
  <si>
    <t>No reintentará cruzar</t>
  </si>
  <si>
    <t>Honduras</t>
  </si>
  <si>
    <t>El Salvador</t>
  </si>
  <si>
    <r>
      <t>1</t>
    </r>
    <r>
      <rPr>
        <sz val="8"/>
        <rFont val="Arial"/>
        <family val="2"/>
      </rPr>
      <t xml:space="preserve"> Incluye a los casados o en unión libre.</t>
    </r>
  </si>
  <si>
    <r>
      <t>2</t>
    </r>
    <r>
      <rPr>
        <sz val="8"/>
        <rFont val="Arial"/>
        <family val="2"/>
      </rPr>
      <t xml:space="preserve"> Incluye a solteros, separados, viudos y divorciados.</t>
    </r>
  </si>
  <si>
    <r>
      <t>3</t>
    </r>
    <r>
      <rPr>
        <sz val="8"/>
        <rFont val="Arial"/>
        <family val="2"/>
      </rPr>
      <t xml:space="preserve"> Incluye otro parentesco y sin relación de parentesco.</t>
    </r>
  </si>
  <si>
    <t>HOMBRES</t>
  </si>
  <si>
    <t>MUJERES</t>
  </si>
  <si>
    <t>NO ESPECIFICADO</t>
  </si>
  <si>
    <t>País de residencia</t>
  </si>
  <si>
    <t>Estados Unidos</t>
  </si>
  <si>
    <t>POBLACIÓN RESIDENTE EN CENTROAMÉRICA</t>
  </si>
  <si>
    <t>Urbana</t>
  </si>
  <si>
    <t>No urbana</t>
  </si>
  <si>
    <t>Hombres</t>
  </si>
  <si>
    <t>Mujeres</t>
  </si>
  <si>
    <t>Ciudad guatemalteca de cruce a México</t>
  </si>
  <si>
    <t>Tecún Umán (San Marcos)</t>
  </si>
  <si>
    <t>El Carmen (San Marcos)</t>
  </si>
  <si>
    <t>La Mesilla (Huehuetenango)</t>
  </si>
  <si>
    <t>Gracias a Dios (Huehuetenango)</t>
  </si>
  <si>
    <t>Bethel (El Petén)</t>
  </si>
  <si>
    <t>El Ceibo (El Petén)</t>
  </si>
  <si>
    <t>Otra ciudad</t>
  </si>
  <si>
    <t>Entró a México vía aérea o por mar</t>
  </si>
  <si>
    <t>Condición de experiencia migratoria laboral previa en México</t>
  </si>
  <si>
    <t>Con experiencia migratoria previa</t>
  </si>
  <si>
    <t>Sin experiencia migratoria previa</t>
  </si>
  <si>
    <t>Ferrocarril</t>
  </si>
  <si>
    <t>Otro medio de transporte</t>
  </si>
  <si>
    <t>Ciudad mexicana de cruce a Estados Unidos</t>
  </si>
  <si>
    <t>Otras ciudades</t>
  </si>
  <si>
    <t>Tiempo que permaneció en la ciudad mexicana fronteriza con Estados Unidos</t>
  </si>
  <si>
    <t>Hasta 24 horas</t>
  </si>
  <si>
    <t>Más de 1 día a 1 semana</t>
  </si>
  <si>
    <t>Más de 1 semana a 1 mes</t>
  </si>
  <si>
    <t>Más de 1 mes a 1 año</t>
  </si>
  <si>
    <t>Más de 1 año</t>
  </si>
  <si>
    <t>Lugar donde pasó la noche antes de cruzar a Estados Unidos</t>
  </si>
  <si>
    <t>Sí pasó la noche en la ciudad fronteriza mexicana</t>
  </si>
  <si>
    <t>Hotel o casa de huéspedes</t>
  </si>
  <si>
    <t>Casa de migrante/otros albergues o casa de asistencia</t>
  </si>
  <si>
    <t>Casa de familiares o amigos</t>
  </si>
  <si>
    <t>No pasó ninguna noche en la ciudad</t>
  </si>
  <si>
    <t>Condición de documentos para cruzar a Estados Unidos</t>
  </si>
  <si>
    <t>Con documento migratorio</t>
  </si>
  <si>
    <t>Sin documento migratorio</t>
  </si>
  <si>
    <t>Trabajo</t>
  </si>
  <si>
    <t xml:space="preserve">Reintento de cruce a Estados Unidos </t>
  </si>
  <si>
    <t>Otro estado estadounidense</t>
  </si>
  <si>
    <t>POBLACION QUE TRABAJÓ EN ESTADOS UNIDOS</t>
  </si>
  <si>
    <t>Servicios diversos</t>
  </si>
  <si>
    <t>Ingreso recibido en dólares al mes trabajado en Estados Unidos</t>
  </si>
  <si>
    <t>Piedras Negras (Coah.)</t>
  </si>
  <si>
    <t>Naco (Son.)</t>
  </si>
  <si>
    <t>Virginia</t>
  </si>
  <si>
    <t>Georgia</t>
  </si>
  <si>
    <t>Características del lugar de residencia</t>
  </si>
  <si>
    <t>Características sociodemográficas</t>
  </si>
  <si>
    <t>Características de cruce por México</t>
  </si>
  <si>
    <t>Experiencia migratoria en Estados Unidos</t>
  </si>
  <si>
    <t>TRABAJÓ EN ESTADOS UNIDOS</t>
  </si>
  <si>
    <t>NO TRABAJÓ EN ESTADOS UNIDOS</t>
  </si>
  <si>
    <t>Sí ha trabajado</t>
  </si>
  <si>
    <t>Condición de hablante de lengua indígena</t>
  </si>
  <si>
    <t>Hablante</t>
  </si>
  <si>
    <t>No hablante</t>
  </si>
  <si>
    <t>No usó "pollero"</t>
  </si>
  <si>
    <t>Condición de hablante del idioma inglés</t>
  </si>
  <si>
    <t>Uso de "pollero" para cruzar a Estados Unidos</t>
  </si>
  <si>
    <t>Otro país</t>
  </si>
  <si>
    <r>
      <t xml:space="preserve">Centroamérica </t>
    </r>
    <r>
      <rPr>
        <vertAlign val="superscript"/>
        <sz val="9"/>
        <color theme="1"/>
        <rFont val="Arial"/>
        <family val="2"/>
      </rPr>
      <t>4</t>
    </r>
  </si>
  <si>
    <r>
      <t xml:space="preserve">Condición laboral en Centroamérica </t>
    </r>
    <r>
      <rPr>
        <b/>
        <vertAlign val="superscript"/>
        <sz val="9"/>
        <color theme="1"/>
        <rFont val="Arial"/>
        <family val="2"/>
      </rPr>
      <t>5</t>
    </r>
  </si>
  <si>
    <r>
      <t xml:space="preserve">Sí trabajó </t>
    </r>
    <r>
      <rPr>
        <vertAlign val="superscript"/>
        <sz val="9"/>
        <color theme="1"/>
        <rFont val="Arial"/>
        <family val="2"/>
      </rPr>
      <t>6</t>
    </r>
  </si>
  <si>
    <r>
      <t xml:space="preserve">No trabajó </t>
    </r>
    <r>
      <rPr>
        <vertAlign val="superscript"/>
        <sz val="9"/>
        <color theme="1"/>
        <rFont val="Arial"/>
        <family val="2"/>
      </rPr>
      <t>6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</si>
  <si>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Característica que sólo se obtiene para los que residen en el mismo país de nacimiento.</t>
    </r>
  </si>
  <si>
    <r>
      <t>4</t>
    </r>
    <r>
      <rPr>
        <sz val="8"/>
        <rFont val="Arial"/>
        <family val="2"/>
      </rPr>
      <t xml:space="preserve"> Se refiere a aquellos que residen en el mismo país de nacimiento.</t>
    </r>
  </si>
  <si>
    <r>
      <t>6</t>
    </r>
    <r>
      <rPr>
        <sz val="8"/>
        <rFont val="Arial"/>
        <family val="2"/>
      </rPr>
      <t xml:space="preserve"> Se refiere a la condición laboral en los 30 días anteriores al viaje a México.</t>
    </r>
  </si>
  <si>
    <t>Características seleccionadas</t>
  </si>
  <si>
    <t xml:space="preserve">Sector de actividad en Estados Unidos </t>
  </si>
  <si>
    <t>País de nacimiento</t>
  </si>
  <si>
    <t>POBLACIÓN TOTAL</t>
  </si>
  <si>
    <r>
      <t xml:space="preserve">Sí trabajó </t>
    </r>
    <r>
      <rPr>
        <vertAlign val="superscript"/>
        <sz val="9"/>
        <rFont val="Arial"/>
        <family val="2"/>
      </rPr>
      <t>1</t>
    </r>
  </si>
  <si>
    <r>
      <t xml:space="preserve">No trabajó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</si>
  <si>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 refiere a la condición laboral en los 30 días anteriores al viaje a México.</t>
    </r>
  </si>
  <si>
    <r>
      <t>Nota:</t>
    </r>
    <r>
      <rPr>
        <sz val="8"/>
        <rFont val="Arial"/>
        <family val="2"/>
      </rPr>
      <t xml:space="preserve"> Los porcentajes se estiman respecto al total de respuestas válidas, omitiendo los no especificados para los cuales no existe un cálculo y se indican como NC (No Calculado).</t>
    </r>
  </si>
  <si>
    <t>Primaria incompleta</t>
  </si>
  <si>
    <t>Primaria completa</t>
  </si>
  <si>
    <t>Secundaria incompleta</t>
  </si>
  <si>
    <t>Secundaria completa</t>
  </si>
  <si>
    <t>Más de secundaria completa</t>
  </si>
  <si>
    <r>
      <t xml:space="preserve">Unido </t>
    </r>
    <r>
      <rPr>
        <vertAlign val="superscript"/>
        <sz val="9"/>
        <rFont val="Arial"/>
        <family val="2"/>
      </rPr>
      <t>1</t>
    </r>
  </si>
  <si>
    <r>
      <t xml:space="preserve">No unido </t>
    </r>
    <r>
      <rPr>
        <vertAlign val="superscript"/>
        <sz val="9"/>
        <rFont val="Arial"/>
        <family val="2"/>
      </rPr>
      <t>2</t>
    </r>
  </si>
  <si>
    <r>
      <t xml:space="preserve">Otro parentesco </t>
    </r>
    <r>
      <rPr>
        <vertAlign val="superscript"/>
        <sz val="9"/>
        <rFont val="Arial"/>
        <family val="2"/>
      </rPr>
      <t>3</t>
    </r>
  </si>
  <si>
    <t>Trabajó</t>
  </si>
  <si>
    <t>Usó "pollero"</t>
  </si>
  <si>
    <t>USÓ "POLLERO"</t>
  </si>
  <si>
    <t>NO USÓ "POLLERO"</t>
  </si>
  <si>
    <t>Condición laboral en el lugar de residencia</t>
  </si>
  <si>
    <t>Tipo de localidad de residencia</t>
  </si>
  <si>
    <t>Lugar proporcionado por el "pollero"</t>
  </si>
  <si>
    <t xml:space="preserve">Autobús o camioneta </t>
  </si>
  <si>
    <t>Avión</t>
  </si>
  <si>
    <t>En la calle</t>
  </si>
  <si>
    <r>
      <t>2</t>
    </r>
    <r>
      <rPr>
        <sz val="8"/>
        <rFont val="Arial"/>
        <family val="2"/>
      </rPr>
      <t xml:space="preserve"> Incluye a los casados o en unión libre.</t>
    </r>
  </si>
  <si>
    <r>
      <t>3</t>
    </r>
    <r>
      <rPr>
        <sz val="8"/>
        <rFont val="Arial"/>
        <family val="2"/>
      </rPr>
      <t xml:space="preserve"> Incluye a solteros, separados, viudos y divorciados.</t>
    </r>
  </si>
  <si>
    <r>
      <t>4</t>
    </r>
    <r>
      <rPr>
        <sz val="8"/>
        <rFont val="Arial"/>
        <family val="2"/>
      </rPr>
      <t xml:space="preserve"> Incluye otro parentesco y sin relación de parentesco.</t>
    </r>
  </si>
  <si>
    <r>
      <t xml:space="preserve">Unido </t>
    </r>
    <r>
      <rPr>
        <vertAlign val="superscript"/>
        <sz val="9"/>
        <rFont val="Arial"/>
        <family val="2"/>
      </rPr>
      <t>2</t>
    </r>
  </si>
  <si>
    <r>
      <t xml:space="preserve">No unido </t>
    </r>
    <r>
      <rPr>
        <vertAlign val="superscript"/>
        <sz val="9"/>
        <rFont val="Arial"/>
        <family val="2"/>
      </rPr>
      <t>3</t>
    </r>
  </si>
  <si>
    <r>
      <t xml:space="preserve">Otro parentesco </t>
    </r>
    <r>
      <rPr>
        <vertAlign val="superscript"/>
        <sz val="9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</si>
  <si>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Se refiere a la condición laboral en los 30 días anteriores al viaje a México.</t>
    </r>
  </si>
  <si>
    <t xml:space="preserve">México 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</si>
  <si>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No incluye a los que no especificaron su tiempo de estancia en Estados Unidos.</t>
    </r>
  </si>
  <si>
    <r>
      <t xml:space="preserve">Sí trabajó </t>
    </r>
    <r>
      <rPr>
        <vertAlign val="superscript"/>
        <sz val="9"/>
        <rFont val="Arial"/>
        <family val="2"/>
      </rPr>
      <t>2</t>
    </r>
  </si>
  <si>
    <r>
      <t xml:space="preserve">No trabajó </t>
    </r>
    <r>
      <rPr>
        <vertAlign val="superscript"/>
        <sz val="9"/>
        <rFont val="Arial"/>
        <family val="2"/>
      </rPr>
      <t>2</t>
    </r>
  </si>
  <si>
    <r>
      <t xml:space="preserve">Condición de experiencia migratoria laboral previa en Estados Unidos </t>
    </r>
    <r>
      <rPr>
        <b/>
        <vertAlign val="superscript"/>
        <sz val="9"/>
        <color theme="1"/>
        <rFont val="Arial"/>
        <family val="2"/>
      </rPr>
      <t>2</t>
    </r>
  </si>
  <si>
    <r>
      <t xml:space="preserve">2 </t>
    </r>
    <r>
      <rPr>
        <sz val="8"/>
        <rFont val="Arial"/>
        <family val="2"/>
      </rPr>
      <t>Incluye a los que usaron México para llegar a Estados Unidos.</t>
    </r>
  </si>
  <si>
    <t>Jefe</t>
  </si>
  <si>
    <t>Esposo</t>
  </si>
  <si>
    <t>Hijo</t>
  </si>
  <si>
    <t>Jefa</t>
  </si>
  <si>
    <t>Esposa</t>
  </si>
  <si>
    <t>Hija</t>
  </si>
  <si>
    <t>Carolina del Norte</t>
  </si>
  <si>
    <t>Otro sector</t>
  </si>
  <si>
    <t xml:space="preserve"> </t>
  </si>
  <si>
    <t>Nada</t>
  </si>
  <si>
    <t>México u otro</t>
  </si>
  <si>
    <t>Desierto o montaña</t>
  </si>
  <si>
    <t>*</t>
  </si>
  <si>
    <t>Tráiler o camión de carga</t>
  </si>
  <si>
    <t>Automóvil o motocicleta</t>
  </si>
  <si>
    <r>
      <t xml:space="preserve">Medio de transporte para llegar a la frontera norte de México </t>
    </r>
    <r>
      <rPr>
        <b/>
        <vertAlign val="superscript"/>
        <sz val="9"/>
        <color theme="1"/>
        <rFont val="Arial"/>
        <family val="2"/>
      </rPr>
      <t>1</t>
    </r>
  </si>
  <si>
    <r>
      <t xml:space="preserve">Condición de experiencia migratoria laboral previa en Estados Unidos </t>
    </r>
    <r>
      <rPr>
        <b/>
        <vertAlign val="superscript"/>
        <sz val="9"/>
        <color theme="1"/>
        <rFont val="Arial"/>
        <family val="2"/>
      </rPr>
      <t>3</t>
    </r>
  </si>
  <si>
    <r>
      <t xml:space="preserve">3 </t>
    </r>
    <r>
      <rPr>
        <sz val="8"/>
        <rFont val="Arial"/>
        <family val="2"/>
      </rPr>
      <t>Incluye a los que usaron México para llegar a Estados Unidos.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</si>
  <si>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No incluye a los que no especificaron su tiempo de estancia en Estados Unidos.</t>
    </r>
  </si>
  <si>
    <r>
      <t>3</t>
    </r>
    <r>
      <rPr>
        <sz val="8"/>
        <rFont val="Arial"/>
        <family val="2"/>
      </rPr>
      <t>Incluye a los que usaron México para llegar a Estados Unidos.</t>
    </r>
  </si>
  <si>
    <r>
      <t xml:space="preserve">1 </t>
    </r>
    <r>
      <rPr>
        <sz val="8"/>
        <rFont val="Arial"/>
        <family val="2"/>
      </rPr>
      <t xml:space="preserve">Indicador no directamente comparable con años anteriores a 2015. Los valores absolutos se refieren a la respuesta afirmativa a cada una de las opciones del indicador. El porcentaje se refiere a la proporción de los encuestados que responden afirmativamente respecto al flujo total. </t>
    </r>
  </si>
  <si>
    <r>
      <t xml:space="preserve">1 </t>
    </r>
    <r>
      <rPr>
        <sz val="8"/>
        <rFont val="Arial"/>
        <family val="2"/>
      </rPr>
      <t xml:space="preserve">Indicador no directamente comparable con años anteriores. Los valores absolutos se refieren a la respuesta afirmativa a cada una de las opciones del indicador. El porcentaje se refiere a la proporción de los encuestados que responden afirmativamente respecto al flujo total. </t>
    </r>
  </si>
  <si>
    <t xml:space="preserve">NO ESPECIFICADO </t>
  </si>
  <si>
    <t xml:space="preserve">Más de 1 año </t>
  </si>
  <si>
    <t xml:space="preserve">Más de 500 a 1,000 dólares </t>
  </si>
  <si>
    <t xml:space="preserve">      </t>
  </si>
  <si>
    <t>Ocupación u oficio en Estados Unidos</t>
  </si>
  <si>
    <t>El Sásabe - Altar (Son.)</t>
  </si>
  <si>
    <t>18 a 19 años</t>
  </si>
  <si>
    <t>Enero-junio</t>
  </si>
  <si>
    <t>Julio-diciembre</t>
  </si>
  <si>
    <t>ND</t>
  </si>
  <si>
    <t xml:space="preserve">Enero-junio </t>
  </si>
  <si>
    <t xml:space="preserve">Julio-diciembre  </t>
  </si>
  <si>
    <t>Ne</t>
  </si>
  <si>
    <t>Semestre en el que fue entrevistado</t>
  </si>
  <si>
    <t xml:space="preserve">Fuente: EMIF SUR 2019. </t>
  </si>
  <si>
    <t>7.2. Migrantes centroamericanos devueltos por las autoridades migratorias estadounidenses, 2019.
Características sociodemográficas, según país de nacimiento, flujo total entrevistado</t>
  </si>
  <si>
    <t>7.3. Migrantes centroamericanos devueltos por las autoridades migratorias estadounidenses, 2019.
Características de cruce por México, según país de nacimiento, flujo total entrevistado</t>
  </si>
  <si>
    <t>7.4. Migrantes centroamericanos devueltos por las autoridades migratorias estadounidenses, 2019.
Experiencia migratoria en Estados Unidos, según país de nacimiento, flujo total entrevistado</t>
  </si>
  <si>
    <r>
      <t xml:space="preserve">7.5. Migrantes centroamericanos devueltos por las autoridades migratorias estadounidenses, 2019.
Características del lugar de residencia, según país de nacimiento, flujo que permaneció en Estados Unidos hasta 1 mes </t>
    </r>
    <r>
      <rPr>
        <b/>
        <vertAlign val="superscript"/>
        <sz val="10"/>
        <color theme="1"/>
        <rFont val="Arial"/>
        <family val="2"/>
      </rPr>
      <t>1</t>
    </r>
  </si>
  <si>
    <r>
      <t xml:space="preserve">7.6. Migrantes centroamericanos devueltos por las autoridades migratorias estadounidenses, 2019.
Características sociodemográficas, según país de nacimiento, flujo que permaneció en Estados Unidos hasta 1 mes </t>
    </r>
    <r>
      <rPr>
        <b/>
        <vertAlign val="superscript"/>
        <sz val="10"/>
        <color theme="1"/>
        <rFont val="Arial"/>
        <family val="2"/>
      </rPr>
      <t>1</t>
    </r>
  </si>
  <si>
    <r>
      <t xml:space="preserve">7.7. Migrantes centroamericanos devueltos por las autoridades migratorias estadounidenses, 2019.
Características de cruce por México, según país de nacimiento, flujo que permaneció en Estados Unidos hasta 1 mes </t>
    </r>
    <r>
      <rPr>
        <b/>
        <vertAlign val="superscript"/>
        <sz val="10"/>
        <color theme="1"/>
        <rFont val="Arial"/>
        <family val="2"/>
      </rPr>
      <t>1</t>
    </r>
  </si>
  <si>
    <r>
      <t xml:space="preserve">7.8. Migrantes centroamericanos devueltos por las autoridades migratorias estadounidenses, 2019.
Experiencia migratoria en Estados Unidos, según país de nacimiento, flujo que permaneció en Estados Unidos hasta 1 mes </t>
    </r>
    <r>
      <rPr>
        <b/>
        <vertAlign val="superscript"/>
        <sz val="10"/>
        <color theme="1"/>
        <rFont val="Arial"/>
        <family val="2"/>
      </rPr>
      <t>1</t>
    </r>
  </si>
  <si>
    <r>
      <t xml:space="preserve">7.9. Migrantes centroamericanos devueltos por las autoridades migratorias estadounidenses, 2019.
Características del lugar de residencia, según país de nacimiento, flujo que permaneció en Estados Unidos más de 1 mes </t>
    </r>
    <r>
      <rPr>
        <b/>
        <vertAlign val="superscript"/>
        <sz val="10"/>
        <color theme="1"/>
        <rFont val="Arial"/>
        <family val="2"/>
      </rPr>
      <t>1</t>
    </r>
  </si>
  <si>
    <r>
      <t xml:space="preserve">7.10. Migrantes centroamericanos devueltos por las autoridades migratorias estadounidenses, 2019.
Características sociodemográficas, según país de nacimiento, flujo que permaneció en Estados Unidos más de 1 mes </t>
    </r>
    <r>
      <rPr>
        <b/>
        <vertAlign val="superscript"/>
        <sz val="10"/>
        <color theme="1"/>
        <rFont val="Arial"/>
        <family val="2"/>
      </rPr>
      <t>1</t>
    </r>
  </si>
  <si>
    <r>
      <t xml:space="preserve">7.11. Migrantes centroamericanos devueltos por las autoridades migratorias estadounidenses, 2019.
Características de cruce por México, según país de nacimiento, flujo que permaneció en Estados Unidos más de 1 mes </t>
    </r>
    <r>
      <rPr>
        <b/>
        <vertAlign val="superscript"/>
        <sz val="10"/>
        <color theme="1"/>
        <rFont val="Arial"/>
        <family val="2"/>
      </rPr>
      <t>1</t>
    </r>
  </si>
  <si>
    <r>
      <t xml:space="preserve">7.12. Migrantes centroamericanos devueltos por las autoridades migratorias estadounidenses, 2019.
Experiencia migratoria en Estados Unidos, según país de nacimiento, flujo que permaneció en Estados Unidos más de 1 mes </t>
    </r>
    <r>
      <rPr>
        <b/>
        <vertAlign val="superscript"/>
        <sz val="10"/>
        <color theme="1"/>
        <rFont val="Arial"/>
        <family val="2"/>
      </rPr>
      <t>1</t>
    </r>
  </si>
  <si>
    <t>7.13. Migrantes centroamericanos devueltos por las autoridades migratorias estadounidenses, 2019.
Características seleccionadas por sexo, según país de nacimiento, flujo total entrevistado</t>
  </si>
  <si>
    <t>7.14. Migrantes centroamericanos devueltos por las autoridades migratorias estadounidenses, 2019.
Características seleccionadas por uso de "pollero" para cruzar a Estados Unidos, según país de nacimiento, flujo total entrevistado</t>
  </si>
  <si>
    <t>7.15. Migrantes centroamericanos devueltos por las autoridades migratorias estadounidenses, 2019.
Características seleccionadas por condición laboral en Estados Unidos en este viaje, según país de nacimiento, flujo total entrevistado</t>
  </si>
  <si>
    <t>7.1. Migrantes centroamericanos devueltos por las autoridades migratorias estadounidenses, 2019. 
Características del lugar de residencia, según país de nacimiento, flujo total entrevistado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</si>
</sst>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0.0"/>
    <numFmt numFmtId="165" formatCode="#,##0.0"/>
    <numFmt numFmtId="166" formatCode="###0"/>
    <numFmt numFmtId="167" formatCode="_-* #,##0_-;\-* #,##0_-;_-* &quot;-- &quot;_-;_-@_-"/>
    <numFmt numFmtId="168" formatCode="_-* #,##0.0_-;\-* #,##0.0_-;_-* &quot;-- &quot;_-;_-@_-"/>
    <numFmt numFmtId="169" formatCode="_(* #,##0.00_);_(* \(#,##0.00\);_(* &quot;-&quot;??_);_(@_)"/>
    <numFmt numFmtId="170" formatCode="_-[$€-2]* #,##0.00_-;\-[$€-2]* #,##0.00_-;_-[$€-2]* &quot;-&quot;??_-"/>
    <numFmt numFmtId="171" formatCode="_-* #,##0.0_-;\-* #,##0.0_-;_-* &quot;-&quot;?_-;_-@_-"/>
    <numFmt numFmtId="172" formatCode="_-* #,##0.0_-;\-* #,##0.0_-;_-* &quot;-&quot;??_-;_-@_-"/>
  </numFmts>
  <fonts count="5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CG Omega"/>
    </font>
    <font>
      <sz val="8"/>
      <name val="Arial"/>
      <family val="2"/>
    </font>
    <font>
      <vertAlign val="superscript"/>
      <sz val="8"/>
      <name val="Arial"/>
      <family val="2"/>
    </font>
    <font>
      <sz val="9"/>
      <color indexed="10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9"/>
      <color indexed="8"/>
      <name val="Arial"/>
      <family val="2"/>
    </font>
    <font>
      <sz val="10"/>
      <name val="CG Omega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sz val="8"/>
      <color theme="1"/>
      <name val="Arial"/>
      <family val="2"/>
    </font>
    <font>
      <b/>
      <i/>
      <sz val="9"/>
      <color theme="1"/>
      <name val="Arial"/>
      <family val="2"/>
    </font>
    <font>
      <b/>
      <i/>
      <sz val="8"/>
      <color theme="1"/>
      <name val="Arial"/>
      <family val="2"/>
    </font>
    <font>
      <u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i/>
      <sz val="9"/>
      <color theme="1"/>
      <name val="Arial"/>
      <family val="2"/>
    </font>
    <font>
      <vertAlign val="superscript"/>
      <sz val="9"/>
      <name val="Arial"/>
      <family val="2"/>
    </font>
    <font>
      <sz val="9"/>
      <color theme="0" tint="-4.9989318521683403E-2"/>
      <name val="Arial"/>
      <family val="2"/>
    </font>
    <font>
      <b/>
      <sz val="9"/>
      <color theme="0" tint="-4.9989318521683403E-2"/>
      <name val="Arial"/>
      <family val="2"/>
    </font>
    <font>
      <sz val="10"/>
      <name val="Arial"/>
      <family val="2"/>
    </font>
    <font>
      <b/>
      <vertAlign val="superscript"/>
      <sz val="10"/>
      <color theme="1"/>
      <name val="Arial"/>
      <family val="2"/>
    </font>
    <font>
      <sz val="7"/>
      <color indexed="8"/>
      <name val="Arial"/>
      <family val="2"/>
    </font>
    <font>
      <sz val="10"/>
      <name val="Arial"/>
      <family val="2"/>
    </font>
    <font>
      <b/>
      <sz val="7"/>
      <color indexed="8"/>
      <name val="Arial Bold"/>
    </font>
    <font>
      <sz val="7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A236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818">
    <xf numFmtId="0" fontId="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30" fillId="0" borderId="0"/>
    <xf numFmtId="0" fontId="30" fillId="0" borderId="0"/>
    <xf numFmtId="0" fontId="17" fillId="0" borderId="0"/>
    <xf numFmtId="0" fontId="18" fillId="0" borderId="0"/>
    <xf numFmtId="0" fontId="18" fillId="0" borderId="0"/>
    <xf numFmtId="0" fontId="18" fillId="0" borderId="0" applyNumberFormat="0" applyFill="0" applyBorder="0" applyAlignment="0" applyProtection="0"/>
    <xf numFmtId="0" fontId="32" fillId="0" borderId="0"/>
    <xf numFmtId="169" fontId="18" fillId="0" borderId="0" applyFont="0" applyFill="0" applyBorder="0" applyAlignment="0" applyProtection="0"/>
    <xf numFmtId="0" fontId="18" fillId="0" borderId="0"/>
    <xf numFmtId="170" fontId="18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8" fillId="0" borderId="0"/>
    <xf numFmtId="0" fontId="30" fillId="0" borderId="0"/>
    <xf numFmtId="0" fontId="15" fillId="0" borderId="0"/>
    <xf numFmtId="0" fontId="30" fillId="0" borderId="0"/>
    <xf numFmtId="0" fontId="18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46" fillId="0" borderId="0"/>
    <xf numFmtId="0" fontId="10" fillId="0" borderId="0"/>
    <xf numFmtId="169" fontId="18" fillId="0" borderId="0" applyFont="0" applyFill="0" applyBorder="0" applyAlignment="0" applyProtection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6" fillId="0" borderId="0"/>
    <xf numFmtId="169" fontId="18" fillId="0" borderId="0" applyFont="0" applyFill="0" applyBorder="0" applyAlignment="0" applyProtection="0"/>
    <xf numFmtId="0" fontId="10" fillId="0" borderId="0"/>
    <xf numFmtId="169" fontId="1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169" fontId="1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46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46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6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6" fillId="0" borderId="0"/>
    <xf numFmtId="0" fontId="18" fillId="0" borderId="0"/>
    <xf numFmtId="0" fontId="49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4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ill="0" applyBorder="0" applyAlignment="0" applyProtection="0"/>
  </cellStyleXfs>
  <cellXfs count="732">
    <xf numFmtId="0" fontId="0" fillId="0" borderId="0" xfId="0"/>
    <xf numFmtId="0" fontId="18" fillId="0" borderId="0" xfId="0" applyFont="1"/>
    <xf numFmtId="0" fontId="21" fillId="0" borderId="0" xfId="5" applyFont="1" applyFill="1" applyBorder="1" applyAlignment="1">
      <alignment horizontal="center" vertical="center" wrapText="1"/>
    </xf>
    <xf numFmtId="0" fontId="21" fillId="0" borderId="1" xfId="0" applyFont="1" applyBorder="1"/>
    <xf numFmtId="0" fontId="25" fillId="0" borderId="0" xfId="0" applyFont="1"/>
    <xf numFmtId="0" fontId="27" fillId="0" borderId="0" xfId="0" applyFont="1"/>
    <xf numFmtId="165" fontId="20" fillId="0" borderId="0" xfId="0" applyNumberFormat="1" applyFont="1" applyFill="1" applyBorder="1"/>
    <xf numFmtId="165" fontId="21" fillId="0" borderId="0" xfId="0" applyNumberFormat="1" applyFont="1" applyFill="1" applyBorder="1"/>
    <xf numFmtId="0" fontId="21" fillId="0" borderId="0" xfId="0" applyFont="1" applyFill="1" applyBorder="1" applyAlignment="1">
      <alignment horizontal="left"/>
    </xf>
    <xf numFmtId="0" fontId="24" fillId="0" borderId="0" xfId="0" applyFont="1"/>
    <xf numFmtId="3" fontId="21" fillId="0" borderId="0" xfId="0" applyNumberFormat="1" applyFont="1" applyFill="1" applyBorder="1"/>
    <xf numFmtId="3" fontId="20" fillId="0" borderId="0" xfId="0" applyNumberFormat="1" applyFont="1" applyFill="1" applyBorder="1"/>
    <xf numFmtId="3" fontId="21" fillId="0" borderId="0" xfId="0" applyNumberFormat="1" applyFont="1" applyFill="1" applyBorder="1" applyAlignment="1">
      <alignment vertical="center" wrapText="1"/>
    </xf>
    <xf numFmtId="0" fontId="24" fillId="0" borderId="0" xfId="0" applyFont="1" applyAlignment="1"/>
    <xf numFmtId="0" fontId="21" fillId="0" borderId="0" xfId="0" applyFont="1" applyBorder="1"/>
    <xf numFmtId="0" fontId="21" fillId="0" borderId="0" xfId="0" applyFont="1" applyFill="1" applyBorder="1"/>
    <xf numFmtId="0" fontId="21" fillId="0" borderId="0" xfId="0" applyFont="1" applyFill="1"/>
    <xf numFmtId="3" fontId="21" fillId="0" borderId="0" xfId="0" applyNumberFormat="1" applyFont="1" applyFill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21" fillId="0" borderId="0" xfId="0" applyFont="1" applyFill="1" applyBorder="1" applyAlignment="1">
      <alignment horizontal="left" indent="1"/>
    </xf>
    <xf numFmtId="0" fontId="21" fillId="0" borderId="0" xfId="0" applyFont="1"/>
    <xf numFmtId="0" fontId="18" fillId="0" borderId="0" xfId="0" applyFont="1" applyFill="1"/>
    <xf numFmtId="0" fontId="24" fillId="0" borderId="0" xfId="0" applyFont="1" applyFill="1" applyBorder="1"/>
    <xf numFmtId="0" fontId="24" fillId="0" borderId="0" xfId="0" applyFont="1" applyBorder="1"/>
    <xf numFmtId="3" fontId="24" fillId="0" borderId="0" xfId="0" applyNumberFormat="1" applyFont="1"/>
    <xf numFmtId="0" fontId="20" fillId="0" borderId="0" xfId="0" applyFont="1"/>
    <xf numFmtId="0" fontId="20" fillId="0" borderId="0" xfId="0" applyFont="1" applyFill="1" applyBorder="1"/>
    <xf numFmtId="0" fontId="20" fillId="0" borderId="0" xfId="0" applyFont="1" applyBorder="1"/>
    <xf numFmtId="0" fontId="21" fillId="0" borderId="0" xfId="0" applyFont="1" applyFill="1" applyBorder="1" applyAlignment="1"/>
    <xf numFmtId="3" fontId="20" fillId="0" borderId="0" xfId="0" applyNumberFormat="1" applyFont="1" applyFill="1" applyBorder="1" applyAlignment="1">
      <alignment vertical="center" wrapText="1"/>
    </xf>
    <xf numFmtId="165" fontId="21" fillId="0" borderId="0" xfId="0" applyNumberFormat="1" applyFont="1" applyFill="1" applyBorder="1" applyAlignment="1">
      <alignment horizontal="right"/>
    </xf>
    <xf numFmtId="0" fontId="24" fillId="0" borderId="0" xfId="0" applyFont="1" applyBorder="1" applyAlignment="1"/>
    <xf numFmtId="0" fontId="20" fillId="0" borderId="0" xfId="5" applyFont="1" applyFill="1" applyBorder="1"/>
    <xf numFmtId="0" fontId="21" fillId="0" borderId="0" xfId="0" applyFont="1" applyFill="1" applyBorder="1" applyAlignment="1">
      <alignment horizontal="left" vertical="center" wrapText="1"/>
    </xf>
    <xf numFmtId="3" fontId="21" fillId="0" borderId="0" xfId="1" applyNumberFormat="1" applyFont="1" applyFill="1" applyBorder="1" applyAlignment="1"/>
    <xf numFmtId="0" fontId="21" fillId="0" borderId="0" xfId="4" applyFont="1" applyFill="1" applyBorder="1" applyAlignment="1">
      <alignment horizontal="left" indent="3"/>
    </xf>
    <xf numFmtId="0" fontId="21" fillId="0" borderId="0" xfId="5" applyFont="1" applyFill="1" applyBorder="1" applyAlignment="1">
      <alignment vertical="center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0" xfId="0" applyFont="1" applyAlignment="1"/>
    <xf numFmtId="0" fontId="21" fillId="0" borderId="0" xfId="0" applyFont="1" applyBorder="1" applyAlignment="1">
      <alignment horizontal="center" vertical="center" wrapText="1"/>
    </xf>
    <xf numFmtId="3" fontId="21" fillId="0" borderId="0" xfId="5" applyNumberFormat="1" applyFont="1" applyFill="1" applyBorder="1" applyAlignment="1">
      <alignment horizontal="center" vertical="center" wrapText="1"/>
    </xf>
    <xf numFmtId="3" fontId="21" fillId="0" borderId="0" xfId="3" applyNumberFormat="1" applyFont="1" applyFill="1" applyBorder="1" applyAlignment="1">
      <alignment horizontal="center" wrapText="1"/>
    </xf>
    <xf numFmtId="0" fontId="21" fillId="0" borderId="0" xfId="3" applyFont="1" applyFill="1" applyBorder="1" applyAlignment="1">
      <alignment horizontal="center" vertical="center" wrapText="1"/>
    </xf>
    <xf numFmtId="0" fontId="21" fillId="0" borderId="0" xfId="3" applyFont="1" applyFill="1" applyBorder="1" applyAlignment="1">
      <alignment horizontal="center" wrapText="1"/>
    </xf>
    <xf numFmtId="0" fontId="21" fillId="0" borderId="0" xfId="4" applyFont="1" applyFill="1" applyBorder="1" applyAlignment="1">
      <alignment horizontal="left" vertical="center" indent="1"/>
    </xf>
    <xf numFmtId="165" fontId="21" fillId="0" borderId="0" xfId="0" applyNumberFormat="1" applyFont="1" applyFill="1" applyBorder="1" applyAlignment="1"/>
    <xf numFmtId="165" fontId="21" fillId="0" borderId="0" xfId="1" applyNumberFormat="1" applyFont="1" applyFill="1" applyBorder="1" applyAlignment="1"/>
    <xf numFmtId="3" fontId="20" fillId="0" borderId="0" xfId="1" applyNumberFormat="1" applyFont="1" applyFill="1" applyBorder="1" applyAlignment="1"/>
    <xf numFmtId="0" fontId="21" fillId="0" borderId="1" xfId="5" applyFont="1" applyFill="1" applyBorder="1" applyAlignment="1">
      <alignment horizontal="left" indent="3"/>
    </xf>
    <xf numFmtId="3" fontId="21" fillId="0" borderId="1" xfId="0" applyNumberFormat="1" applyFont="1" applyFill="1" applyBorder="1" applyAlignment="1">
      <alignment vertical="center"/>
    </xf>
    <xf numFmtId="3" fontId="21" fillId="0" borderId="1" xfId="0" applyNumberFormat="1" applyFont="1" applyFill="1" applyBorder="1" applyAlignment="1"/>
    <xf numFmtId="3" fontId="21" fillId="0" borderId="1" xfId="1" applyNumberFormat="1" applyFont="1" applyFill="1" applyBorder="1" applyAlignment="1">
      <alignment vertical="center"/>
    </xf>
    <xf numFmtId="3" fontId="21" fillId="0" borderId="1" xfId="1" applyNumberFormat="1" applyFont="1" applyFill="1" applyBorder="1" applyAlignment="1"/>
    <xf numFmtId="0" fontId="21" fillId="0" borderId="1" xfId="0" applyNumberFormat="1" applyFont="1" applyFill="1" applyBorder="1" applyAlignment="1"/>
    <xf numFmtId="0" fontId="24" fillId="0" borderId="0" xfId="5" applyFont="1" applyFill="1" applyAlignment="1">
      <alignment horizontal="left" indent="3"/>
    </xf>
    <xf numFmtId="3" fontId="24" fillId="0" borderId="0" xfId="0" applyNumberFormat="1" applyFont="1" applyFill="1" applyAlignment="1">
      <alignment vertical="center"/>
    </xf>
    <xf numFmtId="3" fontId="24" fillId="0" borderId="0" xfId="1" applyNumberFormat="1" applyFont="1" applyFill="1" applyBorder="1" applyAlignment="1">
      <alignment vertical="center"/>
    </xf>
    <xf numFmtId="3" fontId="24" fillId="0" borderId="0" xfId="1" applyNumberFormat="1" applyFont="1" applyFill="1" applyBorder="1" applyAlignment="1"/>
    <xf numFmtId="3" fontId="24" fillId="0" borderId="0" xfId="0" applyNumberFormat="1" applyFont="1" applyFill="1" applyBorder="1" applyAlignment="1"/>
    <xf numFmtId="0" fontId="24" fillId="0" borderId="0" xfId="0" applyNumberFormat="1" applyFont="1" applyFill="1" applyBorder="1" applyAlignment="1"/>
    <xf numFmtId="0" fontId="21" fillId="0" borderId="0" xfId="0" applyFont="1" applyAlignment="1">
      <alignment vertical="center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6" applyFont="1" applyFill="1" applyBorder="1"/>
    <xf numFmtId="3" fontId="21" fillId="0" borderId="1" xfId="0" applyNumberFormat="1" applyFont="1" applyBorder="1"/>
    <xf numFmtId="0" fontId="21" fillId="0" borderId="1" xfId="0" applyFont="1" applyBorder="1" applyAlignment="1"/>
    <xf numFmtId="165" fontId="21" fillId="0" borderId="1" xfId="0" applyNumberFormat="1" applyFont="1" applyBorder="1"/>
    <xf numFmtId="165" fontId="24" fillId="0" borderId="0" xfId="0" applyNumberFormat="1" applyFont="1"/>
    <xf numFmtId="0" fontId="21" fillId="0" borderId="0" xfId="6" applyFont="1" applyFill="1" applyBorder="1" applyAlignment="1">
      <alignment horizontal="left" indent="1"/>
    </xf>
    <xf numFmtId="0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vertical="center" wrapText="1"/>
    </xf>
    <xf numFmtId="49" fontId="21" fillId="0" borderId="0" xfId="0" applyNumberFormat="1" applyFont="1" applyBorder="1" applyAlignment="1">
      <alignment horizontal="left"/>
    </xf>
    <xf numFmtId="49" fontId="21" fillId="0" borderId="0" xfId="0" applyNumberFormat="1" applyFont="1" applyFill="1" applyBorder="1" applyAlignment="1">
      <alignment horizontal="left" vertical="center" wrapText="1"/>
    </xf>
    <xf numFmtId="49" fontId="21" fillId="0" borderId="0" xfId="0" applyNumberFormat="1" applyFont="1" applyAlignment="1">
      <alignment horizontal="left"/>
    </xf>
    <xf numFmtId="49" fontId="24" fillId="0" borderId="0" xfId="0" applyNumberFormat="1" applyFont="1" applyAlignment="1">
      <alignment horizontal="left"/>
    </xf>
    <xf numFmtId="49" fontId="21" fillId="0" borderId="1" xfId="0" applyNumberFormat="1" applyFont="1" applyBorder="1" applyAlignment="1">
      <alignment horizontal="left"/>
    </xf>
    <xf numFmtId="49" fontId="21" fillId="0" borderId="1" xfId="0" applyNumberFormat="1" applyFont="1" applyBorder="1" applyAlignment="1">
      <alignment horizontal="left" vertical="center" wrapText="1"/>
    </xf>
    <xf numFmtId="49" fontId="24" fillId="0" borderId="0" xfId="0" applyNumberFormat="1" applyFont="1" applyFill="1" applyAlignment="1">
      <alignment horizontal="left"/>
    </xf>
    <xf numFmtId="49" fontId="24" fillId="0" borderId="0" xfId="0" applyNumberFormat="1" applyFont="1" applyFill="1" applyBorder="1" applyAlignment="1">
      <alignment horizontal="left"/>
    </xf>
    <xf numFmtId="49" fontId="21" fillId="0" borderId="0" xfId="3" applyNumberFormat="1" applyFont="1" applyFill="1" applyBorder="1" applyAlignment="1">
      <alignment horizontal="left" vertical="center" wrapText="1"/>
    </xf>
    <xf numFmtId="49" fontId="21" fillId="0" borderId="1" xfId="1" applyNumberFormat="1" applyFont="1" applyFill="1" applyBorder="1" applyAlignment="1">
      <alignment horizontal="left"/>
    </xf>
    <xf numFmtId="49" fontId="24" fillId="0" borderId="0" xfId="1" applyNumberFormat="1" applyFont="1" applyFill="1" applyBorder="1" applyAlignment="1">
      <alignment horizontal="left"/>
    </xf>
    <xf numFmtId="167" fontId="21" fillId="0" borderId="0" xfId="0" applyNumberFormat="1" applyFont="1" applyFill="1" applyBorder="1" applyAlignment="1">
      <alignment vertical="center" wrapText="1"/>
    </xf>
    <xf numFmtId="167" fontId="21" fillId="0" borderId="0" xfId="0" applyNumberFormat="1" applyFont="1" applyFill="1" applyBorder="1" applyAlignment="1">
      <alignment horizontal="left" vertical="center" wrapText="1"/>
    </xf>
    <xf numFmtId="167" fontId="21" fillId="0" borderId="0" xfId="0" applyNumberFormat="1" applyFont="1" applyFill="1" applyBorder="1"/>
    <xf numFmtId="167" fontId="20" fillId="0" borderId="0" xfId="0" applyNumberFormat="1" applyFont="1" applyFill="1" applyBorder="1"/>
    <xf numFmtId="168" fontId="21" fillId="0" borderId="0" xfId="0" applyNumberFormat="1" applyFont="1" applyFill="1" applyBorder="1"/>
    <xf numFmtId="168" fontId="21" fillId="0" borderId="0" xfId="0" applyNumberFormat="1" applyFont="1" applyFill="1" applyBorder="1" applyAlignment="1">
      <alignment horizontal="center" vertical="center" wrapText="1"/>
    </xf>
    <xf numFmtId="168" fontId="20" fillId="0" borderId="0" xfId="0" applyNumberFormat="1" applyFont="1" applyFill="1" applyBorder="1"/>
    <xf numFmtId="168" fontId="21" fillId="0" borderId="0" xfId="0" applyNumberFormat="1" applyFont="1" applyFill="1" applyBorder="1" applyAlignment="1">
      <alignment horizontal="right"/>
    </xf>
    <xf numFmtId="168" fontId="21" fillId="0" borderId="0" xfId="0" quotePrefix="1" applyNumberFormat="1" applyFont="1" applyFill="1" applyBorder="1" applyAlignment="1">
      <alignment horizontal="right"/>
    </xf>
    <xf numFmtId="167" fontId="21" fillId="0" borderId="0" xfId="0" applyNumberFormat="1" applyFont="1" applyFill="1" applyBorder="1" applyAlignment="1">
      <alignment horizontal="center" vertical="center" wrapText="1"/>
    </xf>
    <xf numFmtId="168" fontId="21" fillId="0" borderId="0" xfId="0" applyNumberFormat="1" applyFont="1"/>
    <xf numFmtId="167" fontId="20" fillId="0" borderId="0" xfId="5" applyNumberFormat="1" applyFont="1" applyFill="1" applyBorder="1"/>
    <xf numFmtId="167" fontId="21" fillId="0" borderId="0" xfId="0" applyNumberFormat="1" applyFont="1" applyFill="1" applyBorder="1" applyAlignment="1"/>
    <xf numFmtId="167" fontId="21" fillId="0" borderId="0" xfId="0" applyNumberFormat="1" applyFont="1" applyFill="1" applyBorder="1" applyAlignment="1">
      <alignment vertical="center"/>
    </xf>
    <xf numFmtId="167" fontId="21" fillId="0" borderId="0" xfId="1" applyNumberFormat="1" applyFont="1" applyFill="1" applyBorder="1" applyAlignment="1"/>
    <xf numFmtId="167" fontId="21" fillId="0" borderId="0" xfId="1" applyNumberFormat="1" applyFont="1" applyFill="1" applyBorder="1" applyAlignment="1">
      <alignment vertical="center"/>
    </xf>
    <xf numFmtId="168" fontId="20" fillId="0" borderId="0" xfId="5" applyNumberFormat="1" applyFont="1" applyFill="1" applyBorder="1"/>
    <xf numFmtId="168" fontId="21" fillId="0" borderId="0" xfId="0" applyNumberFormat="1" applyFont="1" applyFill="1" applyBorder="1" applyAlignment="1"/>
    <xf numFmtId="168" fontId="21" fillId="0" borderId="0" xfId="1" applyNumberFormat="1" applyFont="1" applyFill="1" applyBorder="1" applyAlignment="1"/>
    <xf numFmtId="168" fontId="26" fillId="0" borderId="0" xfId="0" applyNumberFormat="1" applyFont="1" applyFill="1" applyBorder="1"/>
    <xf numFmtId="168" fontId="20" fillId="0" borderId="0" xfId="0" applyNumberFormat="1" applyFont="1" applyFill="1" applyBorder="1" applyAlignment="1"/>
    <xf numFmtId="3" fontId="20" fillId="0" borderId="0" xfId="0" applyNumberFormat="1" applyFont="1" applyFill="1" applyBorder="1" applyAlignment="1">
      <alignment horizontal="left"/>
    </xf>
    <xf numFmtId="49" fontId="24" fillId="0" borderId="0" xfId="9" applyNumberFormat="1" applyFont="1" applyFill="1" applyBorder="1"/>
    <xf numFmtId="0" fontId="24" fillId="0" borderId="0" xfId="9" applyFont="1" applyFill="1"/>
    <xf numFmtId="0" fontId="21" fillId="0" borderId="0" xfId="8" applyFont="1" applyFill="1" applyBorder="1" applyAlignment="1">
      <alignment horizontal="left" vertical="center" wrapText="1"/>
    </xf>
    <xf numFmtId="0" fontId="21" fillId="0" borderId="0" xfId="8" applyFont="1" applyFill="1" applyBorder="1" applyAlignment="1">
      <alignment horizontal="center" vertical="center" wrapText="1"/>
    </xf>
    <xf numFmtId="166" fontId="29" fillId="0" borderId="0" xfId="12" applyNumberFormat="1" applyFont="1" applyBorder="1" applyAlignment="1">
      <alignment horizontal="right" vertical="top"/>
    </xf>
    <xf numFmtId="166" fontId="29" fillId="0" borderId="0" xfId="11" applyNumberFormat="1" applyFont="1" applyBorder="1" applyAlignment="1">
      <alignment horizontal="right" vertical="top"/>
    </xf>
    <xf numFmtId="0" fontId="21" fillId="0" borderId="0" xfId="0" applyFont="1" applyAlignment="1">
      <alignment horizontal="right"/>
    </xf>
    <xf numFmtId="0" fontId="20" fillId="0" borderId="0" xfId="0" applyFont="1" applyFill="1"/>
    <xf numFmtId="168" fontId="20" fillId="0" borderId="0" xfId="0" applyNumberFormat="1" applyFont="1" applyFill="1" applyBorder="1" applyAlignment="1">
      <alignment horizontal="right"/>
    </xf>
    <xf numFmtId="3" fontId="21" fillId="0" borderId="0" xfId="0" quotePrefix="1" applyNumberFormat="1" applyFont="1" applyFill="1" applyBorder="1" applyAlignment="1">
      <alignment vertical="center" wrapText="1"/>
    </xf>
    <xf numFmtId="3" fontId="21" fillId="0" borderId="0" xfId="0" quotePrefix="1" applyNumberFormat="1" applyFont="1" applyFill="1" applyBorder="1" applyAlignment="1">
      <alignment horizontal="left" vertical="center" wrapText="1"/>
    </xf>
    <xf numFmtId="3" fontId="21" fillId="0" borderId="0" xfId="0" applyNumberFormat="1" applyFont="1" applyFill="1" applyBorder="1" applyAlignment="1">
      <alignment horizontal="left" vertical="center" wrapText="1"/>
    </xf>
    <xf numFmtId="3" fontId="27" fillId="0" borderId="0" xfId="0" applyNumberFormat="1" applyFont="1" applyFill="1" applyBorder="1" applyAlignment="1">
      <alignment horizontal="left"/>
    </xf>
    <xf numFmtId="3" fontId="27" fillId="0" borderId="0" xfId="0" applyNumberFormat="1" applyFont="1" applyFill="1" applyBorder="1"/>
    <xf numFmtId="0" fontId="21" fillId="0" borderId="0" xfId="8" applyFont="1" applyFill="1" applyBorder="1" applyAlignment="1">
      <alignment horizontal="center" vertical="center"/>
    </xf>
    <xf numFmtId="167" fontId="20" fillId="0" borderId="0" xfId="0" applyNumberFormat="1" applyFont="1" applyFill="1" applyBorder="1" applyAlignment="1">
      <alignment vertical="center"/>
    </xf>
    <xf numFmtId="165" fontId="20" fillId="0" borderId="0" xfId="1" applyNumberFormat="1" applyFont="1" applyFill="1" applyBorder="1" applyAlignment="1"/>
    <xf numFmtId="0" fontId="34" fillId="0" borderId="0" xfId="14" applyFont="1"/>
    <xf numFmtId="0" fontId="31" fillId="0" borderId="0" xfId="14" applyFont="1" applyBorder="1"/>
    <xf numFmtId="0" fontId="35" fillId="0" borderId="0" xfId="14" applyFont="1" applyBorder="1" applyAlignment="1">
      <alignment horizontal="center" vertical="center" wrapText="1"/>
    </xf>
    <xf numFmtId="49" fontId="31" fillId="0" borderId="0" xfId="14" applyNumberFormat="1" applyFont="1" applyBorder="1" applyAlignment="1">
      <alignment horizontal="left" wrapText="1"/>
    </xf>
    <xf numFmtId="0" fontId="31" fillId="0" borderId="0" xfId="14" applyFont="1" applyBorder="1" applyAlignment="1">
      <alignment horizontal="center" vertical="center" wrapText="1"/>
    </xf>
    <xf numFmtId="0" fontId="31" fillId="0" borderId="0" xfId="14" applyFont="1"/>
    <xf numFmtId="0" fontId="31" fillId="0" borderId="0" xfId="13" applyFont="1"/>
    <xf numFmtId="0" fontId="31" fillId="0" borderId="0" xfId="14" applyFont="1" applyFill="1" applyBorder="1" applyAlignment="1">
      <alignment horizontal="center" vertical="center" wrapText="1"/>
    </xf>
    <xf numFmtId="0" fontId="31" fillId="0" borderId="0" xfId="14" applyFont="1" applyFill="1" applyBorder="1" applyAlignment="1">
      <alignment horizontal="center"/>
    </xf>
    <xf numFmtId="49" fontId="31" fillId="0" borderId="0" xfId="14" applyNumberFormat="1" applyFont="1" applyFill="1" applyBorder="1" applyAlignment="1">
      <alignment horizontal="left"/>
    </xf>
    <xf numFmtId="0" fontId="31" fillId="0" borderId="0" xfId="14" applyFont="1" applyFill="1"/>
    <xf numFmtId="0" fontId="35" fillId="0" borderId="0" xfId="14" applyFont="1"/>
    <xf numFmtId="0" fontId="31" fillId="0" borderId="0" xfId="14" applyFont="1" applyAlignment="1"/>
    <xf numFmtId="167" fontId="31" fillId="0" borderId="0" xfId="14" applyNumberFormat="1" applyFont="1" applyAlignment="1"/>
    <xf numFmtId="49" fontId="31" fillId="0" borderId="0" xfId="14" applyNumberFormat="1" applyFont="1" applyAlignment="1">
      <alignment horizontal="left"/>
    </xf>
    <xf numFmtId="168" fontId="31" fillId="0" borderId="0" xfId="14" applyNumberFormat="1" applyFont="1" applyAlignment="1"/>
    <xf numFmtId="167" fontId="35" fillId="0" borderId="0" xfId="16" applyNumberFormat="1" applyFont="1" applyFill="1" applyAlignment="1"/>
    <xf numFmtId="49" fontId="35" fillId="0" borderId="0" xfId="16" applyNumberFormat="1" applyFont="1" applyFill="1" applyAlignment="1">
      <alignment horizontal="left"/>
    </xf>
    <xf numFmtId="3" fontId="31" fillId="0" borderId="0" xfId="16" applyNumberFormat="1" applyFont="1" applyFill="1" applyBorder="1" applyAlignment="1"/>
    <xf numFmtId="168" fontId="35" fillId="0" borderId="0" xfId="16" applyNumberFormat="1" applyFont="1" applyAlignment="1"/>
    <xf numFmtId="168" fontId="35" fillId="0" borderId="0" xfId="16" applyNumberFormat="1" applyFont="1" applyFill="1" applyAlignment="1"/>
    <xf numFmtId="168" fontId="31" fillId="0" borderId="0" xfId="16" applyNumberFormat="1" applyFont="1" applyFill="1" applyBorder="1" applyAlignment="1"/>
    <xf numFmtId="0" fontId="35" fillId="0" borderId="0" xfId="16" applyFont="1"/>
    <xf numFmtId="0" fontId="31" fillId="0" borderId="0" xfId="14" applyFont="1" applyFill="1" applyAlignment="1">
      <alignment horizontal="left" wrapText="1" indent="1"/>
    </xf>
    <xf numFmtId="167" fontId="31" fillId="0" borderId="0" xfId="14" applyNumberFormat="1" applyFont="1" applyFill="1" applyAlignment="1"/>
    <xf numFmtId="49" fontId="31" fillId="0" borderId="0" xfId="14" applyNumberFormat="1" applyFont="1" applyFill="1" applyAlignment="1">
      <alignment horizontal="left"/>
    </xf>
    <xf numFmtId="0" fontId="31" fillId="0" borderId="0" xfId="14" applyFont="1" applyFill="1" applyAlignment="1"/>
    <xf numFmtId="168" fontId="31" fillId="0" borderId="0" xfId="14" applyNumberFormat="1" applyFont="1" applyFill="1" applyBorder="1" applyAlignment="1"/>
    <xf numFmtId="168" fontId="31" fillId="0" borderId="0" xfId="14" applyNumberFormat="1" applyFont="1" applyFill="1" applyAlignment="1"/>
    <xf numFmtId="0" fontId="31" fillId="0" borderId="0" xfId="14" applyFont="1" applyFill="1" applyBorder="1" applyAlignment="1">
      <alignment wrapText="1"/>
    </xf>
    <xf numFmtId="167" fontId="31" fillId="0" borderId="0" xfId="14" applyNumberFormat="1" applyFont="1" applyFill="1" applyBorder="1" applyAlignment="1"/>
    <xf numFmtId="167" fontId="35" fillId="0" borderId="0" xfId="7" applyNumberFormat="1" applyFont="1" applyFill="1" applyBorder="1" applyAlignment="1"/>
    <xf numFmtId="168" fontId="35" fillId="0" borderId="0" xfId="14" applyNumberFormat="1" applyFont="1" applyFill="1" applyBorder="1" applyAlignment="1"/>
    <xf numFmtId="168" fontId="35" fillId="0" borderId="0" xfId="7" applyNumberFormat="1" applyFont="1" applyFill="1" applyBorder="1" applyAlignment="1">
      <alignment horizontal="right"/>
    </xf>
    <xf numFmtId="167" fontId="35" fillId="0" borderId="0" xfId="14" applyNumberFormat="1" applyFont="1" applyFill="1" applyBorder="1" applyAlignment="1"/>
    <xf numFmtId="0" fontId="31" fillId="0" borderId="0" xfId="14" applyFont="1" applyFill="1" applyBorder="1" applyAlignment="1">
      <alignment horizontal="left" wrapText="1" indent="1"/>
    </xf>
    <xf numFmtId="49" fontId="31" fillId="0" borderId="0" xfId="15" applyNumberFormat="1" applyFont="1" applyFill="1" applyBorder="1" applyAlignment="1">
      <alignment horizontal="left"/>
    </xf>
    <xf numFmtId="3" fontId="31" fillId="0" borderId="0" xfId="15" applyNumberFormat="1" applyFont="1" applyFill="1" applyBorder="1" applyAlignment="1"/>
    <xf numFmtId="3" fontId="31" fillId="0" borderId="0" xfId="14" applyNumberFormat="1" applyFont="1" applyFill="1" applyBorder="1" applyAlignment="1">
      <alignment horizontal="left"/>
    </xf>
    <xf numFmtId="0" fontId="35" fillId="0" borderId="0" xfId="14" applyFont="1" applyFill="1" applyBorder="1" applyAlignment="1">
      <alignment wrapText="1"/>
    </xf>
    <xf numFmtId="167" fontId="35" fillId="0" borderId="0" xfId="15" applyNumberFormat="1" applyFont="1" applyFill="1" applyBorder="1" applyAlignment="1"/>
    <xf numFmtId="167" fontId="31" fillId="0" borderId="0" xfId="15" applyNumberFormat="1" applyFont="1" applyFill="1" applyBorder="1" applyAlignment="1"/>
    <xf numFmtId="168" fontId="35" fillId="0" borderId="0" xfId="15" applyNumberFormat="1" applyFont="1" applyFill="1" applyBorder="1" applyAlignment="1"/>
    <xf numFmtId="168" fontId="35" fillId="0" borderId="0" xfId="14" applyNumberFormat="1" applyFont="1" applyFill="1" applyAlignment="1"/>
    <xf numFmtId="0" fontId="31" fillId="0" borderId="0" xfId="14" applyFont="1" applyFill="1" applyBorder="1"/>
    <xf numFmtId="0" fontId="31" fillId="0" borderId="0" xfId="14" applyFont="1" applyAlignment="1">
      <alignment wrapText="1"/>
    </xf>
    <xf numFmtId="167" fontId="35" fillId="0" borderId="0" xfId="14" applyNumberFormat="1" applyFont="1" applyFill="1" applyAlignment="1"/>
    <xf numFmtId="0" fontId="31" fillId="0" borderId="0" xfId="14" applyFont="1" applyFill="1" applyAlignment="1">
      <alignment wrapText="1"/>
    </xf>
    <xf numFmtId="3" fontId="35" fillId="0" borderId="0" xfId="14" applyNumberFormat="1" applyFont="1" applyFill="1" applyBorder="1" applyAlignment="1">
      <alignment horizontal="left" wrapText="1"/>
    </xf>
    <xf numFmtId="3" fontId="31" fillId="0" borderId="0" xfId="14" applyNumberFormat="1" applyFont="1" applyFill="1" applyBorder="1" applyAlignment="1"/>
    <xf numFmtId="0" fontId="31" fillId="0" borderId="0" xfId="14" applyFont="1" applyFill="1" applyBorder="1" applyAlignment="1"/>
    <xf numFmtId="168" fontId="31" fillId="0" borderId="0" xfId="14" applyNumberFormat="1" applyFont="1" applyBorder="1" applyAlignment="1"/>
    <xf numFmtId="0" fontId="31" fillId="0" borderId="1" xfId="8" applyFont="1" applyFill="1" applyBorder="1" applyAlignment="1">
      <alignment horizontal="left" wrapText="1" indent="2"/>
    </xf>
    <xf numFmtId="3" fontId="31" fillId="0" borderId="1" xfId="14" applyNumberFormat="1" applyFont="1" applyFill="1" applyBorder="1" applyAlignment="1"/>
    <xf numFmtId="49" fontId="31" fillId="0" borderId="1" xfId="14" applyNumberFormat="1" applyFont="1" applyFill="1" applyBorder="1" applyAlignment="1">
      <alignment horizontal="left"/>
    </xf>
    <xf numFmtId="49" fontId="31" fillId="0" borderId="1" xfId="14" applyNumberFormat="1" applyFont="1" applyBorder="1" applyAlignment="1">
      <alignment horizontal="left"/>
    </xf>
    <xf numFmtId="0" fontId="31" fillId="0" borderId="1" xfId="14" applyFont="1" applyFill="1" applyBorder="1" applyAlignment="1"/>
    <xf numFmtId="165" fontId="31" fillId="0" borderId="1" xfId="14" applyNumberFormat="1" applyFont="1" applyFill="1" applyBorder="1" applyAlignment="1"/>
    <xf numFmtId="0" fontId="31" fillId="0" borderId="1" xfId="14" applyFont="1" applyBorder="1" applyAlignment="1"/>
    <xf numFmtId="164" fontId="31" fillId="0" borderId="1" xfId="14" applyNumberFormat="1" applyFont="1" applyFill="1" applyBorder="1" applyAlignment="1"/>
    <xf numFmtId="0" fontId="37" fillId="0" borderId="0" xfId="14" applyFont="1"/>
    <xf numFmtId="3" fontId="37" fillId="0" borderId="0" xfId="14" applyNumberFormat="1" applyFont="1" applyFill="1"/>
    <xf numFmtId="49" fontId="37" fillId="0" borderId="0" xfId="14" applyNumberFormat="1" applyFont="1" applyAlignment="1">
      <alignment horizontal="left"/>
    </xf>
    <xf numFmtId="49" fontId="37" fillId="0" borderId="0" xfId="14" applyNumberFormat="1" applyFont="1" applyFill="1" applyBorder="1" applyAlignment="1">
      <alignment horizontal="right"/>
    </xf>
    <xf numFmtId="3" fontId="37" fillId="0" borderId="0" xfId="14" applyNumberFormat="1" applyFont="1" applyFill="1" applyBorder="1" applyAlignment="1">
      <alignment horizontal="right" vertical="center"/>
    </xf>
    <xf numFmtId="3" fontId="37" fillId="0" borderId="0" xfId="15" applyNumberFormat="1" applyFont="1" applyFill="1" applyBorder="1" applyAlignment="1">
      <alignment horizontal="right" vertical="center"/>
    </xf>
    <xf numFmtId="0" fontId="37" fillId="0" borderId="0" xfId="14" applyFont="1" applyFill="1"/>
    <xf numFmtId="3" fontId="37" fillId="0" borderId="0" xfId="14" applyNumberFormat="1" applyFont="1"/>
    <xf numFmtId="0" fontId="34" fillId="0" borderId="0" xfId="14" applyFont="1" applyFill="1"/>
    <xf numFmtId="0" fontId="35" fillId="0" borderId="0" xfId="14" applyFont="1" applyFill="1" applyAlignment="1">
      <alignment horizontal="left" wrapText="1"/>
    </xf>
    <xf numFmtId="3" fontId="35" fillId="0" borderId="0" xfId="14" applyNumberFormat="1" applyFont="1" applyFill="1" applyBorder="1" applyAlignment="1"/>
    <xf numFmtId="49" fontId="35" fillId="0" borderId="0" xfId="14" applyNumberFormat="1" applyFont="1" applyFill="1" applyBorder="1" applyAlignment="1">
      <alignment horizontal="left"/>
    </xf>
    <xf numFmtId="167" fontId="31" fillId="0" borderId="0" xfId="14" applyNumberFormat="1" applyFont="1" applyBorder="1" applyAlignment="1"/>
    <xf numFmtId="3" fontId="35" fillId="0" borderId="0" xfId="14" applyNumberFormat="1" applyFont="1" applyFill="1" applyAlignment="1"/>
    <xf numFmtId="0" fontId="31" fillId="0" borderId="0" xfId="9" applyFont="1" applyFill="1" applyAlignment="1">
      <alignment horizontal="left" wrapText="1" indent="1"/>
    </xf>
    <xf numFmtId="168" fontId="38" fillId="0" borderId="0" xfId="14" applyNumberFormat="1" applyFont="1" applyFill="1" applyAlignment="1"/>
    <xf numFmtId="49" fontId="38" fillId="0" borderId="0" xfId="14" applyNumberFormat="1" applyFont="1" applyFill="1" applyAlignment="1">
      <alignment horizontal="left"/>
    </xf>
    <xf numFmtId="0" fontId="31" fillId="0" borderId="0" xfId="32" applyFont="1" applyFill="1" applyAlignment="1">
      <alignment horizontal="left" wrapText="1" indent="1"/>
    </xf>
    <xf numFmtId="3" fontId="38" fillId="0" borderId="0" xfId="14" applyNumberFormat="1" applyFont="1" applyFill="1" applyBorder="1" applyAlignment="1"/>
    <xf numFmtId="168" fontId="38" fillId="0" borderId="0" xfId="14" applyNumberFormat="1" applyFont="1" applyFill="1" applyBorder="1" applyAlignment="1"/>
    <xf numFmtId="0" fontId="31" fillId="0" borderId="0" xfId="7" applyFont="1" applyFill="1" applyBorder="1" applyAlignment="1">
      <alignment horizontal="left" wrapText="1" indent="1"/>
    </xf>
    <xf numFmtId="0" fontId="31" fillId="0" borderId="0" xfId="32" applyFont="1" applyFill="1" applyAlignment="1">
      <alignment horizontal="left" vertical="center" wrapText="1" indent="1"/>
    </xf>
    <xf numFmtId="168" fontId="21" fillId="0" borderId="0" xfId="14" applyNumberFormat="1" applyFont="1" applyFill="1" applyAlignment="1">
      <alignment horizontal="right"/>
    </xf>
    <xf numFmtId="0" fontId="35" fillId="0" borderId="0" xfId="14" applyFont="1" applyFill="1" applyAlignment="1"/>
    <xf numFmtId="168" fontId="35" fillId="0" borderId="0" xfId="14" applyNumberFormat="1" applyFont="1" applyAlignment="1"/>
    <xf numFmtId="0" fontId="36" fillId="0" borderId="0" xfId="14" applyFont="1" applyFill="1" applyAlignment="1">
      <alignment wrapText="1"/>
    </xf>
    <xf numFmtId="167" fontId="38" fillId="0" borderId="0" xfId="14" applyNumberFormat="1" applyFont="1" applyFill="1" applyAlignment="1"/>
    <xf numFmtId="167" fontId="38" fillId="0" borderId="0" xfId="14" applyNumberFormat="1" applyFont="1" applyAlignment="1"/>
    <xf numFmtId="0" fontId="38" fillId="0" borderId="0" xfId="14" applyFont="1" applyFill="1" applyAlignment="1"/>
    <xf numFmtId="168" fontId="38" fillId="0" borderId="0" xfId="14" applyNumberFormat="1" applyFont="1" applyAlignment="1"/>
    <xf numFmtId="168" fontId="31" fillId="0" borderId="0" xfId="14" applyNumberFormat="1" applyFont="1" applyFill="1" applyAlignment="1">
      <alignment horizontal="right"/>
    </xf>
    <xf numFmtId="168" fontId="31" fillId="0" borderId="0" xfId="14" applyNumberFormat="1" applyFont="1" applyFill="1" applyBorder="1" applyAlignment="1">
      <alignment horizontal="right"/>
    </xf>
    <xf numFmtId="0" fontId="31" fillId="0" borderId="1" xfId="7" applyFont="1" applyFill="1" applyBorder="1" applyAlignment="1">
      <alignment horizontal="left" indent="1"/>
    </xf>
    <xf numFmtId="0" fontId="37" fillId="0" borderId="0" xfId="14" applyNumberFormat="1" applyFont="1" applyFill="1"/>
    <xf numFmtId="3" fontId="39" fillId="0" borderId="0" xfId="14" applyNumberFormat="1" applyFont="1" applyFill="1"/>
    <xf numFmtId="49" fontId="39" fillId="0" borderId="0" xfId="14" applyNumberFormat="1" applyFont="1" applyAlignment="1">
      <alignment horizontal="left"/>
    </xf>
    <xf numFmtId="0" fontId="39" fillId="0" borderId="0" xfId="14" applyFont="1"/>
    <xf numFmtId="49" fontId="34" fillId="0" borderId="0" xfId="14" applyNumberFormat="1" applyFont="1" applyAlignment="1">
      <alignment horizontal="left"/>
    </xf>
    <xf numFmtId="167" fontId="31" fillId="0" borderId="0" xfId="14" applyNumberFormat="1" applyFont="1" applyFill="1" applyBorder="1" applyAlignment="1">
      <alignment horizontal="center"/>
    </xf>
    <xf numFmtId="168" fontId="35" fillId="0" borderId="0" xfId="14" applyNumberFormat="1" applyFont="1" applyFill="1" applyAlignment="1">
      <alignment horizontal="right"/>
    </xf>
    <xf numFmtId="0" fontId="31" fillId="0" borderId="0" xfId="31" applyFont="1" applyFill="1" applyBorder="1" applyAlignment="1">
      <alignment horizontal="left" wrapText="1"/>
    </xf>
    <xf numFmtId="168" fontId="38" fillId="0" borderId="0" xfId="14" applyNumberFormat="1" applyFont="1" applyFill="1" applyAlignment="1">
      <alignment horizontal="right"/>
    </xf>
    <xf numFmtId="3" fontId="31" fillId="0" borderId="0" xfId="14" applyNumberFormat="1" applyFont="1" applyFill="1" applyBorder="1" applyAlignment="1">
      <alignment horizontal="left" wrapText="1" indent="1"/>
    </xf>
    <xf numFmtId="3" fontId="31" fillId="0" borderId="0" xfId="7" applyNumberFormat="1" applyFont="1" applyFill="1" applyBorder="1" applyAlignment="1">
      <alignment horizontal="left"/>
    </xf>
    <xf numFmtId="168" fontId="31" fillId="0" borderId="0" xfId="14" applyNumberFormat="1" applyFont="1" applyFill="1" applyBorder="1" applyAlignment="1">
      <alignment wrapText="1"/>
    </xf>
    <xf numFmtId="0" fontId="35" fillId="0" borderId="0" xfId="8" applyFont="1" applyFill="1" applyAlignment="1">
      <alignment horizontal="left" wrapText="1"/>
    </xf>
    <xf numFmtId="168" fontId="31" fillId="0" borderId="0" xfId="7" applyNumberFormat="1" applyFont="1" applyFill="1" applyBorder="1" applyAlignment="1"/>
    <xf numFmtId="0" fontId="31" fillId="0" borderId="0" xfId="14" applyFont="1" applyFill="1" applyAlignment="1">
      <alignment horizontal="left" wrapText="1" indent="2"/>
    </xf>
    <xf numFmtId="168" fontId="31" fillId="0" borderId="0" xfId="14" quotePrefix="1" applyNumberFormat="1" applyFont="1" applyFill="1" applyAlignment="1"/>
    <xf numFmtId="0" fontId="31" fillId="0" borderId="0" xfId="14" applyFont="1" applyFill="1" applyAlignment="1">
      <alignment horizontal="left" wrapText="1"/>
    </xf>
    <xf numFmtId="3" fontId="31" fillId="0" borderId="0" xfId="14" applyNumberFormat="1" applyFont="1" applyFill="1" applyAlignment="1"/>
    <xf numFmtId="3" fontId="38" fillId="0" borderId="0" xfId="14" applyNumberFormat="1" applyFont="1" applyFill="1" applyAlignment="1"/>
    <xf numFmtId="168" fontId="40" fillId="0" borderId="0" xfId="14" applyNumberFormat="1" applyFont="1" applyFill="1" applyAlignment="1"/>
    <xf numFmtId="0" fontId="40" fillId="0" borderId="0" xfId="14" applyFont="1"/>
    <xf numFmtId="168" fontId="31" fillId="0" borderId="0" xfId="15" applyNumberFormat="1" applyFont="1" applyFill="1" applyBorder="1" applyAlignment="1"/>
    <xf numFmtId="0" fontId="35" fillId="0" borderId="0" xfId="14" applyFont="1" applyFill="1" applyBorder="1" applyAlignment="1">
      <alignment horizontal="left" wrapText="1"/>
    </xf>
    <xf numFmtId="0" fontId="35" fillId="0" borderId="0" xfId="14" applyFont="1" applyFill="1" applyBorder="1"/>
    <xf numFmtId="0" fontId="31" fillId="0" borderId="0" xfId="14" applyNumberFormat="1" applyFont="1" applyFill="1" applyAlignment="1">
      <alignment horizontal="left" wrapText="1" indent="1"/>
    </xf>
    <xf numFmtId="0" fontId="31" fillId="0" borderId="0" xfId="14" applyNumberFormat="1" applyFont="1" applyFill="1" applyAlignment="1">
      <alignment horizontal="left" wrapText="1"/>
    </xf>
    <xf numFmtId="3" fontId="31" fillId="0" borderId="0" xfId="8" applyNumberFormat="1" applyFont="1" applyFill="1" applyBorder="1" applyAlignment="1"/>
    <xf numFmtId="0" fontId="31" fillId="0" borderId="1" xfId="14" applyFont="1" applyFill="1" applyBorder="1" applyAlignment="1">
      <alignment horizontal="left" vertical="center" wrapText="1" indent="1"/>
    </xf>
    <xf numFmtId="167" fontId="31" fillId="0" borderId="1" xfId="14" applyNumberFormat="1" applyFont="1" applyFill="1" applyBorder="1" applyAlignment="1"/>
    <xf numFmtId="3" fontId="31" fillId="0" borderId="1" xfId="14" applyNumberFormat="1" applyFont="1" applyFill="1" applyBorder="1" applyAlignment="1">
      <alignment horizontal="right"/>
    </xf>
    <xf numFmtId="168" fontId="42" fillId="0" borderId="1" xfId="14" applyNumberFormat="1" applyFont="1" applyFill="1" applyBorder="1" applyAlignment="1">
      <alignment horizontal="right"/>
    </xf>
    <xf numFmtId="168" fontId="31" fillId="0" borderId="1" xfId="14" applyNumberFormat="1" applyFont="1" applyBorder="1" applyAlignment="1"/>
    <xf numFmtId="168" fontId="31" fillId="0" borderId="1" xfId="14" applyNumberFormat="1" applyFont="1" applyBorder="1" applyAlignment="1">
      <alignment horizontal="right"/>
    </xf>
    <xf numFmtId="168" fontId="31" fillId="0" borderId="1" xfId="14" applyNumberFormat="1" applyFont="1" applyFill="1" applyBorder="1" applyAlignment="1"/>
    <xf numFmtId="0" fontId="31" fillId="0" borderId="0" xfId="14" applyFont="1" applyFill="1" applyAlignment="1">
      <alignment horizontal="left" vertical="center" wrapText="1"/>
    </xf>
    <xf numFmtId="3" fontId="31" fillId="0" borderId="0" xfId="14" applyNumberFormat="1" applyFont="1" applyFill="1" applyBorder="1" applyAlignment="1">
      <alignment horizontal="right" vertical="center"/>
    </xf>
    <xf numFmtId="3" fontId="31" fillId="0" borderId="0" xfId="15" applyNumberFormat="1" applyFont="1" applyFill="1" applyBorder="1" applyAlignment="1">
      <alignment horizontal="right" vertical="center"/>
    </xf>
    <xf numFmtId="0" fontId="31" fillId="0" borderId="0" xfId="14" applyNumberFormat="1" applyFont="1" applyFill="1" applyBorder="1" applyAlignment="1"/>
    <xf numFmtId="167" fontId="31" fillId="0" borderId="0" xfId="14" applyNumberFormat="1" applyFont="1"/>
    <xf numFmtId="0" fontId="31" fillId="0" borderId="0" xfId="14" applyNumberFormat="1" applyFont="1" applyFill="1" applyAlignment="1"/>
    <xf numFmtId="3" fontId="31" fillId="0" borderId="0" xfId="14" applyNumberFormat="1" applyFont="1" applyAlignment="1"/>
    <xf numFmtId="0" fontId="31" fillId="0" borderId="0" xfId="14" applyNumberFormat="1" applyFont="1" applyFill="1" applyBorder="1" applyAlignment="1">
      <alignment horizontal="left" wrapText="1" indent="1"/>
    </xf>
    <xf numFmtId="0" fontId="38" fillId="0" borderId="1" xfId="14" applyFont="1" applyFill="1" applyBorder="1" applyAlignment="1">
      <alignment horizontal="left" wrapText="1"/>
    </xf>
    <xf numFmtId="3" fontId="38" fillId="0" borderId="1" xfId="14" applyNumberFormat="1" applyFont="1" applyFill="1" applyBorder="1" applyAlignment="1">
      <alignment horizontal="right"/>
    </xf>
    <xf numFmtId="3" fontId="38" fillId="0" borderId="1" xfId="14" applyNumberFormat="1" applyFont="1" applyBorder="1" applyAlignment="1">
      <alignment horizontal="right"/>
    </xf>
    <xf numFmtId="3" fontId="38" fillId="0" borderId="1" xfId="14" applyNumberFormat="1" applyFont="1" applyFill="1" applyBorder="1" applyAlignment="1"/>
    <xf numFmtId="3" fontId="31" fillId="0" borderId="1" xfId="8" applyNumberFormat="1" applyFont="1" applyFill="1" applyBorder="1" applyAlignment="1">
      <alignment horizontal="left"/>
    </xf>
    <xf numFmtId="168" fontId="38" fillId="0" borderId="1" xfId="14" applyNumberFormat="1" applyFont="1" applyFill="1" applyBorder="1" applyAlignment="1">
      <alignment horizontal="right"/>
    </xf>
    <xf numFmtId="168" fontId="38" fillId="0" borderId="1" xfId="14" applyNumberFormat="1" applyFont="1" applyFill="1" applyBorder="1" applyAlignment="1"/>
    <xf numFmtId="168" fontId="38" fillId="0" borderId="1" xfId="14" applyNumberFormat="1" applyFont="1" applyBorder="1" applyAlignment="1"/>
    <xf numFmtId="165" fontId="38" fillId="0" borderId="1" xfId="14" applyNumberFormat="1" applyFont="1" applyFill="1" applyBorder="1" applyAlignment="1"/>
    <xf numFmtId="0" fontId="38" fillId="0" borderId="0" xfId="14" applyFont="1" applyBorder="1"/>
    <xf numFmtId="168" fontId="37" fillId="0" borderId="0" xfId="14" applyNumberFormat="1" applyFont="1" applyFill="1" applyBorder="1" applyAlignment="1">
      <alignment horizontal="right" vertical="center"/>
    </xf>
    <xf numFmtId="168" fontId="37" fillId="0" borderId="0" xfId="14" applyNumberFormat="1" applyFont="1" applyFill="1"/>
    <xf numFmtId="168" fontId="37" fillId="0" borderId="0" xfId="15" applyNumberFormat="1" applyFont="1" applyFill="1" applyBorder="1" applyAlignment="1">
      <alignment horizontal="right" vertical="center"/>
    </xf>
    <xf numFmtId="168" fontId="37" fillId="0" borderId="0" xfId="14" applyNumberFormat="1" applyFont="1"/>
    <xf numFmtId="3" fontId="24" fillId="0" borderId="0" xfId="10" applyNumberFormat="1" applyFont="1"/>
    <xf numFmtId="49" fontId="24" fillId="0" borderId="0" xfId="10" applyNumberFormat="1" applyFont="1" applyAlignment="1">
      <alignment horizontal="left"/>
    </xf>
    <xf numFmtId="0" fontId="24" fillId="0" borderId="0" xfId="10" applyFont="1"/>
    <xf numFmtId="0" fontId="24" fillId="0" borderId="0" xfId="10" applyFont="1" applyBorder="1"/>
    <xf numFmtId="0" fontId="28" fillId="0" borderId="0" xfId="10" applyFont="1" applyFill="1" applyBorder="1" applyAlignment="1">
      <alignment wrapText="1"/>
    </xf>
    <xf numFmtId="0" fontId="31" fillId="0" borderId="0" xfId="8" applyFont="1" applyFill="1" applyBorder="1" applyAlignment="1">
      <alignment horizontal="left" wrapText="1" indent="3"/>
    </xf>
    <xf numFmtId="0" fontId="25" fillId="0" borderId="0" xfId="0" applyFont="1" applyAlignment="1"/>
    <xf numFmtId="49" fontId="25" fillId="0" borderId="0" xfId="0" applyNumberFormat="1" applyFont="1" applyAlignment="1">
      <alignment horizontal="left"/>
    </xf>
    <xf numFmtId="0" fontId="20" fillId="0" borderId="0" xfId="34" applyFont="1" applyFill="1" applyBorder="1" applyAlignment="1">
      <alignment horizontal="left" wrapText="1"/>
    </xf>
    <xf numFmtId="0" fontId="21" fillId="0" borderId="0" xfId="10" applyFont="1" applyAlignment="1">
      <alignment horizontal="left" wrapText="1" indent="1"/>
    </xf>
    <xf numFmtId="0" fontId="20" fillId="0" borderId="0" xfId="16" applyFont="1" applyFill="1" applyAlignment="1">
      <alignment horizontal="left" wrapText="1"/>
    </xf>
    <xf numFmtId="0" fontId="21" fillId="0" borderId="0" xfId="16" applyFont="1" applyFill="1" applyAlignment="1">
      <alignment horizontal="left" wrapText="1" indent="1"/>
    </xf>
    <xf numFmtId="0" fontId="21" fillId="0" borderId="0" xfId="7" applyFont="1" applyFill="1" applyBorder="1" applyAlignment="1">
      <alignment horizontal="left" wrapText="1" indent="1"/>
    </xf>
    <xf numFmtId="0" fontId="21" fillId="0" borderId="0" xfId="8" applyFont="1" applyFill="1" applyBorder="1" applyAlignment="1">
      <alignment horizontal="left" wrapText="1" indent="1"/>
    </xf>
    <xf numFmtId="0" fontId="21" fillId="0" borderId="0" xfId="8" applyFont="1" applyFill="1" applyBorder="1" applyAlignment="1">
      <alignment horizontal="left" wrapText="1" indent="2"/>
    </xf>
    <xf numFmtId="0" fontId="24" fillId="0" borderId="0" xfId="0" applyFont="1" applyFill="1" applyBorder="1" applyAlignment="1"/>
    <xf numFmtId="49" fontId="24" fillId="0" borderId="0" xfId="34" applyNumberFormat="1" applyFont="1" applyFill="1" applyBorder="1"/>
    <xf numFmtId="0" fontId="24" fillId="0" borderId="0" xfId="34" applyFont="1" applyFill="1"/>
    <xf numFmtId="0" fontId="20" fillId="0" borderId="0" xfId="16" applyFont="1" applyFill="1" applyAlignment="1">
      <alignment horizontal="left"/>
    </xf>
    <xf numFmtId="0" fontId="21" fillId="0" borderId="0" xfId="16" applyFont="1" applyFill="1" applyAlignment="1">
      <alignment horizontal="left" indent="1"/>
    </xf>
    <xf numFmtId="0" fontId="20" fillId="0" borderId="0" xfId="3" applyFont="1" applyFill="1" applyAlignment="1">
      <alignment horizontal="left"/>
    </xf>
    <xf numFmtId="0" fontId="21" fillId="0" borderId="0" xfId="3" applyFont="1" applyFill="1" applyAlignment="1">
      <alignment horizontal="left" indent="1"/>
    </xf>
    <xf numFmtId="0" fontId="35" fillId="0" borderId="0" xfId="32" applyFont="1" applyFill="1" applyAlignment="1">
      <alignment horizontal="left" wrapText="1"/>
    </xf>
    <xf numFmtId="0" fontId="20" fillId="0" borderId="0" xfId="4" applyFont="1" applyFill="1" applyAlignment="1">
      <alignment horizontal="left"/>
    </xf>
    <xf numFmtId="0" fontId="21" fillId="0" borderId="0" xfId="5" applyFont="1" applyFill="1" applyBorder="1" applyAlignment="1">
      <alignment horizontal="left" wrapText="1" indent="1"/>
    </xf>
    <xf numFmtId="0" fontId="21" fillId="0" borderId="0" xfId="5" applyFont="1" applyFill="1" applyAlignment="1">
      <alignment horizontal="left" wrapText="1" indent="1"/>
    </xf>
    <xf numFmtId="0" fontId="21" fillId="0" borderId="0" xfId="5" applyFont="1" applyFill="1" applyAlignment="1">
      <alignment horizontal="left" indent="1"/>
    </xf>
    <xf numFmtId="0" fontId="20" fillId="0" borderId="0" xfId="4" applyFont="1" applyFill="1" applyAlignment="1">
      <alignment horizontal="left" wrapText="1"/>
    </xf>
    <xf numFmtId="0" fontId="21" fillId="0" borderId="0" xfId="4" applyFont="1" applyFill="1" applyAlignment="1">
      <alignment horizontal="left" indent="1"/>
    </xf>
    <xf numFmtId="0" fontId="21" fillId="0" borderId="0" xfId="4" applyFont="1" applyFill="1" applyBorder="1" applyAlignment="1">
      <alignment horizontal="left" indent="1"/>
    </xf>
    <xf numFmtId="0" fontId="25" fillId="0" borderId="0" xfId="16" applyFont="1" applyFill="1"/>
    <xf numFmtId="0" fontId="25" fillId="0" borderId="0" xfId="16" applyFont="1"/>
    <xf numFmtId="0" fontId="21" fillId="0" borderId="0" xfId="0" applyFont="1" applyFill="1" applyBorder="1" applyAlignment="1">
      <alignment horizontal="left" wrapText="1" indent="1"/>
    </xf>
    <xf numFmtId="0" fontId="21" fillId="0" borderId="0" xfId="14" applyNumberFormat="1" applyFont="1" applyFill="1" applyAlignment="1">
      <alignment horizontal="left" wrapText="1" indent="1"/>
    </xf>
    <xf numFmtId="0" fontId="21" fillId="0" borderId="0" xfId="14" applyFont="1" applyFill="1" applyBorder="1" applyAlignment="1">
      <alignment horizontal="left" wrapText="1" indent="1"/>
    </xf>
    <xf numFmtId="0" fontId="21" fillId="0" borderId="0" xfId="7" applyFont="1" applyFill="1" applyBorder="1" applyAlignment="1">
      <alignment horizontal="left" wrapText="1" indent="2"/>
    </xf>
    <xf numFmtId="3" fontId="20" fillId="0" borderId="0" xfId="0" applyNumberFormat="1" applyFont="1" applyFill="1" applyBorder="1" applyAlignment="1">
      <alignment horizontal="left" wrapText="1"/>
    </xf>
    <xf numFmtId="0" fontId="21" fillId="0" borderId="0" xfId="0" applyFont="1" applyFill="1" applyAlignment="1">
      <alignment horizontal="left" wrapText="1" indent="2"/>
    </xf>
    <xf numFmtId="0" fontId="34" fillId="0" borderId="0" xfId="35" applyFont="1"/>
    <xf numFmtId="0" fontId="31" fillId="0" borderId="0" xfId="35" applyFont="1" applyBorder="1"/>
    <xf numFmtId="0" fontId="35" fillId="0" borderId="0" xfId="35" applyFont="1" applyBorder="1" applyAlignment="1">
      <alignment horizontal="center" vertical="center" wrapText="1"/>
    </xf>
    <xf numFmtId="49" fontId="31" fillId="0" borderId="0" xfId="35" applyNumberFormat="1" applyFont="1" applyBorder="1" applyAlignment="1">
      <alignment horizontal="left" wrapText="1"/>
    </xf>
    <xf numFmtId="0" fontId="31" fillId="0" borderId="0" xfId="35" applyFont="1" applyBorder="1" applyAlignment="1">
      <alignment horizontal="center" vertical="center" wrapText="1"/>
    </xf>
    <xf numFmtId="0" fontId="31" fillId="0" borderId="0" xfId="35" applyFont="1"/>
    <xf numFmtId="0" fontId="31" fillId="0" borderId="0" xfId="35" applyFont="1" applyFill="1" applyBorder="1" applyAlignment="1">
      <alignment horizontal="center" vertical="center" wrapText="1"/>
    </xf>
    <xf numFmtId="0" fontId="31" fillId="0" borderId="0" xfId="35" applyFont="1" applyFill="1" applyBorder="1" applyAlignment="1">
      <alignment horizontal="center"/>
    </xf>
    <xf numFmtId="49" fontId="31" fillId="0" borderId="0" xfId="35" applyNumberFormat="1" applyFont="1" applyFill="1" applyBorder="1" applyAlignment="1">
      <alignment horizontal="left"/>
    </xf>
    <xf numFmtId="0" fontId="31" fillId="0" borderId="0" xfId="35" applyFont="1" applyFill="1"/>
    <xf numFmtId="0" fontId="35" fillId="0" borderId="0" xfId="35" applyFont="1"/>
    <xf numFmtId="0" fontId="31" fillId="0" borderId="0" xfId="35" applyFont="1" applyAlignment="1"/>
    <xf numFmtId="167" fontId="31" fillId="0" borderId="0" xfId="35" applyNumberFormat="1" applyFont="1" applyAlignment="1"/>
    <xf numFmtId="49" fontId="31" fillId="0" borderId="0" xfId="35" applyNumberFormat="1" applyFont="1" applyAlignment="1">
      <alignment horizontal="left"/>
    </xf>
    <xf numFmtId="168" fontId="31" fillId="0" borderId="0" xfId="35" applyNumberFormat="1" applyFont="1" applyAlignment="1"/>
    <xf numFmtId="167" fontId="31" fillId="0" borderId="0" xfId="35" applyNumberFormat="1" applyFont="1" applyFill="1" applyAlignment="1"/>
    <xf numFmtId="49" fontId="31" fillId="0" borderId="0" xfId="35" applyNumberFormat="1" applyFont="1" applyFill="1" applyAlignment="1">
      <alignment horizontal="left"/>
    </xf>
    <xf numFmtId="0" fontId="31" fillId="0" borderId="0" xfId="35" applyFont="1" applyFill="1" applyAlignment="1"/>
    <xf numFmtId="168" fontId="31" fillId="0" borderId="0" xfId="35" applyNumberFormat="1" applyFont="1" applyFill="1" applyBorder="1" applyAlignment="1"/>
    <xf numFmtId="168" fontId="31" fillId="0" borderId="0" xfId="35" applyNumberFormat="1" applyFont="1" applyFill="1" applyAlignment="1"/>
    <xf numFmtId="0" fontId="31" fillId="0" borderId="0" xfId="35" applyFont="1" applyFill="1" applyBorder="1" applyAlignment="1">
      <alignment wrapText="1"/>
    </xf>
    <xf numFmtId="167" fontId="31" fillId="0" borderId="0" xfId="35" applyNumberFormat="1" applyFont="1" applyFill="1" applyBorder="1" applyAlignment="1"/>
    <xf numFmtId="49" fontId="31" fillId="0" borderId="0" xfId="35" applyNumberFormat="1" applyFont="1" applyFill="1" applyBorder="1" applyAlignment="1">
      <alignment horizontal="left" wrapText="1"/>
    </xf>
    <xf numFmtId="168" fontId="35" fillId="0" borderId="0" xfId="35" applyNumberFormat="1" applyFont="1" applyFill="1" applyBorder="1" applyAlignment="1"/>
    <xf numFmtId="0" fontId="35" fillId="0" borderId="0" xfId="35" applyFont="1" applyFill="1"/>
    <xf numFmtId="0" fontId="31" fillId="0" borderId="0" xfId="35" applyFont="1" applyFill="1" applyBorder="1" applyAlignment="1">
      <alignment horizontal="left" wrapText="1" indent="1"/>
    </xf>
    <xf numFmtId="3" fontId="31" fillId="0" borderId="0" xfId="35" applyNumberFormat="1" applyFont="1" applyFill="1" applyBorder="1" applyAlignment="1">
      <alignment horizontal="left"/>
    </xf>
    <xf numFmtId="0" fontId="35" fillId="0" borderId="0" xfId="35" applyFont="1" applyFill="1" applyBorder="1" applyAlignment="1">
      <alignment wrapText="1"/>
    </xf>
    <xf numFmtId="167" fontId="35" fillId="0" borderId="0" xfId="35" applyNumberFormat="1" applyFont="1" applyFill="1" applyBorder="1" applyAlignment="1"/>
    <xf numFmtId="168" fontId="35" fillId="0" borderId="0" xfId="35" applyNumberFormat="1" applyFont="1" applyFill="1" applyAlignment="1"/>
    <xf numFmtId="0" fontId="31" fillId="0" borderId="0" xfId="35" applyFont="1" applyFill="1" applyBorder="1"/>
    <xf numFmtId="0" fontId="31" fillId="0" borderId="0" xfId="35" applyFont="1" applyAlignment="1">
      <alignment wrapText="1"/>
    </xf>
    <xf numFmtId="167" fontId="35" fillId="0" borderId="0" xfId="35" applyNumberFormat="1" applyFont="1" applyFill="1" applyAlignment="1"/>
    <xf numFmtId="168" fontId="31" fillId="0" borderId="0" xfId="35" applyNumberFormat="1" applyFont="1" applyFill="1" applyBorder="1" applyAlignment="1">
      <alignment horizontal="right"/>
    </xf>
    <xf numFmtId="0" fontId="31" fillId="0" borderId="0" xfId="35" applyFont="1" applyFill="1" applyAlignment="1">
      <alignment wrapText="1"/>
    </xf>
    <xf numFmtId="3" fontId="31" fillId="0" borderId="0" xfId="35" applyNumberFormat="1" applyFont="1" applyFill="1" applyBorder="1" applyAlignment="1"/>
    <xf numFmtId="0" fontId="31" fillId="0" borderId="0" xfId="35" applyFont="1" applyFill="1" applyBorder="1" applyAlignment="1"/>
    <xf numFmtId="168" fontId="31" fillId="0" borderId="0" xfId="35" applyNumberFormat="1" applyFont="1" applyBorder="1" applyAlignment="1"/>
    <xf numFmtId="3" fontId="31" fillId="0" borderId="1" xfId="35" applyNumberFormat="1" applyFont="1" applyFill="1" applyBorder="1" applyAlignment="1"/>
    <xf numFmtId="49" fontId="31" fillId="0" borderId="1" xfId="35" applyNumberFormat="1" applyFont="1" applyFill="1" applyBorder="1" applyAlignment="1">
      <alignment horizontal="left"/>
    </xf>
    <xf numFmtId="0" fontId="31" fillId="0" borderId="1" xfId="35" applyFont="1" applyFill="1" applyBorder="1" applyAlignment="1"/>
    <xf numFmtId="165" fontId="31" fillId="0" borderId="1" xfId="35" applyNumberFormat="1" applyFont="1" applyFill="1" applyBorder="1" applyAlignment="1"/>
    <xf numFmtId="0" fontId="31" fillId="0" borderId="1" xfId="35" applyFont="1" applyBorder="1" applyAlignment="1"/>
    <xf numFmtId="164" fontId="31" fillId="0" borderId="1" xfId="35" applyNumberFormat="1" applyFont="1" applyFill="1" applyBorder="1" applyAlignment="1"/>
    <xf numFmtId="0" fontId="37" fillId="0" borderId="0" xfId="35" applyFont="1"/>
    <xf numFmtId="3" fontId="37" fillId="0" borderId="0" xfId="35" applyNumberFormat="1" applyFont="1" applyFill="1"/>
    <xf numFmtId="49" fontId="37" fillId="0" borderId="0" xfId="35" applyNumberFormat="1" applyFont="1" applyAlignment="1">
      <alignment horizontal="left"/>
    </xf>
    <xf numFmtId="49" fontId="37" fillId="0" borderId="0" xfId="35" applyNumberFormat="1" applyFont="1" applyFill="1" applyBorder="1" applyAlignment="1">
      <alignment horizontal="right"/>
    </xf>
    <xf numFmtId="0" fontId="34" fillId="0" borderId="0" xfId="35" applyFont="1" applyFill="1"/>
    <xf numFmtId="3" fontId="35" fillId="0" borderId="0" xfId="35" applyNumberFormat="1" applyFont="1" applyFill="1" applyBorder="1" applyAlignment="1"/>
    <xf numFmtId="167" fontId="31" fillId="0" borderId="0" xfId="35" applyNumberFormat="1" applyFont="1" applyBorder="1" applyAlignment="1"/>
    <xf numFmtId="3" fontId="35" fillId="0" borderId="0" xfId="35" applyNumberFormat="1" applyFont="1" applyFill="1" applyAlignment="1"/>
    <xf numFmtId="168" fontId="38" fillId="0" borderId="0" xfId="35" applyNumberFormat="1" applyFont="1" applyFill="1" applyAlignment="1"/>
    <xf numFmtId="3" fontId="38" fillId="0" borderId="0" xfId="35" applyNumberFormat="1" applyFont="1" applyFill="1" applyBorder="1" applyAlignment="1"/>
    <xf numFmtId="168" fontId="38" fillId="0" borderId="0" xfId="35" applyNumberFormat="1" applyFont="1" applyFill="1" applyBorder="1" applyAlignment="1"/>
    <xf numFmtId="168" fontId="31" fillId="0" borderId="0" xfId="35" applyNumberFormat="1" applyFont="1" applyFill="1" applyAlignment="1">
      <alignment horizontal="right"/>
    </xf>
    <xf numFmtId="168" fontId="21" fillId="0" borderId="0" xfId="35" applyNumberFormat="1" applyFont="1" applyFill="1" applyAlignment="1">
      <alignment horizontal="right"/>
    </xf>
    <xf numFmtId="0" fontId="35" fillId="0" borderId="0" xfId="35" applyFont="1" applyFill="1" applyAlignment="1"/>
    <xf numFmtId="168" fontId="35" fillId="0" borderId="0" xfId="35" applyNumberFormat="1" applyFont="1" applyAlignment="1"/>
    <xf numFmtId="0" fontId="36" fillId="0" borderId="0" xfId="35" applyFont="1" applyFill="1" applyAlignment="1">
      <alignment wrapText="1"/>
    </xf>
    <xf numFmtId="167" fontId="38" fillId="0" borderId="0" xfId="35" applyNumberFormat="1" applyFont="1" applyFill="1" applyAlignment="1"/>
    <xf numFmtId="167" fontId="38" fillId="0" borderId="0" xfId="35" applyNumberFormat="1" applyFont="1" applyAlignment="1"/>
    <xf numFmtId="0" fontId="38" fillId="0" borderId="0" xfId="35" applyFont="1" applyFill="1" applyAlignment="1"/>
    <xf numFmtId="168" fontId="38" fillId="0" borderId="0" xfId="35" applyNumberFormat="1" applyFont="1" applyAlignment="1"/>
    <xf numFmtId="0" fontId="37" fillId="0" borderId="0" xfId="35" applyNumberFormat="1" applyFont="1" applyFill="1"/>
    <xf numFmtId="3" fontId="37" fillId="0" borderId="0" xfId="35" applyNumberFormat="1" applyFont="1"/>
    <xf numFmtId="3" fontId="39" fillId="0" borderId="0" xfId="35" applyNumberFormat="1" applyFont="1" applyFill="1"/>
    <xf numFmtId="0" fontId="39" fillId="0" borderId="0" xfId="35" applyFont="1"/>
    <xf numFmtId="167" fontId="31" fillId="0" borderId="0" xfId="35" applyNumberFormat="1" applyFont="1" applyFill="1" applyBorder="1" applyAlignment="1">
      <alignment horizontal="center"/>
    </xf>
    <xf numFmtId="168" fontId="35" fillId="0" borderId="0" xfId="35" applyNumberFormat="1" applyFont="1" applyFill="1" applyAlignment="1">
      <alignment horizontal="right"/>
    </xf>
    <xf numFmtId="168" fontId="38" fillId="0" borderId="0" xfId="35" applyNumberFormat="1" applyFont="1" applyFill="1" applyAlignment="1">
      <alignment horizontal="right"/>
    </xf>
    <xf numFmtId="3" fontId="31" fillId="0" borderId="0" xfId="35" applyNumberFormat="1" applyFont="1" applyFill="1" applyBorder="1" applyAlignment="1">
      <alignment horizontal="left" wrapText="1" indent="1"/>
    </xf>
    <xf numFmtId="168" fontId="31" fillId="0" borderId="0" xfId="35" applyNumberFormat="1" applyFont="1" applyFill="1" applyBorder="1" applyAlignment="1">
      <alignment wrapText="1"/>
    </xf>
    <xf numFmtId="0" fontId="21" fillId="0" borderId="0" xfId="35" applyNumberFormat="1" applyFont="1" applyFill="1" applyAlignment="1">
      <alignment horizontal="left" wrapText="1" indent="1"/>
    </xf>
    <xf numFmtId="0" fontId="31" fillId="0" borderId="0" xfId="35" applyNumberFormat="1" applyFont="1" applyFill="1" applyAlignment="1">
      <alignment horizontal="left" wrapText="1" indent="1"/>
    </xf>
    <xf numFmtId="0" fontId="31" fillId="0" borderId="0" xfId="35" applyFont="1" applyFill="1" applyAlignment="1">
      <alignment horizontal="left" wrapText="1" indent="1"/>
    </xf>
    <xf numFmtId="0" fontId="35" fillId="0" borderId="0" xfId="35" applyFont="1" applyFill="1" applyAlignment="1">
      <alignment horizontal="left" wrapText="1"/>
    </xf>
    <xf numFmtId="168" fontId="31" fillId="0" borderId="0" xfId="35" quotePrefix="1" applyNumberFormat="1" applyFont="1" applyFill="1" applyAlignment="1"/>
    <xf numFmtId="0" fontId="31" fillId="0" borderId="0" xfId="35" applyFont="1" applyFill="1" applyAlignment="1">
      <alignment horizontal="left" wrapText="1"/>
    </xf>
    <xf numFmtId="3" fontId="31" fillId="0" borderId="0" xfId="35" applyNumberFormat="1" applyFont="1" applyFill="1" applyAlignment="1"/>
    <xf numFmtId="3" fontId="38" fillId="0" borderId="0" xfId="35" applyNumberFormat="1" applyFont="1" applyFill="1" applyAlignment="1"/>
    <xf numFmtId="0" fontId="35" fillId="0" borderId="0" xfId="35" applyFont="1" applyFill="1" applyBorder="1" applyAlignment="1">
      <alignment horizontal="left" wrapText="1"/>
    </xf>
    <xf numFmtId="168" fontId="40" fillId="0" borderId="0" xfId="35" applyNumberFormat="1" applyFont="1" applyFill="1" applyAlignment="1"/>
    <xf numFmtId="0" fontId="40" fillId="0" borderId="0" xfId="35" applyFont="1"/>
    <xf numFmtId="0" fontId="31" fillId="0" borderId="0" xfId="35" applyFont="1" applyFill="1" applyAlignment="1">
      <alignment horizontal="left" wrapText="1" indent="2"/>
    </xf>
    <xf numFmtId="3" fontId="35" fillId="0" borderId="0" xfId="35" applyNumberFormat="1" applyFont="1" applyFill="1" applyBorder="1" applyAlignment="1">
      <alignment horizontal="left" wrapText="1"/>
    </xf>
    <xf numFmtId="0" fontId="35" fillId="0" borderId="0" xfId="35" applyFont="1" applyFill="1" applyBorder="1"/>
    <xf numFmtId="0" fontId="31" fillId="0" borderId="0" xfId="35" applyNumberFormat="1" applyFont="1" applyFill="1" applyAlignment="1">
      <alignment horizontal="left" wrapText="1"/>
    </xf>
    <xf numFmtId="0" fontId="21" fillId="0" borderId="0" xfId="35" applyFont="1" applyFill="1" applyBorder="1" applyAlignment="1">
      <alignment horizontal="left" wrapText="1" indent="1"/>
    </xf>
    <xf numFmtId="0" fontId="31" fillId="0" borderId="1" xfId="35" applyFont="1" applyFill="1" applyBorder="1" applyAlignment="1">
      <alignment horizontal="left" vertical="center" wrapText="1" indent="1"/>
    </xf>
    <xf numFmtId="167" fontId="31" fillId="0" borderId="1" xfId="35" applyNumberFormat="1" applyFont="1" applyFill="1" applyBorder="1" applyAlignment="1"/>
    <xf numFmtId="3" fontId="31" fillId="0" borderId="1" xfId="35" applyNumberFormat="1" applyFont="1" applyFill="1" applyBorder="1" applyAlignment="1">
      <alignment horizontal="right"/>
    </xf>
    <xf numFmtId="168" fontId="42" fillId="0" borderId="1" xfId="35" applyNumberFormat="1" applyFont="1" applyFill="1" applyBorder="1" applyAlignment="1">
      <alignment horizontal="right"/>
    </xf>
    <xf numFmtId="168" fontId="31" fillId="0" borderId="1" xfId="35" applyNumberFormat="1" applyFont="1" applyBorder="1" applyAlignment="1"/>
    <xf numFmtId="168" fontId="31" fillId="0" borderId="1" xfId="35" applyNumberFormat="1" applyFont="1" applyBorder="1" applyAlignment="1">
      <alignment horizontal="right"/>
    </xf>
    <xf numFmtId="168" fontId="31" fillId="0" borderId="1" xfId="35" applyNumberFormat="1" applyFont="1" applyFill="1" applyBorder="1" applyAlignment="1"/>
    <xf numFmtId="0" fontId="31" fillId="0" borderId="0" xfId="35" applyFont="1" applyFill="1" applyAlignment="1">
      <alignment horizontal="left" vertical="center" wrapText="1"/>
    </xf>
    <xf numFmtId="3" fontId="31" fillId="0" borderId="0" xfId="35" applyNumberFormat="1" applyFont="1" applyFill="1" applyBorder="1" applyAlignment="1">
      <alignment horizontal="right" vertical="center"/>
    </xf>
    <xf numFmtId="0" fontId="31" fillId="0" borderId="0" xfId="35" applyNumberFormat="1" applyFont="1" applyFill="1" applyBorder="1" applyAlignment="1"/>
    <xf numFmtId="167" fontId="31" fillId="0" borderId="0" xfId="35" applyNumberFormat="1" applyFont="1"/>
    <xf numFmtId="0" fontId="31" fillId="0" borderId="0" xfId="35" applyNumberFormat="1" applyFont="1" applyFill="1" applyAlignment="1"/>
    <xf numFmtId="3" fontId="31" fillId="0" borderId="0" xfId="35" applyNumberFormat="1" applyFont="1" applyAlignment="1"/>
    <xf numFmtId="0" fontId="31" fillId="0" borderId="0" xfId="35" applyNumberFormat="1" applyFont="1" applyFill="1" applyBorder="1" applyAlignment="1">
      <alignment horizontal="left" wrapText="1" indent="1"/>
    </xf>
    <xf numFmtId="0" fontId="38" fillId="0" borderId="1" xfId="35" applyFont="1" applyFill="1" applyBorder="1" applyAlignment="1">
      <alignment horizontal="left" wrapText="1"/>
    </xf>
    <xf numFmtId="3" fontId="38" fillId="0" borderId="1" xfId="35" applyNumberFormat="1" applyFont="1" applyFill="1" applyBorder="1" applyAlignment="1">
      <alignment horizontal="right"/>
    </xf>
    <xf numFmtId="168" fontId="38" fillId="0" borderId="1" xfId="35" applyNumberFormat="1" applyFont="1" applyFill="1" applyBorder="1" applyAlignment="1">
      <alignment horizontal="right"/>
    </xf>
    <xf numFmtId="168" fontId="38" fillId="0" borderId="1" xfId="35" applyNumberFormat="1" applyFont="1" applyFill="1" applyBorder="1" applyAlignment="1"/>
    <xf numFmtId="168" fontId="38" fillId="0" borderId="1" xfId="35" applyNumberFormat="1" applyFont="1" applyBorder="1" applyAlignment="1"/>
    <xf numFmtId="165" fontId="38" fillId="0" borderId="1" xfId="35" applyNumberFormat="1" applyFont="1" applyFill="1" applyBorder="1" applyAlignment="1"/>
    <xf numFmtId="0" fontId="38" fillId="0" borderId="0" xfId="35" applyFont="1" applyBorder="1"/>
    <xf numFmtId="49" fontId="37" fillId="0" borderId="0" xfId="35" applyNumberFormat="1" applyFont="1" applyFill="1" applyAlignment="1">
      <alignment horizontal="left"/>
    </xf>
    <xf numFmtId="168" fontId="37" fillId="0" borderId="0" xfId="35" applyNumberFormat="1" applyFont="1" applyFill="1" applyBorder="1" applyAlignment="1">
      <alignment horizontal="right" vertical="center"/>
    </xf>
    <xf numFmtId="168" fontId="37" fillId="0" borderId="0" xfId="35" applyNumberFormat="1" applyFont="1" applyFill="1"/>
    <xf numFmtId="168" fontId="37" fillId="0" borderId="0" xfId="35" applyNumberFormat="1" applyFont="1"/>
    <xf numFmtId="3" fontId="37" fillId="0" borderId="0" xfId="35" applyNumberFormat="1" applyFont="1" applyFill="1" applyBorder="1" applyAlignment="1">
      <alignment horizontal="right" vertical="center"/>
    </xf>
    <xf numFmtId="0" fontId="37" fillId="0" borderId="0" xfId="35" applyFont="1" applyFill="1"/>
    <xf numFmtId="3" fontId="35" fillId="0" borderId="0" xfId="35" applyNumberFormat="1" applyFont="1" applyFill="1" applyBorder="1" applyAlignment="1">
      <alignment horizontal="left" wrapText="1" indent="1"/>
    </xf>
    <xf numFmtId="0" fontId="44" fillId="2" borderId="3" xfId="10" applyFont="1" applyFill="1" applyBorder="1" applyAlignment="1">
      <alignment vertical="center" wrapText="1"/>
    </xf>
    <xf numFmtId="0" fontId="45" fillId="2" borderId="3" xfId="13" applyFont="1" applyFill="1" applyBorder="1" applyAlignment="1"/>
    <xf numFmtId="0" fontId="44" fillId="2" borderId="3" xfId="13" applyFont="1" applyFill="1" applyBorder="1" applyAlignment="1"/>
    <xf numFmtId="0" fontId="44" fillId="2" borderId="0" xfId="13" applyFont="1" applyFill="1" applyBorder="1" applyAlignment="1">
      <alignment horizontal="center" wrapText="1"/>
    </xf>
    <xf numFmtId="0" fontId="45" fillId="2" borderId="2" xfId="13" applyFont="1" applyFill="1" applyBorder="1" applyAlignment="1">
      <alignment horizontal="center" wrapText="1"/>
    </xf>
    <xf numFmtId="0" fontId="45" fillId="2" borderId="0" xfId="13" applyFont="1" applyFill="1" applyBorder="1" applyAlignment="1">
      <alignment horizontal="center" wrapText="1"/>
    </xf>
    <xf numFmtId="0" fontId="44" fillId="2" borderId="0" xfId="13" applyFont="1" applyFill="1" applyBorder="1" applyAlignment="1">
      <alignment horizontal="center"/>
    </xf>
    <xf numFmtId="0" fontId="44" fillId="2" borderId="2" xfId="35" applyFont="1" applyFill="1" applyBorder="1" applyAlignment="1">
      <alignment horizontal="left" vertical="center" wrapText="1"/>
    </xf>
    <xf numFmtId="0" fontId="44" fillId="2" borderId="2" xfId="0" applyFont="1" applyFill="1" applyBorder="1" applyAlignment="1">
      <alignment horizontal="center"/>
    </xf>
    <xf numFmtId="49" fontId="44" fillId="2" borderId="2" xfId="0" applyNumberFormat="1" applyFont="1" applyFill="1" applyBorder="1" applyAlignment="1">
      <alignment horizontal="left"/>
    </xf>
    <xf numFmtId="0" fontId="44" fillId="2" borderId="3" xfId="14" applyFont="1" applyFill="1" applyBorder="1"/>
    <xf numFmtId="0" fontId="44" fillId="2" borderId="2" xfId="14" applyFont="1" applyFill="1" applyBorder="1" applyAlignment="1">
      <alignment horizontal="left" vertical="center" wrapText="1"/>
    </xf>
    <xf numFmtId="0" fontId="20" fillId="3" borderId="0" xfId="34" applyFont="1" applyFill="1" applyBorder="1" applyAlignment="1">
      <alignment horizontal="left" wrapText="1"/>
    </xf>
    <xf numFmtId="167" fontId="35" fillId="3" borderId="0" xfId="35" applyNumberFormat="1" applyFont="1" applyFill="1" applyBorder="1" applyAlignment="1"/>
    <xf numFmtId="49" fontId="35" fillId="3" borderId="0" xfId="35" applyNumberFormat="1" applyFont="1" applyFill="1" applyBorder="1" applyAlignment="1">
      <alignment horizontal="left"/>
    </xf>
    <xf numFmtId="49" fontId="35" fillId="3" borderId="0" xfId="15" applyNumberFormat="1" applyFont="1" applyFill="1" applyBorder="1" applyAlignment="1">
      <alignment horizontal="left"/>
    </xf>
    <xf numFmtId="0" fontId="35" fillId="3" borderId="0" xfId="35" applyFont="1" applyFill="1" applyBorder="1" applyAlignment="1"/>
    <xf numFmtId="168" fontId="35" fillId="3" borderId="0" xfId="16" applyNumberFormat="1" applyFont="1" applyFill="1" applyAlignment="1"/>
    <xf numFmtId="168" fontId="35" fillId="3" borderId="0" xfId="15" applyNumberFormat="1" applyFont="1" applyFill="1" applyBorder="1" applyAlignment="1"/>
    <xf numFmtId="168" fontId="35" fillId="3" borderId="0" xfId="16" applyNumberFormat="1" applyFont="1" applyFill="1" applyBorder="1" applyAlignment="1"/>
    <xf numFmtId="168" fontId="35" fillId="3" borderId="0" xfId="35" applyNumberFormat="1" applyFont="1" applyFill="1" applyBorder="1" applyAlignment="1"/>
    <xf numFmtId="0" fontId="20" fillId="3" borderId="0" xfId="9" applyFont="1" applyFill="1" applyBorder="1" applyAlignment="1">
      <alignment horizontal="left" wrapText="1"/>
    </xf>
    <xf numFmtId="167" fontId="35" fillId="3" borderId="0" xfId="14" applyNumberFormat="1" applyFont="1" applyFill="1" applyBorder="1" applyAlignment="1"/>
    <xf numFmtId="49" fontId="31" fillId="3" borderId="0" xfId="14" applyNumberFormat="1" applyFont="1" applyFill="1" applyBorder="1" applyAlignment="1">
      <alignment horizontal="left"/>
    </xf>
    <xf numFmtId="49" fontId="31" fillId="3" borderId="0" xfId="15" applyNumberFormat="1" applyFont="1" applyFill="1" applyBorder="1" applyAlignment="1">
      <alignment horizontal="left"/>
    </xf>
    <xf numFmtId="0" fontId="35" fillId="3" borderId="0" xfId="14" applyFont="1" applyFill="1" applyBorder="1" applyAlignment="1"/>
    <xf numFmtId="168" fontId="35" fillId="3" borderId="0" xfId="14" applyNumberFormat="1" applyFont="1" applyFill="1" applyBorder="1" applyAlignment="1"/>
    <xf numFmtId="0" fontId="44" fillId="2" borderId="3" xfId="35" applyFont="1" applyFill="1" applyBorder="1"/>
    <xf numFmtId="0" fontId="35" fillId="3" borderId="0" xfId="8" applyFont="1" applyFill="1" applyBorder="1" applyAlignment="1">
      <alignment horizontal="left" wrapText="1"/>
    </xf>
    <xf numFmtId="49" fontId="31" fillId="3" borderId="0" xfId="35" applyNumberFormat="1" applyFont="1" applyFill="1" applyBorder="1" applyAlignment="1">
      <alignment horizontal="left"/>
    </xf>
    <xf numFmtId="0" fontId="31" fillId="3" borderId="0" xfId="35" applyFont="1" applyFill="1" applyBorder="1" applyAlignment="1"/>
    <xf numFmtId="0" fontId="35" fillId="3" borderId="0" xfId="35" applyFont="1" applyFill="1" applyBorder="1" applyAlignment="1">
      <alignment horizontal="left" wrapText="1"/>
    </xf>
    <xf numFmtId="167" fontId="35" fillId="3" borderId="0" xfId="35" applyNumberFormat="1" applyFont="1" applyFill="1" applyAlignment="1"/>
    <xf numFmtId="49" fontId="31" fillId="3" borderId="0" xfId="35" applyNumberFormat="1" applyFont="1" applyFill="1" applyAlignment="1">
      <alignment horizontal="left"/>
    </xf>
    <xf numFmtId="0" fontId="31" fillId="3" borderId="0" xfId="35" applyFont="1" applyFill="1" applyAlignment="1"/>
    <xf numFmtId="0" fontId="44" fillId="2" borderId="3" xfId="0" applyFont="1" applyFill="1" applyBorder="1"/>
    <xf numFmtId="0" fontId="44" fillId="2" borderId="2" xfId="0" applyFont="1" applyFill="1" applyBorder="1" applyAlignment="1">
      <alignment horizontal="left" vertical="center" wrapText="1"/>
    </xf>
    <xf numFmtId="0" fontId="20" fillId="3" borderId="0" xfId="5" applyFont="1" applyFill="1" applyBorder="1" applyAlignment="1">
      <alignment horizontal="left" wrapText="1"/>
    </xf>
    <xf numFmtId="167" fontId="20" fillId="3" borderId="0" xfId="0" applyNumberFormat="1" applyFont="1" applyFill="1" applyBorder="1" applyAlignment="1">
      <alignment vertical="center"/>
    </xf>
    <xf numFmtId="3" fontId="20" fillId="3" borderId="0" xfId="1" applyNumberFormat="1" applyFont="1" applyFill="1" applyBorder="1" applyAlignment="1"/>
    <xf numFmtId="168" fontId="20" fillId="3" borderId="0" xfId="0" applyNumberFormat="1" applyFont="1" applyFill="1" applyBorder="1" applyAlignment="1"/>
    <xf numFmtId="168" fontId="20" fillId="3" borderId="0" xfId="0" applyNumberFormat="1" applyFont="1" applyFill="1" applyBorder="1" applyAlignment="1">
      <alignment horizontal="right"/>
    </xf>
    <xf numFmtId="165" fontId="20" fillId="3" borderId="0" xfId="1" applyNumberFormat="1" applyFont="1" applyFill="1" applyBorder="1" applyAlignment="1"/>
    <xf numFmtId="0" fontId="20" fillId="3" borderId="0" xfId="16" applyFont="1" applyFill="1" applyAlignment="1">
      <alignment horizontal="left"/>
    </xf>
    <xf numFmtId="3" fontId="35" fillId="3" borderId="0" xfId="35" applyNumberFormat="1" applyFont="1" applyFill="1" applyBorder="1" applyAlignment="1"/>
    <xf numFmtId="168" fontId="35" fillId="3" borderId="0" xfId="35" applyNumberFormat="1" applyFont="1" applyFill="1" applyAlignment="1"/>
    <xf numFmtId="0" fontId="21" fillId="3" borderId="0" xfId="16" applyFont="1" applyFill="1" applyAlignment="1">
      <alignment horizontal="left" indent="1"/>
    </xf>
    <xf numFmtId="167" fontId="31" fillId="3" borderId="0" xfId="35" applyNumberFormat="1" applyFont="1" applyFill="1" applyAlignment="1"/>
    <xf numFmtId="3" fontId="31" fillId="3" borderId="0" xfId="35" applyNumberFormat="1" applyFont="1" applyFill="1" applyBorder="1" applyAlignment="1"/>
    <xf numFmtId="168" fontId="31" fillId="3" borderId="0" xfId="35" applyNumberFormat="1" applyFont="1" applyFill="1" applyAlignment="1"/>
    <xf numFmtId="168" fontId="31" fillId="3" borderId="0" xfId="35" applyNumberFormat="1" applyFont="1" applyFill="1" applyBorder="1" applyAlignment="1"/>
    <xf numFmtId="167" fontId="20" fillId="3" borderId="0" xfId="0" applyNumberFormat="1" applyFont="1" applyFill="1" applyBorder="1"/>
    <xf numFmtId="3" fontId="20" fillId="3" borderId="0" xfId="0" applyNumberFormat="1" applyFont="1" applyFill="1" applyBorder="1"/>
    <xf numFmtId="168" fontId="20" fillId="3" borderId="0" xfId="0" applyNumberFormat="1" applyFont="1" applyFill="1" applyBorder="1"/>
    <xf numFmtId="165" fontId="20" fillId="3" borderId="0" xfId="0" applyNumberFormat="1" applyFont="1" applyFill="1" applyBorder="1"/>
    <xf numFmtId="3" fontId="35" fillId="3" borderId="0" xfId="35" applyNumberFormat="1" applyFont="1" applyFill="1" applyBorder="1" applyAlignment="1">
      <alignment horizontal="left" wrapText="1"/>
    </xf>
    <xf numFmtId="0" fontId="31" fillId="3" borderId="0" xfId="35" applyFont="1" applyFill="1" applyAlignment="1">
      <alignment horizontal="left" wrapText="1" indent="1"/>
    </xf>
    <xf numFmtId="0" fontId="31" fillId="3" borderId="0" xfId="35" applyFont="1" applyFill="1" applyBorder="1" applyAlignment="1">
      <alignment horizontal="left" wrapText="1" indent="1"/>
    </xf>
    <xf numFmtId="168" fontId="21" fillId="3" borderId="0" xfId="35" applyNumberFormat="1" applyFont="1" applyFill="1" applyAlignment="1">
      <alignment horizontal="right"/>
    </xf>
    <xf numFmtId="0" fontId="44" fillId="2" borderId="3" xfId="6" applyFont="1" applyFill="1" applyBorder="1"/>
    <xf numFmtId="0" fontId="44" fillId="2" borderId="2" xfId="6" applyFont="1" applyFill="1" applyBorder="1" applyAlignment="1">
      <alignment vertical="center" wrapText="1"/>
    </xf>
    <xf numFmtId="0" fontId="44" fillId="2" borderId="2" xfId="0" applyFont="1" applyFill="1" applyBorder="1" applyAlignment="1">
      <alignment vertical="center" wrapText="1"/>
    </xf>
    <xf numFmtId="167" fontId="20" fillId="3" borderId="0" xfId="0" applyNumberFormat="1" applyFont="1" applyFill="1" applyBorder="1" applyAlignment="1"/>
    <xf numFmtId="0" fontId="35" fillId="3" borderId="0" xfId="35" applyFont="1" applyFill="1" applyAlignment="1">
      <alignment horizontal="left" wrapText="1"/>
    </xf>
    <xf numFmtId="168" fontId="31" fillId="3" borderId="0" xfId="35" applyNumberFormat="1" applyFont="1" applyFill="1" applyAlignment="1">
      <alignment horizontal="right"/>
    </xf>
    <xf numFmtId="0" fontId="21" fillId="3" borderId="0" xfId="0" applyFont="1" applyFill="1" applyBorder="1"/>
    <xf numFmtId="168" fontId="21" fillId="3" borderId="0" xfId="0" applyNumberFormat="1" applyFont="1" applyFill="1" applyBorder="1" applyAlignment="1">
      <alignment horizontal="center" vertical="center" wrapText="1"/>
    </xf>
    <xf numFmtId="0" fontId="31" fillId="3" borderId="0" xfId="14" applyFont="1" applyFill="1" applyBorder="1" applyAlignment="1"/>
    <xf numFmtId="49" fontId="35" fillId="3" borderId="0" xfId="14" applyNumberFormat="1" applyFont="1" applyFill="1" applyBorder="1" applyAlignment="1">
      <alignment horizontal="left"/>
    </xf>
    <xf numFmtId="0" fontId="35" fillId="3" borderId="0" xfId="14" applyFont="1" applyFill="1" applyBorder="1" applyAlignment="1">
      <alignment horizontal="left" wrapText="1"/>
    </xf>
    <xf numFmtId="167" fontId="35" fillId="3" borderId="0" xfId="14" applyNumberFormat="1" applyFont="1" applyFill="1" applyAlignment="1"/>
    <xf numFmtId="0" fontId="31" fillId="3" borderId="0" xfId="14" applyFont="1" applyFill="1" applyAlignment="1"/>
    <xf numFmtId="168" fontId="21" fillId="3" borderId="0" xfId="0" applyNumberFormat="1" applyFont="1" applyFill="1" applyBorder="1"/>
    <xf numFmtId="0" fontId="20" fillId="3" borderId="0" xfId="5" applyFont="1" applyFill="1" applyBorder="1" applyAlignment="1">
      <alignment vertical="center" wrapText="1"/>
    </xf>
    <xf numFmtId="0" fontId="45" fillId="2" borderId="0" xfId="13" applyFont="1" applyFill="1" applyBorder="1" applyAlignment="1">
      <alignment horizontal="center" wrapText="1"/>
    </xf>
    <xf numFmtId="0" fontId="44" fillId="2" borderId="3" xfId="37" applyFont="1" applyFill="1" applyBorder="1" applyAlignment="1">
      <alignment vertical="center" wrapText="1"/>
    </xf>
    <xf numFmtId="0" fontId="21" fillId="0" borderId="0" xfId="37" applyFont="1" applyAlignment="1">
      <alignment horizontal="left" wrapText="1" indent="1"/>
    </xf>
    <xf numFmtId="0" fontId="28" fillId="0" borderId="0" xfId="37" applyFont="1" applyFill="1" applyBorder="1" applyAlignment="1">
      <alignment wrapText="1"/>
    </xf>
    <xf numFmtId="0" fontId="24" fillId="0" borderId="0" xfId="37" applyFont="1"/>
    <xf numFmtId="3" fontId="24" fillId="0" borderId="0" xfId="37" applyNumberFormat="1" applyFont="1"/>
    <xf numFmtId="49" fontId="24" fillId="0" borderId="0" xfId="37" applyNumberFormat="1" applyFont="1" applyAlignment="1">
      <alignment horizontal="left"/>
    </xf>
    <xf numFmtId="0" fontId="24" fillId="0" borderId="0" xfId="37" applyFont="1" applyBorder="1"/>
    <xf numFmtId="0" fontId="31" fillId="2" borderId="3" xfId="35" applyFont="1" applyFill="1" applyBorder="1"/>
    <xf numFmtId="0" fontId="20" fillId="2" borderId="3" xfId="13" applyFont="1" applyFill="1" applyBorder="1" applyAlignment="1"/>
    <xf numFmtId="0" fontId="21" fillId="2" borderId="3" xfId="13" applyFont="1" applyFill="1" applyBorder="1" applyAlignment="1"/>
    <xf numFmtId="0" fontId="25" fillId="0" borderId="0" xfId="35" applyFont="1"/>
    <xf numFmtId="3" fontId="24" fillId="0" borderId="0" xfId="0" applyNumberFormat="1" applyFont="1" applyFill="1" applyBorder="1" applyAlignment="1">
      <alignment horizontal="right" vertical="center"/>
    </xf>
    <xf numFmtId="0" fontId="24" fillId="0" borderId="0" xfId="0" applyFont="1" applyFill="1"/>
    <xf numFmtId="0" fontId="25" fillId="0" borderId="0" xfId="0" applyFont="1" applyFill="1"/>
    <xf numFmtId="3" fontId="24" fillId="0" borderId="0" xfId="15" applyNumberFormat="1" applyFont="1" applyFill="1" applyBorder="1" applyAlignment="1">
      <alignment horizontal="right" vertical="center"/>
    </xf>
    <xf numFmtId="167" fontId="31" fillId="0" borderId="0" xfId="35" applyNumberFormat="1" applyFont="1" applyFill="1" applyAlignment="1">
      <alignment horizontal="right"/>
    </xf>
    <xf numFmtId="49" fontId="31" fillId="0" borderId="0" xfId="35" applyNumberFormat="1" applyFont="1" applyAlignment="1">
      <alignment horizontal="right"/>
    </xf>
    <xf numFmtId="168" fontId="31" fillId="0" borderId="0" xfId="35" applyNumberFormat="1" applyFont="1" applyAlignment="1">
      <alignment horizontal="right"/>
    </xf>
    <xf numFmtId="167" fontId="31" fillId="0" borderId="0" xfId="14" applyNumberFormat="1" applyFont="1" applyFill="1" applyAlignment="1">
      <alignment horizontal="right"/>
    </xf>
    <xf numFmtId="168" fontId="31" fillId="0" borderId="0" xfId="14" applyNumberFormat="1" applyFont="1" applyAlignment="1">
      <alignment horizontal="right"/>
    </xf>
    <xf numFmtId="168" fontId="31" fillId="0" borderId="0" xfId="15" applyNumberFormat="1" applyFont="1" applyFill="1" applyBorder="1" applyAlignment="1">
      <alignment horizontal="right"/>
    </xf>
    <xf numFmtId="49" fontId="31" fillId="0" borderId="0" xfId="14" applyNumberFormat="1" applyFont="1" applyAlignment="1">
      <alignment horizontal="right"/>
    </xf>
    <xf numFmtId="168" fontId="20" fillId="3" borderId="0" xfId="1" applyNumberFormat="1" applyFont="1" applyFill="1" applyBorder="1" applyAlignment="1"/>
    <xf numFmtId="171" fontId="35" fillId="3" borderId="0" xfId="14" applyNumberFormat="1" applyFont="1" applyFill="1" applyBorder="1" applyAlignment="1"/>
    <xf numFmtId="171" fontId="20" fillId="3" borderId="0" xfId="0" applyNumberFormat="1" applyFont="1" applyFill="1" applyBorder="1" applyAlignment="1"/>
    <xf numFmtId="168" fontId="31" fillId="0" borderId="0" xfId="14" applyNumberFormat="1" applyFont="1" applyFill="1" applyBorder="1" applyAlignment="1">
      <alignment horizontal="right" vertical="center"/>
    </xf>
    <xf numFmtId="168" fontId="31" fillId="0" borderId="0" xfId="14" applyNumberFormat="1" applyFont="1" applyFill="1" applyAlignment="1">
      <alignment horizontal="right" vertical="center"/>
    </xf>
    <xf numFmtId="167" fontId="35" fillId="0" borderId="0" xfId="14" applyNumberFormat="1" applyFont="1"/>
    <xf numFmtId="167" fontId="21" fillId="0" borderId="0" xfId="43" applyNumberFormat="1" applyFont="1" applyFill="1" applyAlignment="1"/>
    <xf numFmtId="167" fontId="21" fillId="0" borderId="0" xfId="48" applyNumberFormat="1" applyFont="1" applyFill="1" applyAlignment="1"/>
    <xf numFmtId="0" fontId="31" fillId="0" borderId="0" xfId="35" applyFont="1" applyFill="1" applyBorder="1" applyAlignment="1">
      <alignment horizontal="left" wrapText="1" indent="1"/>
    </xf>
    <xf numFmtId="167" fontId="35" fillId="0" borderId="0" xfId="35" applyNumberFormat="1" applyFont="1" applyFill="1" applyAlignment="1"/>
    <xf numFmtId="167" fontId="31" fillId="0" borderId="0" xfId="35" applyNumberFormat="1" applyFont="1" applyFill="1" applyAlignment="1"/>
    <xf numFmtId="49" fontId="21" fillId="0" borderId="0" xfId="0" applyNumberFormat="1" applyFont="1" applyFill="1" applyBorder="1" applyAlignment="1">
      <alignment horizontal="center" vertical="center"/>
    </xf>
    <xf numFmtId="167" fontId="21" fillId="0" borderId="0" xfId="0" applyNumberFormat="1" applyFont="1" applyFill="1" applyBorder="1" applyAlignment="1">
      <alignment horizontal="center" vertical="center"/>
    </xf>
    <xf numFmtId="164" fontId="20" fillId="3" borderId="0" xfId="0" applyNumberFormat="1" applyFont="1" applyFill="1" applyBorder="1" applyAlignment="1"/>
    <xf numFmtId="49" fontId="31" fillId="0" borderId="0" xfId="14" applyNumberFormat="1" applyFont="1" applyFill="1" applyAlignment="1">
      <alignment horizontal="center" vertical="center"/>
    </xf>
    <xf numFmtId="49" fontId="31" fillId="0" borderId="0" xfId="14" applyNumberFormat="1" applyFont="1" applyFill="1" applyBorder="1" applyAlignment="1">
      <alignment horizontal="center" vertical="center"/>
    </xf>
    <xf numFmtId="49" fontId="31" fillId="0" borderId="0" xfId="14" applyNumberFormat="1" applyFont="1" applyAlignment="1">
      <alignment horizontal="center" vertical="center"/>
    </xf>
    <xf numFmtId="0" fontId="31" fillId="0" borderId="0" xfId="35" applyFont="1" applyFill="1" applyAlignment="1">
      <alignment horizontal="left" indent="1"/>
    </xf>
    <xf numFmtId="43" fontId="31" fillId="0" borderId="0" xfId="14" applyNumberFormat="1" applyFont="1"/>
    <xf numFmtId="172" fontId="31" fillId="0" borderId="0" xfId="14" applyNumberFormat="1" applyFont="1"/>
    <xf numFmtId="0" fontId="45" fillId="2" borderId="0" xfId="13" applyFont="1" applyFill="1" applyBorder="1" applyAlignment="1">
      <alignment horizontal="center" wrapText="1"/>
    </xf>
    <xf numFmtId="167" fontId="31" fillId="0" borderId="0" xfId="14" applyNumberFormat="1" applyFont="1" applyFill="1" applyAlignment="1">
      <alignment horizontal="center" vertical="center"/>
    </xf>
    <xf numFmtId="49" fontId="31" fillId="0" borderId="0" xfId="8" applyNumberFormat="1" applyFont="1" applyFill="1" applyBorder="1" applyAlignment="1">
      <alignment horizontal="center" vertical="center"/>
    </xf>
    <xf numFmtId="167" fontId="35" fillId="0" borderId="0" xfId="14" applyNumberFormat="1" applyFont="1" applyFill="1" applyAlignment="1">
      <alignment horizontal="center" vertical="center"/>
    </xf>
    <xf numFmtId="167" fontId="31" fillId="0" borderId="0" xfId="14" applyNumberFormat="1" applyFont="1" applyAlignment="1">
      <alignment horizontal="center" vertical="center"/>
    </xf>
    <xf numFmtId="0" fontId="45" fillId="2" borderId="2" xfId="13" applyFont="1" applyFill="1" applyBorder="1" applyAlignment="1">
      <alignment horizontal="center" vertical="center" wrapText="1"/>
    </xf>
    <xf numFmtId="0" fontId="45" fillId="2" borderId="0" xfId="13" applyFont="1" applyFill="1" applyBorder="1" applyAlignment="1">
      <alignment horizontal="center" vertical="center" wrapText="1"/>
    </xf>
    <xf numFmtId="49" fontId="31" fillId="0" borderId="0" xfId="14" applyNumberFormat="1" applyFont="1" applyBorder="1" applyAlignment="1">
      <alignment horizontal="center" vertical="center" wrapText="1"/>
    </xf>
    <xf numFmtId="0" fontId="44" fillId="2" borderId="3" xfId="13" applyFont="1" applyFill="1" applyBorder="1" applyAlignment="1">
      <alignment horizontal="center" vertical="center"/>
    </xf>
    <xf numFmtId="49" fontId="44" fillId="2" borderId="2" xfId="0" applyNumberFormat="1" applyFont="1" applyFill="1" applyBorder="1" applyAlignment="1">
      <alignment horizontal="center" vertical="center"/>
    </xf>
    <xf numFmtId="49" fontId="35" fillId="3" borderId="0" xfId="14" applyNumberFormat="1" applyFont="1" applyFill="1" applyBorder="1" applyAlignment="1">
      <alignment horizontal="center" vertical="center"/>
    </xf>
    <xf numFmtId="49" fontId="31" fillId="0" borderId="1" xfId="14" applyNumberFormat="1" applyFont="1" applyBorder="1" applyAlignment="1">
      <alignment horizontal="center" vertical="center"/>
    </xf>
    <xf numFmtId="49" fontId="34" fillId="0" borderId="0" xfId="14" applyNumberFormat="1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49" fontId="24" fillId="0" borderId="0" xfId="10" applyNumberFormat="1" applyFont="1" applyAlignment="1">
      <alignment horizontal="center" vertical="center"/>
    </xf>
    <xf numFmtId="0" fontId="44" fillId="2" borderId="3" xfId="13" applyFont="1" applyFill="1" applyBorder="1" applyAlignment="1">
      <alignment horizontal="center"/>
    </xf>
    <xf numFmtId="49" fontId="44" fillId="2" borderId="2" xfId="0" applyNumberFormat="1" applyFont="1" applyFill="1" applyBorder="1" applyAlignment="1">
      <alignment horizontal="center"/>
    </xf>
    <xf numFmtId="49" fontId="24" fillId="0" borderId="0" xfId="0" applyNumberFormat="1" applyFont="1" applyAlignment="1">
      <alignment horizontal="center"/>
    </xf>
    <xf numFmtId="3" fontId="24" fillId="0" borderId="0" xfId="0" applyNumberFormat="1" applyFont="1" applyFill="1" applyBorder="1" applyAlignment="1">
      <alignment horizontal="center" vertical="center"/>
    </xf>
    <xf numFmtId="49" fontId="31" fillId="0" borderId="1" xfId="14" applyNumberFormat="1" applyFont="1" applyFill="1" applyBorder="1" applyAlignment="1">
      <alignment horizontal="center" vertical="center"/>
    </xf>
    <xf numFmtId="0" fontId="24" fillId="0" borderId="0" xfId="10" applyFont="1" applyAlignment="1">
      <alignment horizontal="center" vertical="center"/>
    </xf>
    <xf numFmtId="49" fontId="35" fillId="3" borderId="0" xfId="15" applyNumberFormat="1" applyFont="1" applyFill="1" applyBorder="1" applyAlignment="1">
      <alignment horizontal="center" vertical="center"/>
    </xf>
    <xf numFmtId="49" fontId="34" fillId="0" borderId="0" xfId="14" applyNumberFormat="1" applyFont="1" applyFill="1" applyAlignment="1">
      <alignment horizontal="center" vertical="center"/>
    </xf>
    <xf numFmtId="49" fontId="24" fillId="0" borderId="0" xfId="0" applyNumberFormat="1" applyFont="1" applyFill="1" applyAlignment="1">
      <alignment horizontal="center"/>
    </xf>
    <xf numFmtId="49" fontId="24" fillId="0" borderId="0" xfId="0" applyNumberFormat="1" applyFont="1" applyFill="1" applyAlignment="1">
      <alignment horizontal="center" vertical="center"/>
    </xf>
    <xf numFmtId="49" fontId="31" fillId="3" borderId="0" xfId="15" applyNumberFormat="1" applyFont="1" applyFill="1" applyBorder="1" applyAlignment="1">
      <alignment horizontal="center" vertical="center"/>
    </xf>
    <xf numFmtId="167" fontId="35" fillId="3" borderId="0" xfId="14" applyNumberFormat="1" applyFont="1" applyFill="1" applyAlignment="1">
      <alignment horizontal="center" vertical="center"/>
    </xf>
    <xf numFmtId="49" fontId="35" fillId="0" borderId="0" xfId="14" applyNumberFormat="1" applyFont="1" applyFill="1" applyAlignment="1">
      <alignment horizontal="center" vertical="center"/>
    </xf>
    <xf numFmtId="49" fontId="37" fillId="0" borderId="0" xfId="14" applyNumberFormat="1" applyFont="1" applyFill="1" applyAlignment="1">
      <alignment horizontal="center" vertical="center"/>
    </xf>
    <xf numFmtId="49" fontId="37" fillId="0" borderId="0" xfId="14" applyNumberFormat="1" applyFont="1" applyAlignment="1">
      <alignment horizontal="center" vertical="center"/>
    </xf>
    <xf numFmtId="49" fontId="31" fillId="3" borderId="0" xfId="14" applyNumberFormat="1" applyFont="1" applyFill="1" applyBorder="1" applyAlignment="1">
      <alignment horizontal="center" vertical="center"/>
    </xf>
    <xf numFmtId="49" fontId="31" fillId="0" borderId="0" xfId="14" applyNumberFormat="1" applyFont="1" applyBorder="1" applyAlignment="1">
      <alignment horizontal="center" vertical="center"/>
    </xf>
    <xf numFmtId="49" fontId="31" fillId="0" borderId="1" xfId="8" applyNumberFormat="1" applyFont="1" applyFill="1" applyBorder="1" applyAlignment="1">
      <alignment horizontal="center" vertical="center"/>
    </xf>
    <xf numFmtId="49" fontId="31" fillId="0" borderId="0" xfId="35" applyNumberFormat="1" applyFont="1" applyBorder="1" applyAlignment="1">
      <alignment horizontal="center" vertical="center" wrapText="1"/>
    </xf>
    <xf numFmtId="49" fontId="31" fillId="0" borderId="0" xfId="35" applyNumberFormat="1" applyFont="1" applyFill="1" applyBorder="1" applyAlignment="1">
      <alignment horizontal="center" vertical="center"/>
    </xf>
    <xf numFmtId="49" fontId="35" fillId="3" borderId="0" xfId="35" applyNumberFormat="1" applyFont="1" applyFill="1" applyBorder="1" applyAlignment="1">
      <alignment horizontal="center" vertical="center"/>
    </xf>
    <xf numFmtId="49" fontId="31" fillId="0" borderId="0" xfId="35" applyNumberFormat="1" applyFont="1" applyAlignment="1">
      <alignment horizontal="center" vertical="center"/>
    </xf>
    <xf numFmtId="49" fontId="35" fillId="0" borderId="0" xfId="16" applyNumberFormat="1" applyFont="1" applyFill="1" applyAlignment="1">
      <alignment horizontal="center" vertical="center"/>
    </xf>
    <xf numFmtId="49" fontId="31" fillId="0" borderId="0" xfId="35" applyNumberFormat="1" applyFont="1" applyFill="1" applyAlignment="1">
      <alignment horizontal="center" vertical="center"/>
    </xf>
    <xf numFmtId="49" fontId="31" fillId="3" borderId="0" xfId="35" applyNumberFormat="1" applyFont="1" applyFill="1" applyBorder="1" applyAlignment="1">
      <alignment horizontal="center" vertical="center"/>
    </xf>
    <xf numFmtId="49" fontId="35" fillId="0" borderId="0" xfId="35" applyNumberFormat="1" applyFont="1" applyFill="1" applyAlignment="1">
      <alignment horizontal="center" vertical="center"/>
    </xf>
    <xf numFmtId="49" fontId="31" fillId="0" borderId="1" xfId="35" applyNumberFormat="1" applyFont="1" applyFill="1" applyBorder="1" applyAlignment="1">
      <alignment horizontal="center" vertical="center"/>
    </xf>
    <xf numFmtId="49" fontId="37" fillId="0" borderId="0" xfId="35" applyNumberFormat="1" applyFont="1" applyAlignment="1">
      <alignment horizontal="center" vertical="center"/>
    </xf>
    <xf numFmtId="49" fontId="24" fillId="0" borderId="0" xfId="37" applyNumberFormat="1" applyFont="1" applyAlignment="1">
      <alignment horizontal="center" vertical="center"/>
    </xf>
    <xf numFmtId="0" fontId="34" fillId="0" borderId="0" xfId="35" applyFont="1" applyAlignment="1">
      <alignment horizontal="center" vertical="center"/>
    </xf>
    <xf numFmtId="49" fontId="31" fillId="0" borderId="0" xfId="35" applyNumberFormat="1" applyFont="1" applyFill="1" applyBorder="1" applyAlignment="1">
      <alignment horizontal="center"/>
    </xf>
    <xf numFmtId="49" fontId="31" fillId="0" borderId="0" xfId="35" applyNumberFormat="1" applyFont="1" applyAlignment="1">
      <alignment horizontal="center"/>
    </xf>
    <xf numFmtId="49" fontId="31" fillId="0" borderId="0" xfId="35" applyNumberFormat="1" applyFont="1" applyFill="1" applyAlignment="1">
      <alignment horizontal="center"/>
    </xf>
    <xf numFmtId="49" fontId="31" fillId="0" borderId="0" xfId="15" applyNumberFormat="1" applyFont="1" applyFill="1" applyBorder="1" applyAlignment="1">
      <alignment horizontal="center"/>
    </xf>
    <xf numFmtId="49" fontId="37" fillId="0" borderId="0" xfId="35" applyNumberFormat="1" applyFont="1" applyAlignment="1">
      <alignment horizontal="center"/>
    </xf>
    <xf numFmtId="49" fontId="31" fillId="0" borderId="0" xfId="15" applyNumberFormat="1" applyFont="1" applyFill="1" applyBorder="1" applyAlignment="1">
      <alignment horizontal="center" vertical="center"/>
    </xf>
    <xf numFmtId="49" fontId="35" fillId="0" borderId="0" xfId="35" applyNumberFormat="1" applyFont="1" applyAlignment="1">
      <alignment horizontal="center" vertical="center"/>
    </xf>
    <xf numFmtId="49" fontId="31" fillId="0" borderId="0" xfId="35" applyNumberFormat="1" applyFont="1" applyFill="1" applyBorder="1" applyAlignment="1">
      <alignment horizontal="center" wrapText="1"/>
    </xf>
    <xf numFmtId="49" fontId="31" fillId="3" borderId="0" xfId="35" applyNumberFormat="1" applyFont="1" applyFill="1" applyBorder="1" applyAlignment="1">
      <alignment horizontal="center"/>
    </xf>
    <xf numFmtId="49" fontId="31" fillId="0" borderId="0" xfId="35" applyNumberFormat="1" applyFont="1" applyFill="1" applyBorder="1" applyAlignment="1">
      <alignment horizontal="center" vertical="center" wrapText="1"/>
    </xf>
    <xf numFmtId="49" fontId="31" fillId="0" borderId="1" xfId="35" applyNumberFormat="1" applyFont="1" applyBorder="1" applyAlignment="1">
      <alignment horizontal="center" vertical="center"/>
    </xf>
    <xf numFmtId="167" fontId="35" fillId="0" borderId="0" xfId="35" applyNumberFormat="1" applyFont="1" applyFill="1" applyAlignment="1">
      <alignment horizontal="center" vertical="center"/>
    </xf>
    <xf numFmtId="49" fontId="38" fillId="0" borderId="0" xfId="35" applyNumberFormat="1" applyFont="1" applyFill="1" applyAlignment="1">
      <alignment horizontal="center" vertical="center"/>
    </xf>
    <xf numFmtId="49" fontId="38" fillId="0" borderId="0" xfId="35" applyNumberFormat="1" applyFont="1" applyAlignment="1">
      <alignment horizontal="center" vertical="center"/>
    </xf>
    <xf numFmtId="49" fontId="39" fillId="0" borderId="0" xfId="35" applyNumberFormat="1" applyFont="1" applyAlignment="1">
      <alignment horizontal="center" vertical="center"/>
    </xf>
    <xf numFmtId="49" fontId="34" fillId="0" borderId="0" xfId="35" applyNumberFormat="1" applyFont="1" applyAlignment="1">
      <alignment horizontal="center" vertical="center"/>
    </xf>
    <xf numFmtId="49" fontId="35" fillId="0" borderId="0" xfId="35" applyNumberFormat="1" applyFont="1" applyFill="1" applyBorder="1" applyAlignment="1">
      <alignment horizontal="center" vertical="center"/>
    </xf>
    <xf numFmtId="0" fontId="24" fillId="0" borderId="0" xfId="37" applyFont="1" applyAlignment="1">
      <alignment horizontal="center" vertical="center"/>
    </xf>
    <xf numFmtId="0" fontId="21" fillId="2" borderId="3" xfId="13" applyFont="1" applyFill="1" applyBorder="1" applyAlignment="1">
      <alignment horizontal="center" vertical="center"/>
    </xf>
    <xf numFmtId="49" fontId="34" fillId="0" borderId="0" xfId="35" applyNumberFormat="1" applyFont="1" applyFill="1" applyAlignment="1">
      <alignment horizontal="center" vertical="center"/>
    </xf>
    <xf numFmtId="0" fontId="34" fillId="0" borderId="0" xfId="14" applyFont="1" applyAlignment="1">
      <alignment horizontal="center" vertical="center"/>
    </xf>
    <xf numFmtId="49" fontId="35" fillId="0" borderId="0" xfId="14" applyNumberFormat="1" applyFont="1" applyFill="1" applyBorder="1" applyAlignment="1">
      <alignment horizontal="center" vertical="center"/>
    </xf>
    <xf numFmtId="49" fontId="39" fillId="0" borderId="0" xfId="14" applyNumberFormat="1" applyFont="1" applyAlignment="1">
      <alignment horizontal="center" vertical="center"/>
    </xf>
    <xf numFmtId="49" fontId="38" fillId="0" borderId="0" xfId="14" applyNumberFormat="1" applyFont="1" applyAlignment="1">
      <alignment horizontal="center" vertical="center"/>
    </xf>
    <xf numFmtId="49" fontId="31" fillId="3" borderId="0" xfId="14" applyNumberFormat="1" applyFont="1" applyFill="1" applyAlignment="1">
      <alignment horizontal="center" vertical="center"/>
    </xf>
    <xf numFmtId="167" fontId="35" fillId="0" borderId="0" xfId="14" applyNumberFormat="1" applyFont="1" applyFill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 wrapText="1"/>
    </xf>
    <xf numFmtId="49" fontId="21" fillId="0" borderId="0" xfId="3" applyNumberFormat="1" applyFont="1" applyFill="1" applyBorder="1" applyAlignment="1">
      <alignment horizontal="center" vertical="center" wrapText="1"/>
    </xf>
    <xf numFmtId="49" fontId="21" fillId="3" borderId="0" xfId="0" applyNumberFormat="1" applyFont="1" applyFill="1" applyBorder="1" applyAlignment="1">
      <alignment horizontal="center"/>
    </xf>
    <xf numFmtId="49" fontId="21" fillId="0" borderId="0" xfId="0" applyNumberFormat="1" applyFont="1" applyFill="1" applyBorder="1" applyAlignment="1">
      <alignment horizontal="center"/>
    </xf>
    <xf numFmtId="49" fontId="26" fillId="0" borderId="0" xfId="0" applyNumberFormat="1" applyFont="1" applyFill="1" applyBorder="1" applyAlignment="1">
      <alignment horizontal="center"/>
    </xf>
    <xf numFmtId="49" fontId="21" fillId="0" borderId="0" xfId="1" applyNumberFormat="1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Border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/>
    </xf>
    <xf numFmtId="3" fontId="20" fillId="3" borderId="0" xfId="1" applyNumberFormat="1" applyFont="1" applyFill="1" applyBorder="1" applyAlignment="1">
      <alignment horizontal="center"/>
    </xf>
    <xf numFmtId="0" fontId="20" fillId="0" borderId="0" xfId="0" applyFont="1" applyFill="1" applyAlignment="1">
      <alignment horizontal="center"/>
    </xf>
    <xf numFmtId="49" fontId="21" fillId="0" borderId="1" xfId="1" applyNumberFormat="1" applyFont="1" applyFill="1" applyBorder="1" applyAlignment="1">
      <alignment horizontal="center"/>
    </xf>
    <xf numFmtId="49" fontId="24" fillId="0" borderId="0" xfId="1" applyNumberFormat="1" applyFont="1" applyFill="1" applyBorder="1" applyAlignment="1">
      <alignment horizontal="center"/>
    </xf>
    <xf numFmtId="49" fontId="25" fillId="0" borderId="0" xfId="0" applyNumberFormat="1" applyFont="1" applyAlignment="1">
      <alignment horizontal="center"/>
    </xf>
    <xf numFmtId="49" fontId="24" fillId="0" borderId="0" xfId="0" applyNumberFormat="1" applyFont="1" applyFill="1" applyBorder="1" applyAlignment="1">
      <alignment horizontal="center"/>
    </xf>
    <xf numFmtId="49" fontId="21" fillId="0" borderId="0" xfId="0" applyNumberFormat="1" applyFont="1" applyAlignment="1">
      <alignment horizontal="center"/>
    </xf>
    <xf numFmtId="167" fontId="21" fillId="0" borderId="0" xfId="0" applyNumberFormat="1" applyFont="1" applyFill="1" applyBorder="1" applyAlignment="1">
      <alignment horizontal="center"/>
    </xf>
    <xf numFmtId="49" fontId="20" fillId="0" borderId="0" xfId="0" applyNumberFormat="1" applyFont="1" applyFill="1" applyBorder="1" applyAlignment="1">
      <alignment horizontal="center"/>
    </xf>
    <xf numFmtId="49" fontId="21" fillId="0" borderId="0" xfId="0" applyNumberFormat="1" applyFont="1" applyFill="1" applyBorder="1" applyAlignment="1">
      <alignment horizontal="center" wrapText="1"/>
    </xf>
    <xf numFmtId="49" fontId="21" fillId="0" borderId="0" xfId="5" applyNumberFormat="1" applyFont="1" applyFill="1" applyBorder="1" applyAlignment="1">
      <alignment horizontal="center" vertical="center" wrapText="1"/>
    </xf>
    <xf numFmtId="49" fontId="21" fillId="0" borderId="1" xfId="0" applyNumberFormat="1" applyFont="1" applyFill="1" applyBorder="1" applyAlignment="1">
      <alignment horizontal="center"/>
    </xf>
    <xf numFmtId="49" fontId="21" fillId="0" borderId="0" xfId="0" applyNumberFormat="1" applyFont="1" applyBorder="1" applyAlignment="1">
      <alignment horizontal="center" vertical="center"/>
    </xf>
    <xf numFmtId="49" fontId="21" fillId="3" borderId="0" xfId="0" applyNumberFormat="1" applyFont="1" applyFill="1" applyBorder="1" applyAlignment="1">
      <alignment horizontal="center" vertical="center"/>
    </xf>
    <xf numFmtId="49" fontId="31" fillId="3" borderId="0" xfId="35" applyNumberFormat="1" applyFont="1" applyFill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49" fontId="20" fillId="0" borderId="0" xfId="0" applyNumberFormat="1" applyFont="1" applyFill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4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49" fontId="21" fillId="0" borderId="0" xfId="6" applyNumberFormat="1" applyFont="1" applyFill="1" applyBorder="1" applyAlignment="1">
      <alignment horizontal="center" vertical="center"/>
    </xf>
    <xf numFmtId="49" fontId="21" fillId="0" borderId="0" xfId="8" applyNumberFormat="1" applyFont="1" applyFill="1" applyBorder="1" applyAlignment="1">
      <alignment horizontal="center" vertical="center"/>
    </xf>
    <xf numFmtId="49" fontId="35" fillId="3" borderId="0" xfId="35" applyNumberFormat="1" applyFont="1" applyFill="1" applyAlignment="1">
      <alignment horizontal="center" vertical="center"/>
    </xf>
    <xf numFmtId="167" fontId="35" fillId="4" borderId="0" xfId="14" applyNumberFormat="1" applyFont="1" applyFill="1" applyAlignment="1"/>
    <xf numFmtId="49" fontId="31" fillId="4" borderId="0" xfId="14" applyNumberFormat="1" applyFont="1" applyFill="1" applyAlignment="1">
      <alignment horizontal="center" vertical="center"/>
    </xf>
    <xf numFmtId="0" fontId="21" fillId="4" borderId="0" xfId="0" applyFont="1" applyFill="1" applyBorder="1" applyAlignment="1">
      <alignment horizontal="left" wrapText="1" indent="1"/>
    </xf>
    <xf numFmtId="167" fontId="31" fillId="4" borderId="0" xfId="14" applyNumberFormat="1" applyFont="1" applyFill="1" applyAlignment="1"/>
    <xf numFmtId="0" fontId="31" fillId="4" borderId="0" xfId="14" applyFont="1" applyFill="1" applyAlignment="1">
      <alignment horizontal="left" wrapText="1" indent="1"/>
    </xf>
    <xf numFmtId="0" fontId="35" fillId="4" borderId="0" xfId="35" applyFont="1" applyFill="1" applyBorder="1" applyAlignment="1">
      <alignment horizontal="left" wrapText="1"/>
    </xf>
    <xf numFmtId="167" fontId="35" fillId="4" borderId="0" xfId="35" applyNumberFormat="1" applyFont="1" applyFill="1" applyAlignment="1"/>
    <xf numFmtId="49" fontId="31" fillId="4" borderId="0" xfId="35" applyNumberFormat="1" applyFont="1" applyFill="1" applyAlignment="1">
      <alignment horizontal="center" vertical="center"/>
    </xf>
    <xf numFmtId="49" fontId="31" fillId="4" borderId="0" xfId="35" applyNumberFormat="1" applyFont="1" applyFill="1" applyBorder="1" applyAlignment="1">
      <alignment horizontal="center" vertical="center"/>
    </xf>
    <xf numFmtId="3" fontId="31" fillId="4" borderId="0" xfId="35" applyNumberFormat="1" applyFont="1" applyFill="1" applyBorder="1" applyAlignment="1"/>
    <xf numFmtId="168" fontId="35" fillId="4" borderId="0" xfId="35" applyNumberFormat="1" applyFont="1" applyFill="1" applyAlignment="1"/>
    <xf numFmtId="168" fontId="35" fillId="4" borderId="0" xfId="35" applyNumberFormat="1" applyFont="1" applyFill="1" applyBorder="1" applyAlignment="1"/>
    <xf numFmtId="168" fontId="31" fillId="4" borderId="0" xfId="35" applyNumberFormat="1" applyFont="1" applyFill="1" applyBorder="1" applyAlignment="1"/>
    <xf numFmtId="168" fontId="31" fillId="0" borderId="0" xfId="35" applyNumberFormat="1" applyFont="1" applyFill="1" applyAlignment="1">
      <alignment horizontal="right" vertical="center"/>
    </xf>
    <xf numFmtId="168" fontId="38" fillId="0" borderId="0" xfId="35" applyNumberFormat="1" applyFont="1" applyFill="1" applyAlignment="1">
      <alignment horizontal="right" vertical="center"/>
    </xf>
    <xf numFmtId="167" fontId="31" fillId="0" borderId="0" xfId="14" applyNumberFormat="1" applyFont="1" applyFill="1" applyAlignment="1">
      <alignment horizontal="left" vertical="center"/>
    </xf>
    <xf numFmtId="49" fontId="31" fillId="0" borderId="0" xfId="14" applyNumberFormat="1" applyFont="1" applyFill="1" applyAlignment="1">
      <alignment horizontal="left" vertical="center"/>
    </xf>
    <xf numFmtId="49" fontId="35" fillId="0" borderId="0" xfId="14" applyNumberFormat="1" applyFont="1" applyFill="1" applyBorder="1" applyAlignment="1">
      <alignment horizontal="left" vertical="center"/>
    </xf>
    <xf numFmtId="167" fontId="35" fillId="0" borderId="0" xfId="14" applyNumberFormat="1" applyFont="1" applyFill="1" applyAlignment="1">
      <alignment horizontal="left" vertical="center"/>
    </xf>
    <xf numFmtId="49" fontId="31" fillId="0" borderId="0" xfId="14" applyNumberFormat="1" applyFont="1" applyFill="1" applyBorder="1" applyAlignment="1">
      <alignment horizontal="left" vertical="center"/>
    </xf>
    <xf numFmtId="49" fontId="38" fillId="0" borderId="0" xfId="14" applyNumberFormat="1" applyFont="1" applyFill="1" applyAlignment="1">
      <alignment horizontal="left" vertical="center"/>
    </xf>
    <xf numFmtId="164" fontId="35" fillId="3" borderId="0" xfId="16" applyNumberFormat="1" applyFont="1" applyFill="1" applyAlignment="1"/>
    <xf numFmtId="0" fontId="31" fillId="0" borderId="0" xfId="8" applyFont="1" applyFill="1" applyAlignment="1">
      <alignment horizontal="left" wrapText="1" indent="1"/>
    </xf>
    <xf numFmtId="3" fontId="48" fillId="0" borderId="0" xfId="419" applyNumberFormat="1" applyFont="1" applyBorder="1" applyAlignment="1">
      <alignment horizontal="right" vertical="center"/>
    </xf>
    <xf numFmtId="167" fontId="31" fillId="4" borderId="0" xfId="35" applyNumberFormat="1" applyFont="1" applyFill="1" applyBorder="1" applyAlignment="1">
      <alignment horizontal="center" vertical="center"/>
    </xf>
    <xf numFmtId="0" fontId="31" fillId="4" borderId="0" xfId="35" applyFont="1" applyFill="1" applyBorder="1" applyAlignment="1"/>
    <xf numFmtId="167" fontId="20" fillId="0" borderId="0" xfId="48" applyNumberFormat="1" applyFont="1" applyFill="1" applyAlignment="1"/>
    <xf numFmtId="167" fontId="31" fillId="0" borderId="0" xfId="14" applyNumberFormat="1" applyFont="1" applyFill="1" applyBorder="1" applyAlignment="1">
      <alignment horizontal="left" vertical="center"/>
    </xf>
    <xf numFmtId="3" fontId="29" fillId="0" borderId="0" xfId="418" applyNumberFormat="1" applyFont="1" applyFill="1" applyBorder="1" applyAlignment="1">
      <alignment horizontal="right" vertical="center"/>
    </xf>
    <xf numFmtId="168" fontId="38" fillId="0" borderId="0" xfId="35" applyNumberFormat="1" applyFont="1" applyFill="1" applyBorder="1" applyAlignment="1">
      <alignment horizontal="right" vertical="center"/>
    </xf>
    <xf numFmtId="49" fontId="31" fillId="4" borderId="0" xfId="14" applyNumberFormat="1" applyFont="1" applyFill="1" applyBorder="1" applyAlignment="1">
      <alignment horizontal="center" vertical="center"/>
    </xf>
    <xf numFmtId="3" fontId="31" fillId="4" borderId="0" xfId="14" applyNumberFormat="1" applyFont="1" applyFill="1" applyBorder="1" applyAlignment="1"/>
    <xf numFmtId="168" fontId="35" fillId="4" borderId="0" xfId="14" applyNumberFormat="1" applyFont="1" applyFill="1" applyAlignment="1"/>
    <xf numFmtId="168" fontId="35" fillId="4" borderId="0" xfId="14" applyNumberFormat="1" applyFont="1" applyFill="1" applyBorder="1" applyAlignment="1"/>
    <xf numFmtId="0" fontId="31" fillId="4" borderId="0" xfId="14" applyFont="1" applyFill="1" applyAlignment="1"/>
    <xf numFmtId="167" fontId="31" fillId="0" borderId="0" xfId="14" applyNumberFormat="1" applyFont="1" applyAlignment="1">
      <alignment horizontal="right"/>
    </xf>
    <xf numFmtId="3" fontId="29" fillId="0" borderId="0" xfId="419" applyNumberFormat="1" applyFont="1" applyFill="1" applyBorder="1" applyAlignment="1">
      <alignment horizontal="right" vertical="center"/>
    </xf>
    <xf numFmtId="167" fontId="31" fillId="0" borderId="0" xfId="14" applyNumberFormat="1" applyFont="1" applyFill="1" applyBorder="1" applyAlignment="1">
      <alignment horizontal="center" vertical="center"/>
    </xf>
    <xf numFmtId="167" fontId="31" fillId="0" borderId="0" xfId="7" applyNumberFormat="1" applyFont="1" applyFill="1" applyBorder="1" applyAlignment="1"/>
    <xf numFmtId="168" fontId="21" fillId="0" borderId="0" xfId="0" applyNumberFormat="1" applyFont="1" applyAlignment="1">
      <alignment horizontal="right"/>
    </xf>
    <xf numFmtId="0" fontId="49" fillId="0" borderId="0" xfId="420"/>
    <xf numFmtId="0" fontId="51" fillId="0" borderId="0" xfId="420" applyFont="1" applyBorder="1" applyAlignment="1">
      <alignment horizontal="center"/>
    </xf>
    <xf numFmtId="0" fontId="51" fillId="0" borderId="0" xfId="420" applyFont="1" applyBorder="1" applyAlignment="1">
      <alignment horizontal="left" vertical="top" wrapText="1"/>
    </xf>
    <xf numFmtId="166" fontId="51" fillId="0" borderId="0" xfId="420" applyNumberFormat="1" applyFont="1" applyBorder="1" applyAlignment="1">
      <alignment horizontal="right" vertical="top"/>
    </xf>
    <xf numFmtId="0" fontId="51" fillId="0" borderId="0" xfId="420" applyFont="1" applyBorder="1" applyAlignment="1">
      <alignment wrapText="1"/>
    </xf>
    <xf numFmtId="0" fontId="49" fillId="0" borderId="0" xfId="420" applyBorder="1"/>
    <xf numFmtId="0" fontId="51" fillId="0" borderId="0" xfId="420" applyFont="1" applyBorder="1" applyAlignment="1">
      <alignment horizontal="left" vertical="top"/>
    </xf>
    <xf numFmtId="0" fontId="50" fillId="0" borderId="0" xfId="420" applyFont="1" applyBorder="1" applyAlignment="1">
      <alignment vertical="center"/>
    </xf>
    <xf numFmtId="0" fontId="51" fillId="0" borderId="0" xfId="420" applyFont="1" applyBorder="1" applyAlignment="1">
      <alignment vertical="top"/>
    </xf>
    <xf numFmtId="0" fontId="51" fillId="0" borderId="0" xfId="420" applyFont="1" applyBorder="1" applyAlignment="1"/>
    <xf numFmtId="0" fontId="21" fillId="0" borderId="0" xfId="13" applyFont="1" applyFill="1"/>
    <xf numFmtId="0" fontId="21" fillId="0" borderId="0" xfId="13" applyFont="1" applyFill="1" applyBorder="1"/>
    <xf numFmtId="0" fontId="51" fillId="0" borderId="0" xfId="418" applyFont="1" applyBorder="1" applyAlignment="1">
      <alignment horizontal="left" vertical="top" wrapText="1"/>
    </xf>
    <xf numFmtId="166" fontId="51" fillId="0" borderId="0" xfId="418" applyNumberFormat="1" applyFont="1" applyBorder="1" applyAlignment="1">
      <alignment horizontal="right" vertical="top"/>
    </xf>
    <xf numFmtId="0" fontId="51" fillId="0" borderId="0" xfId="418" applyFont="1" applyBorder="1" applyAlignment="1">
      <alignment vertical="top" wrapText="1"/>
    </xf>
    <xf numFmtId="0" fontId="50" fillId="0" borderId="0" xfId="420" applyFont="1" applyBorder="1" applyAlignment="1">
      <alignment vertical="center" wrapText="1"/>
    </xf>
    <xf numFmtId="0" fontId="51" fillId="0" borderId="0" xfId="420" applyFont="1" applyBorder="1" applyAlignment="1">
      <alignment vertical="top" wrapText="1"/>
    </xf>
    <xf numFmtId="167" fontId="20" fillId="0" borderId="0" xfId="0" applyNumberFormat="1" applyFont="1" applyFill="1"/>
    <xf numFmtId="167" fontId="31" fillId="4" borderId="0" xfId="35" applyNumberFormat="1" applyFont="1" applyFill="1" applyBorder="1" applyAlignment="1"/>
    <xf numFmtId="167" fontId="31" fillId="0" borderId="0" xfId="35" applyNumberFormat="1" applyFont="1" applyFill="1" applyAlignment="1">
      <alignment horizontal="center"/>
    </xf>
    <xf numFmtId="167" fontId="21" fillId="0" borderId="0" xfId="48" applyNumberFormat="1" applyFont="1" applyFill="1" applyAlignment="1">
      <alignment horizontal="center"/>
    </xf>
    <xf numFmtId="167" fontId="31" fillId="0" borderId="0" xfId="14" applyNumberFormat="1" applyFont="1" applyFill="1" applyAlignment="1">
      <alignment horizontal="left" vertical="top"/>
    </xf>
    <xf numFmtId="168" fontId="35" fillId="0" borderId="0" xfId="16" applyNumberFormat="1" applyFont="1" applyAlignment="1">
      <alignment horizontal="center"/>
    </xf>
    <xf numFmtId="167" fontId="31" fillId="0" borderId="0" xfId="14" applyNumberFormat="1" applyFont="1" applyFill="1" applyAlignment="1">
      <alignment horizontal="center"/>
    </xf>
    <xf numFmtId="167" fontId="31" fillId="0" borderId="0" xfId="35" applyNumberFormat="1" applyFont="1" applyFill="1" applyAlignment="1"/>
    <xf numFmtId="168" fontId="31" fillId="4" borderId="0" xfId="14" applyNumberFormat="1" applyFont="1" applyFill="1" applyAlignment="1"/>
    <xf numFmtId="0" fontId="21" fillId="0" borderId="0" xfId="0" applyFont="1" applyFill="1" applyBorder="1" applyAlignment="1">
      <alignment horizontal="left" indent="2"/>
    </xf>
    <xf numFmtId="0" fontId="33" fillId="0" borderId="0" xfId="35" applyFont="1" applyFill="1" applyAlignment="1">
      <alignment horizontal="center" vertical="center" wrapText="1"/>
    </xf>
    <xf numFmtId="0" fontId="44" fillId="2" borderId="0" xfId="35" applyFont="1" applyFill="1" applyBorder="1" applyAlignment="1">
      <alignment horizontal="left" vertical="center" wrapText="1"/>
    </xf>
    <xf numFmtId="0" fontId="45" fillId="2" borderId="0" xfId="13" applyFont="1" applyFill="1" applyBorder="1" applyAlignment="1">
      <alignment horizontal="center" wrapText="1"/>
    </xf>
    <xf numFmtId="0" fontId="44" fillId="2" borderId="0" xfId="13" applyFont="1" applyFill="1" applyBorder="1" applyAlignment="1">
      <alignment horizontal="center" vertical="top" wrapText="1"/>
    </xf>
    <xf numFmtId="0" fontId="44" fillId="2" borderId="0" xfId="13" applyFont="1" applyFill="1" applyBorder="1" applyAlignment="1">
      <alignment horizontal="center" vertical="center" wrapText="1"/>
    </xf>
    <xf numFmtId="0" fontId="28" fillId="0" borderId="0" xfId="16" applyFont="1" applyFill="1" applyBorder="1" applyAlignment="1">
      <alignment horizontal="left" wrapText="1"/>
    </xf>
    <xf numFmtId="0" fontId="44" fillId="2" borderId="0" xfId="13" applyFont="1" applyFill="1" applyBorder="1" applyAlignment="1">
      <alignment horizontal="center" vertical="center"/>
    </xf>
    <xf numFmtId="0" fontId="33" fillId="0" borderId="0" xfId="35" applyFont="1" applyAlignment="1">
      <alignment horizontal="center" vertical="center" wrapText="1"/>
    </xf>
    <xf numFmtId="0" fontId="33" fillId="0" borderId="0" xfId="14" applyFont="1" applyFill="1" applyAlignment="1">
      <alignment horizontal="center" vertical="center" wrapText="1"/>
    </xf>
    <xf numFmtId="0" fontId="44" fillId="2" borderId="0" xfId="14" applyFont="1" applyFill="1" applyBorder="1" applyAlignment="1">
      <alignment horizontal="left" vertical="center" wrapText="1"/>
    </xf>
    <xf numFmtId="0" fontId="33" fillId="0" borderId="0" xfId="14" applyFont="1" applyAlignment="1">
      <alignment horizontal="center" vertical="center" wrapText="1"/>
    </xf>
    <xf numFmtId="0" fontId="22" fillId="0" borderId="0" xfId="6" applyFont="1" applyFill="1" applyAlignment="1">
      <alignment horizontal="center" vertical="center" wrapText="1"/>
    </xf>
    <xf numFmtId="0" fontId="44" fillId="2" borderId="0" xfId="0" applyFont="1" applyFill="1" applyBorder="1" applyAlignment="1">
      <alignment horizontal="left" vertical="center" wrapText="1"/>
    </xf>
    <xf numFmtId="0" fontId="51" fillId="0" borderId="0" xfId="420" applyFont="1" applyBorder="1" applyAlignment="1">
      <alignment horizontal="left" vertical="top" wrapText="1"/>
    </xf>
    <xf numFmtId="0" fontId="44" fillId="2" borderId="0" xfId="6" applyFont="1" applyFill="1" applyBorder="1" applyAlignment="1">
      <alignment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44" fillId="2" borderId="0" xfId="0" applyFont="1" applyFill="1" applyBorder="1" applyAlignment="1">
      <alignment vertical="center" wrapText="1"/>
    </xf>
  </cellXfs>
  <cellStyles count="818">
    <cellStyle name="Comma 2" xfId="55" xr:uid="{00000000-0005-0000-0000-000001000000}"/>
    <cellStyle name="Comma 3" xfId="57" xr:uid="{00000000-0005-0000-0000-000002000000}"/>
    <cellStyle name="Comma 4" xfId="92" xr:uid="{00000000-0005-0000-0000-000003000000}"/>
    <cellStyle name="Comma 5" xfId="76" xr:uid="{00000000-0005-0000-0000-000004000000}"/>
    <cellStyle name="Comma 6" xfId="45" xr:uid="{00000000-0005-0000-0000-000005000000}"/>
    <cellStyle name="Comma 7" xfId="428" xr:uid="{00000000-0005-0000-0000-000006000000}"/>
    <cellStyle name="Comma 8" xfId="817" xr:uid="{00000000-0005-0000-0000-000007000000}"/>
    <cellStyle name="Euro" xfId="17" xr:uid="{00000000-0005-0000-0000-000008000000}"/>
    <cellStyle name="Millares" xfId="1" builtinId="3"/>
    <cellStyle name="Millares 2" xfId="15" xr:uid="{00000000-0005-0000-0000-000009000000}"/>
    <cellStyle name="Normal" xfId="0" builtinId="0"/>
    <cellStyle name="Normal 10" xfId="68" xr:uid="{00000000-0005-0000-0000-00000B000000}"/>
    <cellStyle name="Normal 10 2" xfId="120" xr:uid="{00000000-0005-0000-0000-00000C000000}"/>
    <cellStyle name="Normal 10 2 2" xfId="514" xr:uid="{00000000-0005-0000-0000-00000D000000}"/>
    <cellStyle name="Normal 10 3" xfId="464" xr:uid="{00000000-0005-0000-0000-00000E000000}"/>
    <cellStyle name="Normal 11" xfId="71" xr:uid="{00000000-0005-0000-0000-00000F000000}"/>
    <cellStyle name="Normal 11 2" xfId="123" xr:uid="{00000000-0005-0000-0000-000010000000}"/>
    <cellStyle name="Normal 11 2 2" xfId="517" xr:uid="{00000000-0005-0000-0000-000011000000}"/>
    <cellStyle name="Normal 11 3" xfId="467" xr:uid="{00000000-0005-0000-0000-000012000000}"/>
    <cellStyle name="Normal 12" xfId="72" xr:uid="{00000000-0005-0000-0000-000013000000}"/>
    <cellStyle name="Normal 12 2" xfId="468" xr:uid="{00000000-0005-0000-0000-000014000000}"/>
    <cellStyle name="Normal 13" xfId="90" xr:uid="{00000000-0005-0000-0000-000015000000}"/>
    <cellStyle name="Normal 13 2" xfId="485" xr:uid="{00000000-0005-0000-0000-000016000000}"/>
    <cellStyle name="Normal 14" xfId="99" xr:uid="{00000000-0005-0000-0000-000017000000}"/>
    <cellStyle name="Normal 14 2" xfId="493" xr:uid="{00000000-0005-0000-0000-000018000000}"/>
    <cellStyle name="Normal 15" xfId="141" xr:uid="{00000000-0005-0000-0000-000019000000}"/>
    <cellStyle name="Normal 15 2" xfId="535" xr:uid="{00000000-0005-0000-0000-00001A000000}"/>
    <cellStyle name="Normal 16" xfId="128" xr:uid="{00000000-0005-0000-0000-00001B000000}"/>
    <cellStyle name="Normal 16 2" xfId="522" xr:uid="{00000000-0005-0000-0000-00001C000000}"/>
    <cellStyle name="Normal 17" xfId="131" xr:uid="{00000000-0005-0000-0000-00001D000000}"/>
    <cellStyle name="Normal 17 2" xfId="525" xr:uid="{00000000-0005-0000-0000-00001E000000}"/>
    <cellStyle name="Normal 18" xfId="109" xr:uid="{00000000-0005-0000-0000-00001F000000}"/>
    <cellStyle name="Normal 18 2" xfId="503" xr:uid="{00000000-0005-0000-0000-000020000000}"/>
    <cellStyle name="Normal 19" xfId="104" xr:uid="{00000000-0005-0000-0000-000021000000}"/>
    <cellStyle name="Normal 19 2" xfId="498" xr:uid="{00000000-0005-0000-0000-000022000000}"/>
    <cellStyle name="Normal 2" xfId="2" xr:uid="{00000000-0005-0000-0000-000023000000}"/>
    <cellStyle name="Normal 2 2" xfId="16" xr:uid="{00000000-0005-0000-0000-000024000000}"/>
    <cellStyle name="Normal 2 2 2" xfId="18" xr:uid="{00000000-0005-0000-0000-000025000000}"/>
    <cellStyle name="Normal 2 2 2 2" xfId="19" xr:uid="{00000000-0005-0000-0000-000026000000}"/>
    <cellStyle name="Normal 2 2 2 3" xfId="20" xr:uid="{00000000-0005-0000-0000-000027000000}"/>
    <cellStyle name="Normal 2 2 2 4" xfId="21" xr:uid="{00000000-0005-0000-0000-000028000000}"/>
    <cellStyle name="Normal 2 2 2 5" xfId="22" xr:uid="{00000000-0005-0000-0000-000029000000}"/>
    <cellStyle name="Normal 2 2 3" xfId="23" xr:uid="{00000000-0005-0000-0000-00002A000000}"/>
    <cellStyle name="Normal 2 2 4" xfId="24" xr:uid="{00000000-0005-0000-0000-00002B000000}"/>
    <cellStyle name="Normal 2 2 5" xfId="25" xr:uid="{00000000-0005-0000-0000-00002C000000}"/>
    <cellStyle name="Normal 2 2 6" xfId="26" xr:uid="{00000000-0005-0000-0000-00002D000000}"/>
    <cellStyle name="Normal 2 3" xfId="13" xr:uid="{00000000-0005-0000-0000-00002E000000}"/>
    <cellStyle name="Normal 2 4" xfId="27" xr:uid="{00000000-0005-0000-0000-00002F000000}"/>
    <cellStyle name="Normal 20" xfId="132" xr:uid="{00000000-0005-0000-0000-000030000000}"/>
    <cellStyle name="Normal 20 2" xfId="526" xr:uid="{00000000-0005-0000-0000-000031000000}"/>
    <cellStyle name="Normal 21" xfId="151" xr:uid="{00000000-0005-0000-0000-000032000000}"/>
    <cellStyle name="Normal 21 2" xfId="545" xr:uid="{00000000-0005-0000-0000-000033000000}"/>
    <cellStyle name="Normal 22" xfId="152" xr:uid="{00000000-0005-0000-0000-000034000000}"/>
    <cellStyle name="Normal 22 2" xfId="546" xr:uid="{00000000-0005-0000-0000-000035000000}"/>
    <cellStyle name="Normal 23" xfId="75" xr:uid="{00000000-0005-0000-0000-000036000000}"/>
    <cellStyle name="Normal 23 2" xfId="471" xr:uid="{00000000-0005-0000-0000-000037000000}"/>
    <cellStyle name="Normal 24" xfId="43" xr:uid="{00000000-0005-0000-0000-000038000000}"/>
    <cellStyle name="Normal 24 2" xfId="442" xr:uid="{00000000-0005-0000-0000-000039000000}"/>
    <cellStyle name="Normal 25" xfId="48" xr:uid="{00000000-0005-0000-0000-00003A000000}"/>
    <cellStyle name="Normal 25 2" xfId="446" xr:uid="{00000000-0005-0000-0000-00003B000000}"/>
    <cellStyle name="Normal 26" xfId="205" xr:uid="{00000000-0005-0000-0000-00003C000000}"/>
    <cellStyle name="Normal 26 2" xfId="599" xr:uid="{00000000-0005-0000-0000-00003D000000}"/>
    <cellStyle name="Normal 27" xfId="233" xr:uid="{00000000-0005-0000-0000-00003E000000}"/>
    <cellStyle name="Normal 27 2" xfId="627" xr:uid="{00000000-0005-0000-0000-00003F000000}"/>
    <cellStyle name="Normal 28" xfId="326" xr:uid="{00000000-0005-0000-0000-000040000000}"/>
    <cellStyle name="Normal 28 2" xfId="720" xr:uid="{00000000-0005-0000-0000-000041000000}"/>
    <cellStyle name="Normal 29" xfId="421" xr:uid="{00000000-0005-0000-0000-000042000000}"/>
    <cellStyle name="Normal 29 2" xfId="812" xr:uid="{00000000-0005-0000-0000-000043000000}"/>
    <cellStyle name="Normal 3" xfId="10" xr:uid="{00000000-0005-0000-0000-000044000000}"/>
    <cellStyle name="Normal 3 2" xfId="36" xr:uid="{00000000-0005-0000-0000-000045000000}"/>
    <cellStyle name="Normal 3 2 2" xfId="88" xr:uid="{00000000-0005-0000-0000-000046000000}"/>
    <cellStyle name="Normal 3 2 2 2" xfId="483" xr:uid="{00000000-0005-0000-0000-000047000000}"/>
    <cellStyle name="Normal 3 2 3" xfId="435" xr:uid="{00000000-0005-0000-0000-000048000000}"/>
    <cellStyle name="Normal 3 3" xfId="37" xr:uid="{00000000-0005-0000-0000-000049000000}"/>
    <cellStyle name="Normal 3 3 2" xfId="89" xr:uid="{00000000-0005-0000-0000-00004A000000}"/>
    <cellStyle name="Normal 3 3 2 2" xfId="484" xr:uid="{00000000-0005-0000-0000-00004B000000}"/>
    <cellStyle name="Normal 3 3 3" xfId="436" xr:uid="{00000000-0005-0000-0000-00004C000000}"/>
    <cellStyle name="Normal 3 4" xfId="107" xr:uid="{00000000-0005-0000-0000-00004D000000}"/>
    <cellStyle name="Normal 3 4 2" xfId="501" xr:uid="{00000000-0005-0000-0000-00004E000000}"/>
    <cellStyle name="Normal 3 5" xfId="77" xr:uid="{00000000-0005-0000-0000-00004F000000}"/>
    <cellStyle name="Normal 3 5 2" xfId="472" xr:uid="{00000000-0005-0000-0000-000050000000}"/>
    <cellStyle name="Normal 3 6" xfId="53" xr:uid="{00000000-0005-0000-0000-000051000000}"/>
    <cellStyle name="Normal 3 6 2" xfId="451" xr:uid="{00000000-0005-0000-0000-000052000000}"/>
    <cellStyle name="Normal 3 7" xfId="429" xr:uid="{00000000-0005-0000-0000-000053000000}"/>
    <cellStyle name="Normal 30" xfId="422" xr:uid="{00000000-0005-0000-0000-000054000000}"/>
    <cellStyle name="Normal 30 2" xfId="813" xr:uid="{00000000-0005-0000-0000-000055000000}"/>
    <cellStyle name="Normal 31" xfId="423" xr:uid="{00000000-0005-0000-0000-000056000000}"/>
    <cellStyle name="Normal 31 2" xfId="814" xr:uid="{00000000-0005-0000-0000-000057000000}"/>
    <cellStyle name="Normal 32" xfId="424" xr:uid="{00000000-0005-0000-0000-000058000000}"/>
    <cellStyle name="Normal 32 2" xfId="815" xr:uid="{00000000-0005-0000-0000-000059000000}"/>
    <cellStyle name="Normal 33" xfId="425" xr:uid="{00000000-0005-0000-0000-00005A000000}"/>
    <cellStyle name="Normal 33 2" xfId="816" xr:uid="{00000000-0005-0000-0000-00005B000000}"/>
    <cellStyle name="Normal 34" xfId="427" xr:uid="{00000000-0005-0000-0000-00005C000000}"/>
    <cellStyle name="Normal 34 2" xfId="430" xr:uid="{00000000-0005-0000-0000-00005D000000}"/>
    <cellStyle name="Normal 35" xfId="426" xr:uid="{00000000-0005-0000-0000-00005E000000}"/>
    <cellStyle name="Normal 4" xfId="14" xr:uid="{00000000-0005-0000-0000-00005F000000}"/>
    <cellStyle name="Normal 4 2" xfId="35" xr:uid="{00000000-0005-0000-0000-000060000000}"/>
    <cellStyle name="Normal 5" xfId="28" xr:uid="{00000000-0005-0000-0000-000061000000}"/>
    <cellStyle name="Normal 5 2" xfId="108" xr:uid="{00000000-0005-0000-0000-000062000000}"/>
    <cellStyle name="Normal 5 2 2" xfId="502" xr:uid="{00000000-0005-0000-0000-000063000000}"/>
    <cellStyle name="Normal 5 3" xfId="84" xr:uid="{00000000-0005-0000-0000-000064000000}"/>
    <cellStyle name="Normal 5 3 2" xfId="479" xr:uid="{00000000-0005-0000-0000-000065000000}"/>
    <cellStyle name="Normal 5 4" xfId="54" xr:uid="{00000000-0005-0000-0000-000066000000}"/>
    <cellStyle name="Normal 5 4 2" xfId="452" xr:uid="{00000000-0005-0000-0000-000067000000}"/>
    <cellStyle name="Normal 5 5" xfId="431" xr:uid="{00000000-0005-0000-0000-000068000000}"/>
    <cellStyle name="Normal 6" xfId="29" xr:uid="{00000000-0005-0000-0000-000069000000}"/>
    <cellStyle name="Normal 6 2" xfId="110" xr:uid="{00000000-0005-0000-0000-00006A000000}"/>
    <cellStyle name="Normal 6 2 2" xfId="504" xr:uid="{00000000-0005-0000-0000-00006B000000}"/>
    <cellStyle name="Normal 6 3" xfId="85" xr:uid="{00000000-0005-0000-0000-00006C000000}"/>
    <cellStyle name="Normal 6 3 2" xfId="480" xr:uid="{00000000-0005-0000-0000-00006D000000}"/>
    <cellStyle name="Normal 6 4" xfId="58" xr:uid="{00000000-0005-0000-0000-00006E000000}"/>
    <cellStyle name="Normal 6 4 2" xfId="454" xr:uid="{00000000-0005-0000-0000-00006F000000}"/>
    <cellStyle name="Normal 6 5" xfId="432" xr:uid="{00000000-0005-0000-0000-000070000000}"/>
    <cellStyle name="Normal 7" xfId="30" xr:uid="{00000000-0005-0000-0000-000071000000}"/>
    <cellStyle name="Normal 7 2" xfId="111" xr:uid="{00000000-0005-0000-0000-000072000000}"/>
    <cellStyle name="Normal 7 2 2" xfId="505" xr:uid="{00000000-0005-0000-0000-000073000000}"/>
    <cellStyle name="Normal 7 3" xfId="86" xr:uid="{00000000-0005-0000-0000-000074000000}"/>
    <cellStyle name="Normal 7 3 2" xfId="481" xr:uid="{00000000-0005-0000-0000-000075000000}"/>
    <cellStyle name="Normal 7 4" xfId="59" xr:uid="{00000000-0005-0000-0000-000076000000}"/>
    <cellStyle name="Normal 7 4 2" xfId="455" xr:uid="{00000000-0005-0000-0000-000077000000}"/>
    <cellStyle name="Normal 7 5" xfId="433" xr:uid="{00000000-0005-0000-0000-000078000000}"/>
    <cellStyle name="Normal 8" xfId="33" xr:uid="{00000000-0005-0000-0000-000079000000}"/>
    <cellStyle name="Normal 8 2" xfId="118" xr:uid="{00000000-0005-0000-0000-00007A000000}"/>
    <cellStyle name="Normal 8 2 2" xfId="512" xr:uid="{00000000-0005-0000-0000-00007B000000}"/>
    <cellStyle name="Normal 8 3" xfId="87" xr:uid="{00000000-0005-0000-0000-00007C000000}"/>
    <cellStyle name="Normal 8 3 2" xfId="482" xr:uid="{00000000-0005-0000-0000-00007D000000}"/>
    <cellStyle name="Normal 8 4" xfId="66" xr:uid="{00000000-0005-0000-0000-00007E000000}"/>
    <cellStyle name="Normal 8 4 2" xfId="462" xr:uid="{00000000-0005-0000-0000-00007F000000}"/>
    <cellStyle name="Normal 8 5" xfId="434" xr:uid="{00000000-0005-0000-0000-000080000000}"/>
    <cellStyle name="Normal 9" xfId="67" xr:uid="{00000000-0005-0000-0000-000081000000}"/>
    <cellStyle name="Normal 9 2" xfId="119" xr:uid="{00000000-0005-0000-0000-000082000000}"/>
    <cellStyle name="Normal 9 2 2" xfId="513" xr:uid="{00000000-0005-0000-0000-000083000000}"/>
    <cellStyle name="Normal 9 3" xfId="463" xr:uid="{00000000-0005-0000-0000-000084000000}"/>
    <cellStyle name="Normal_7.13" xfId="420" xr:uid="{00000000-0005-0000-0000-000085000000}"/>
    <cellStyle name="Normal_Hoja1" xfId="3" xr:uid="{00000000-0005-0000-0000-000086000000}"/>
    <cellStyle name="Normal_Hoja1 2" xfId="9" xr:uid="{00000000-0005-0000-0000-000087000000}"/>
    <cellStyle name="Normal_Hoja1 2 2" xfId="34" xr:uid="{00000000-0005-0000-0000-000088000000}"/>
    <cellStyle name="Normal_Hoja1 6" xfId="11" xr:uid="{00000000-0005-0000-0000-000089000000}"/>
    <cellStyle name="Normal_Hoja2" xfId="4" xr:uid="{00000000-0005-0000-0000-00008A000000}"/>
    <cellStyle name="Normal_Hoja2 2" xfId="32" xr:uid="{00000000-0005-0000-0000-00008B000000}"/>
    <cellStyle name="Normal_Hoja2_2 2" xfId="31" xr:uid="{00000000-0005-0000-0000-00008C000000}"/>
    <cellStyle name="Normal_Hoja3" xfId="5" xr:uid="{00000000-0005-0000-0000-00008D000000}"/>
    <cellStyle name="Normal_Hoja3 2" xfId="7" xr:uid="{00000000-0005-0000-0000-00008E000000}"/>
    <cellStyle name="Normal_Hoja5" xfId="6" xr:uid="{00000000-0005-0000-0000-00008F000000}"/>
    <cellStyle name="Normal_Hoja5 2" xfId="8" xr:uid="{00000000-0005-0000-0000-000090000000}"/>
    <cellStyle name="Normal_no ponderados anual" xfId="12" xr:uid="{00000000-0005-0000-0000-000091000000}"/>
    <cellStyle name="Normal_Sheet1" xfId="418" xr:uid="{00000000-0005-0000-0000-000092000000}"/>
    <cellStyle name="Normal_Sheet1_1" xfId="419" xr:uid="{00000000-0005-0000-0000-000093000000}"/>
    <cellStyle name="style1439503282526" xfId="42" xr:uid="{00000000-0005-0000-0000-000094000000}"/>
    <cellStyle name="style1439503282526 2" xfId="441" xr:uid="{00000000-0005-0000-0000-000095000000}"/>
    <cellStyle name="style1439503282968" xfId="38" xr:uid="{00000000-0005-0000-0000-000096000000}"/>
    <cellStyle name="style1439503282968 2" xfId="437" xr:uid="{00000000-0005-0000-0000-000097000000}"/>
    <cellStyle name="style1439503283048" xfId="39" xr:uid="{00000000-0005-0000-0000-000098000000}"/>
    <cellStyle name="style1439503283048 2" xfId="438" xr:uid="{00000000-0005-0000-0000-000099000000}"/>
    <cellStyle name="style1439503284120" xfId="40" xr:uid="{00000000-0005-0000-0000-00009A000000}"/>
    <cellStyle name="style1439503284120 2" xfId="439" xr:uid="{00000000-0005-0000-0000-00009B000000}"/>
    <cellStyle name="style1439503284140" xfId="41" xr:uid="{00000000-0005-0000-0000-00009C000000}"/>
    <cellStyle name="style1439503284140 2" xfId="440" xr:uid="{00000000-0005-0000-0000-00009D000000}"/>
    <cellStyle name="style1448173112991" xfId="60" xr:uid="{00000000-0005-0000-0000-00009E000000}"/>
    <cellStyle name="style1448173112991 2" xfId="112" xr:uid="{00000000-0005-0000-0000-00009F000000}"/>
    <cellStyle name="style1448173112991 2 2" xfId="506" xr:uid="{00000000-0005-0000-0000-0000A0000000}"/>
    <cellStyle name="style1448173112991 3" xfId="456" xr:uid="{00000000-0005-0000-0000-0000A1000000}"/>
    <cellStyle name="style1448173113039" xfId="62" xr:uid="{00000000-0005-0000-0000-0000A2000000}"/>
    <cellStyle name="style1448173113039 2" xfId="114" xr:uid="{00000000-0005-0000-0000-0000A3000000}"/>
    <cellStyle name="style1448173113039 2 2" xfId="508" xr:uid="{00000000-0005-0000-0000-0000A4000000}"/>
    <cellStyle name="style1448173113039 3" xfId="458" xr:uid="{00000000-0005-0000-0000-0000A5000000}"/>
    <cellStyle name="style1448173113137" xfId="61" xr:uid="{00000000-0005-0000-0000-0000A6000000}"/>
    <cellStyle name="style1448173113137 2" xfId="113" xr:uid="{00000000-0005-0000-0000-0000A7000000}"/>
    <cellStyle name="style1448173113137 2 2" xfId="507" xr:uid="{00000000-0005-0000-0000-0000A8000000}"/>
    <cellStyle name="style1448173113137 3" xfId="457" xr:uid="{00000000-0005-0000-0000-0000A9000000}"/>
    <cellStyle name="style1448173113188" xfId="63" xr:uid="{00000000-0005-0000-0000-0000AA000000}"/>
    <cellStyle name="style1448173113188 2" xfId="115" xr:uid="{00000000-0005-0000-0000-0000AB000000}"/>
    <cellStyle name="style1448173113188 2 2" xfId="509" xr:uid="{00000000-0005-0000-0000-0000AC000000}"/>
    <cellStyle name="style1448173113188 3" xfId="459" xr:uid="{00000000-0005-0000-0000-0000AD000000}"/>
    <cellStyle name="style1448174184741" xfId="64" xr:uid="{00000000-0005-0000-0000-0000AE000000}"/>
    <cellStyle name="style1448174184741 2" xfId="116" xr:uid="{00000000-0005-0000-0000-0000AF000000}"/>
    <cellStyle name="style1448174184741 2 2" xfId="510" xr:uid="{00000000-0005-0000-0000-0000B0000000}"/>
    <cellStyle name="style1448174184741 3" xfId="460" xr:uid="{00000000-0005-0000-0000-0000B1000000}"/>
    <cellStyle name="style1448174184876" xfId="65" xr:uid="{00000000-0005-0000-0000-0000B2000000}"/>
    <cellStyle name="style1448174184876 2" xfId="117" xr:uid="{00000000-0005-0000-0000-0000B3000000}"/>
    <cellStyle name="style1448174184876 2 2" xfId="511" xr:uid="{00000000-0005-0000-0000-0000B4000000}"/>
    <cellStyle name="style1448174184876 3" xfId="461" xr:uid="{00000000-0005-0000-0000-0000B5000000}"/>
    <cellStyle name="style1450830223975" xfId="69" xr:uid="{00000000-0005-0000-0000-0000B6000000}"/>
    <cellStyle name="style1450830223975 2" xfId="121" xr:uid="{00000000-0005-0000-0000-0000B7000000}"/>
    <cellStyle name="style1450830223975 2 2" xfId="515" xr:uid="{00000000-0005-0000-0000-0000B8000000}"/>
    <cellStyle name="style1450830223975 3" xfId="465" xr:uid="{00000000-0005-0000-0000-0000B9000000}"/>
    <cellStyle name="style1450830224178" xfId="70" xr:uid="{00000000-0005-0000-0000-0000BA000000}"/>
    <cellStyle name="style1450830224178 2" xfId="122" xr:uid="{00000000-0005-0000-0000-0000BB000000}"/>
    <cellStyle name="style1450830224178 2 2" xfId="516" xr:uid="{00000000-0005-0000-0000-0000BC000000}"/>
    <cellStyle name="style1450830224178 3" xfId="466" xr:uid="{00000000-0005-0000-0000-0000BD000000}"/>
    <cellStyle name="style1452797440164" xfId="126" xr:uid="{00000000-0005-0000-0000-0000BE000000}"/>
    <cellStyle name="style1452797440164 2" xfId="520" xr:uid="{00000000-0005-0000-0000-0000BF000000}"/>
    <cellStyle name="style1452797440211" xfId="150" xr:uid="{00000000-0005-0000-0000-0000C0000000}"/>
    <cellStyle name="style1452797440211 2" xfId="544" xr:uid="{00000000-0005-0000-0000-0000C1000000}"/>
    <cellStyle name="style1452797440257" xfId="105" xr:uid="{00000000-0005-0000-0000-0000C2000000}"/>
    <cellStyle name="style1452797440257 2" xfId="499" xr:uid="{00000000-0005-0000-0000-0000C3000000}"/>
    <cellStyle name="style1452797440289" xfId="140" xr:uid="{00000000-0005-0000-0000-0000C4000000}"/>
    <cellStyle name="style1452797440289 2" xfId="534" xr:uid="{00000000-0005-0000-0000-0000C5000000}"/>
    <cellStyle name="style1452797440320" xfId="130" xr:uid="{00000000-0005-0000-0000-0000C6000000}"/>
    <cellStyle name="style1452797440320 2" xfId="524" xr:uid="{00000000-0005-0000-0000-0000C7000000}"/>
    <cellStyle name="style1452797440335" xfId="137" xr:uid="{00000000-0005-0000-0000-0000C8000000}"/>
    <cellStyle name="style1452797440335 2" xfId="531" xr:uid="{00000000-0005-0000-0000-0000C9000000}"/>
    <cellStyle name="style1452797440367" xfId="94" xr:uid="{00000000-0005-0000-0000-0000CA000000}"/>
    <cellStyle name="style1452797440367 2" xfId="488" xr:uid="{00000000-0005-0000-0000-0000CB000000}"/>
    <cellStyle name="style1452797440398" xfId="91" xr:uid="{00000000-0005-0000-0000-0000CC000000}"/>
    <cellStyle name="style1452797440398 2" xfId="486" xr:uid="{00000000-0005-0000-0000-0000CD000000}"/>
    <cellStyle name="style1452797440429" xfId="124" xr:uid="{00000000-0005-0000-0000-0000CE000000}"/>
    <cellStyle name="style1452797440429 2" xfId="518" xr:uid="{00000000-0005-0000-0000-0000CF000000}"/>
    <cellStyle name="style1452797440445" xfId="100" xr:uid="{00000000-0005-0000-0000-0000D0000000}"/>
    <cellStyle name="style1452797440445 2" xfId="494" xr:uid="{00000000-0005-0000-0000-0000D1000000}"/>
    <cellStyle name="style1452797440460" xfId="102" xr:uid="{00000000-0005-0000-0000-0000D2000000}"/>
    <cellStyle name="style1452797440460 2" xfId="496" xr:uid="{00000000-0005-0000-0000-0000D3000000}"/>
    <cellStyle name="style1452797440491" xfId="144" xr:uid="{00000000-0005-0000-0000-0000D4000000}"/>
    <cellStyle name="style1452797440491 2" xfId="538" xr:uid="{00000000-0005-0000-0000-0000D5000000}"/>
    <cellStyle name="style1452797440507" xfId="103" xr:uid="{00000000-0005-0000-0000-0000D6000000}"/>
    <cellStyle name="style1452797440507 2" xfId="497" xr:uid="{00000000-0005-0000-0000-0000D7000000}"/>
    <cellStyle name="style1452797440538" xfId="136" xr:uid="{00000000-0005-0000-0000-0000D8000000}"/>
    <cellStyle name="style1452797440538 2" xfId="530" xr:uid="{00000000-0005-0000-0000-0000D9000000}"/>
    <cellStyle name="style1452797440554" xfId="134" xr:uid="{00000000-0005-0000-0000-0000DA000000}"/>
    <cellStyle name="style1452797440554 2" xfId="528" xr:uid="{00000000-0005-0000-0000-0000DB000000}"/>
    <cellStyle name="style1452797440569" xfId="101" xr:uid="{00000000-0005-0000-0000-0000DC000000}"/>
    <cellStyle name="style1452797440569 2" xfId="495" xr:uid="{00000000-0005-0000-0000-0000DD000000}"/>
    <cellStyle name="style1452797440601" xfId="148" xr:uid="{00000000-0005-0000-0000-0000DE000000}"/>
    <cellStyle name="style1452797440601 2" xfId="542" xr:uid="{00000000-0005-0000-0000-0000DF000000}"/>
    <cellStyle name="style1452797440616" xfId="106" xr:uid="{00000000-0005-0000-0000-0000E0000000}"/>
    <cellStyle name="style1452797440616 2" xfId="500" xr:uid="{00000000-0005-0000-0000-0000E1000000}"/>
    <cellStyle name="style1452797440632" xfId="147" xr:uid="{00000000-0005-0000-0000-0000E2000000}"/>
    <cellStyle name="style1452797440632 2" xfId="541" xr:uid="{00000000-0005-0000-0000-0000E3000000}"/>
    <cellStyle name="style1452797440663" xfId="129" xr:uid="{00000000-0005-0000-0000-0000E4000000}"/>
    <cellStyle name="style1452797440663 2" xfId="523" xr:uid="{00000000-0005-0000-0000-0000E5000000}"/>
    <cellStyle name="style1452797440679" xfId="138" xr:uid="{00000000-0005-0000-0000-0000E6000000}"/>
    <cellStyle name="style1452797440679 2" xfId="532" xr:uid="{00000000-0005-0000-0000-0000E7000000}"/>
    <cellStyle name="style1452797440710" xfId="145" xr:uid="{00000000-0005-0000-0000-0000E8000000}"/>
    <cellStyle name="style1452797440710 2" xfId="539" xr:uid="{00000000-0005-0000-0000-0000E9000000}"/>
    <cellStyle name="style1452797440725" xfId="143" xr:uid="{00000000-0005-0000-0000-0000EA000000}"/>
    <cellStyle name="style1452797440725 2" xfId="537" xr:uid="{00000000-0005-0000-0000-0000EB000000}"/>
    <cellStyle name="style1452797440788" xfId="73" xr:uid="{00000000-0005-0000-0000-0000EC000000}"/>
    <cellStyle name="style1452797440788 2" xfId="469" xr:uid="{00000000-0005-0000-0000-0000ED000000}"/>
    <cellStyle name="style1452797440803" xfId="135" xr:uid="{00000000-0005-0000-0000-0000EE000000}"/>
    <cellStyle name="style1452797440803 2" xfId="529" xr:uid="{00000000-0005-0000-0000-0000EF000000}"/>
    <cellStyle name="style1452797440835" xfId="125" xr:uid="{00000000-0005-0000-0000-0000F0000000}"/>
    <cellStyle name="style1452797440835 2" xfId="519" xr:uid="{00000000-0005-0000-0000-0000F1000000}"/>
    <cellStyle name="style1452797440850" xfId="74" xr:uid="{00000000-0005-0000-0000-0000F2000000}"/>
    <cellStyle name="style1452797440850 2" xfId="470" xr:uid="{00000000-0005-0000-0000-0000F3000000}"/>
    <cellStyle name="style1452797440881" xfId="149" xr:uid="{00000000-0005-0000-0000-0000F4000000}"/>
    <cellStyle name="style1452797440881 2" xfId="543" xr:uid="{00000000-0005-0000-0000-0000F5000000}"/>
    <cellStyle name="style1452797440897" xfId="146" xr:uid="{00000000-0005-0000-0000-0000F6000000}"/>
    <cellStyle name="style1452797440897 2" xfId="540" xr:uid="{00000000-0005-0000-0000-0000F7000000}"/>
    <cellStyle name="style1452797440928" xfId="133" xr:uid="{00000000-0005-0000-0000-0000F8000000}"/>
    <cellStyle name="style1452797440928 2" xfId="527" xr:uid="{00000000-0005-0000-0000-0000F9000000}"/>
    <cellStyle name="style1452797440944" xfId="95" xr:uid="{00000000-0005-0000-0000-0000FA000000}"/>
    <cellStyle name="style1452797440944 2" xfId="489" xr:uid="{00000000-0005-0000-0000-0000FB000000}"/>
    <cellStyle name="style1452797440959" xfId="93" xr:uid="{00000000-0005-0000-0000-0000FC000000}"/>
    <cellStyle name="style1452797440959 2" xfId="487" xr:uid="{00000000-0005-0000-0000-0000FD000000}"/>
    <cellStyle name="style1452797441022" xfId="139" xr:uid="{00000000-0005-0000-0000-0000FE000000}"/>
    <cellStyle name="style1452797441022 2" xfId="533" xr:uid="{00000000-0005-0000-0000-0000FF000000}"/>
    <cellStyle name="style1452797441053" xfId="96" xr:uid="{00000000-0005-0000-0000-000000010000}"/>
    <cellStyle name="style1452797441053 2" xfId="490" xr:uid="{00000000-0005-0000-0000-000001010000}"/>
    <cellStyle name="style1452797441069" xfId="98" xr:uid="{00000000-0005-0000-0000-000002010000}"/>
    <cellStyle name="style1452797441069 2" xfId="492" xr:uid="{00000000-0005-0000-0000-000003010000}"/>
    <cellStyle name="style1452797441084" xfId="127" xr:uid="{00000000-0005-0000-0000-000004010000}"/>
    <cellStyle name="style1452797441084 2" xfId="521" xr:uid="{00000000-0005-0000-0000-000005010000}"/>
    <cellStyle name="style1452797441100" xfId="142" xr:uid="{00000000-0005-0000-0000-000006010000}"/>
    <cellStyle name="style1452797441100 2" xfId="536" xr:uid="{00000000-0005-0000-0000-000007010000}"/>
    <cellStyle name="style1452797441287" xfId="97" xr:uid="{00000000-0005-0000-0000-000008010000}"/>
    <cellStyle name="style1452797441287 2" xfId="491" xr:uid="{00000000-0005-0000-0000-000009010000}"/>
    <cellStyle name="style1452797441428" xfId="153" xr:uid="{00000000-0005-0000-0000-00000A010000}"/>
    <cellStyle name="style1452797441428 2" xfId="547" xr:uid="{00000000-0005-0000-0000-00000B010000}"/>
    <cellStyle name="style1452797441459" xfId="154" xr:uid="{00000000-0005-0000-0000-00000C010000}"/>
    <cellStyle name="style1452797441459 2" xfId="548" xr:uid="{00000000-0005-0000-0000-00000D010000}"/>
    <cellStyle name="style1452797441537" xfId="155" xr:uid="{00000000-0005-0000-0000-00000E010000}"/>
    <cellStyle name="style1452797441537 2" xfId="549" xr:uid="{00000000-0005-0000-0000-00000F010000}"/>
    <cellStyle name="style1452797441552" xfId="156" xr:uid="{00000000-0005-0000-0000-000010010000}"/>
    <cellStyle name="style1452797441552 2" xfId="550" xr:uid="{00000000-0005-0000-0000-000011010000}"/>
    <cellStyle name="style1452797441568" xfId="157" xr:uid="{00000000-0005-0000-0000-000012010000}"/>
    <cellStyle name="style1452797441568 2" xfId="551" xr:uid="{00000000-0005-0000-0000-000013010000}"/>
    <cellStyle name="style1452797442192" xfId="158" xr:uid="{00000000-0005-0000-0000-000014010000}"/>
    <cellStyle name="style1452797442192 2" xfId="552" xr:uid="{00000000-0005-0000-0000-000015010000}"/>
    <cellStyle name="style1452797442208" xfId="159" xr:uid="{00000000-0005-0000-0000-000016010000}"/>
    <cellStyle name="style1452797442208 2" xfId="553" xr:uid="{00000000-0005-0000-0000-000017010000}"/>
    <cellStyle name="style1452797442223" xfId="160" xr:uid="{00000000-0005-0000-0000-000018010000}"/>
    <cellStyle name="style1452797442223 2" xfId="554" xr:uid="{00000000-0005-0000-0000-000019010000}"/>
    <cellStyle name="style1452828781304" xfId="230" xr:uid="{00000000-0005-0000-0000-00001A010000}"/>
    <cellStyle name="style1452828781304 2" xfId="624" xr:uid="{00000000-0005-0000-0000-00001B010000}"/>
    <cellStyle name="style1452828781351" xfId="229" xr:uid="{00000000-0005-0000-0000-00001C010000}"/>
    <cellStyle name="style1452828781351 2" xfId="623" xr:uid="{00000000-0005-0000-0000-00001D010000}"/>
    <cellStyle name="style1452828781366" xfId="228" xr:uid="{00000000-0005-0000-0000-00001E010000}"/>
    <cellStyle name="style1452828781366 2" xfId="622" xr:uid="{00000000-0005-0000-0000-00001F010000}"/>
    <cellStyle name="style1452828781397" xfId="227" xr:uid="{00000000-0005-0000-0000-000020010000}"/>
    <cellStyle name="style1452828781397 2" xfId="621" xr:uid="{00000000-0005-0000-0000-000021010000}"/>
    <cellStyle name="style1452828781460" xfId="226" xr:uid="{00000000-0005-0000-0000-000022010000}"/>
    <cellStyle name="style1452828781460 2" xfId="620" xr:uid="{00000000-0005-0000-0000-000023010000}"/>
    <cellStyle name="style1452828781491" xfId="225" xr:uid="{00000000-0005-0000-0000-000024010000}"/>
    <cellStyle name="style1452828781491 2" xfId="619" xr:uid="{00000000-0005-0000-0000-000025010000}"/>
    <cellStyle name="style1452828781522" xfId="224" xr:uid="{00000000-0005-0000-0000-000026010000}"/>
    <cellStyle name="style1452828781522 2" xfId="618" xr:uid="{00000000-0005-0000-0000-000027010000}"/>
    <cellStyle name="style1452828781553" xfId="51" xr:uid="{00000000-0005-0000-0000-000028010000}"/>
    <cellStyle name="style1452828781553 2" xfId="449" xr:uid="{00000000-0005-0000-0000-000029010000}"/>
    <cellStyle name="style1452828781569" xfId="78" xr:uid="{00000000-0005-0000-0000-00002A010000}"/>
    <cellStyle name="style1452828781569 2" xfId="473" xr:uid="{00000000-0005-0000-0000-00002B010000}"/>
    <cellStyle name="style1452828781600" xfId="203" xr:uid="{00000000-0005-0000-0000-00002C010000}"/>
    <cellStyle name="style1452828781600 2" xfId="597" xr:uid="{00000000-0005-0000-0000-00002D010000}"/>
    <cellStyle name="style1452828781616" xfId="179" xr:uid="{00000000-0005-0000-0000-00002E010000}"/>
    <cellStyle name="style1452828781616 2" xfId="573" xr:uid="{00000000-0005-0000-0000-00002F010000}"/>
    <cellStyle name="style1452828781647" xfId="190" xr:uid="{00000000-0005-0000-0000-000030010000}"/>
    <cellStyle name="style1452828781647 2" xfId="584" xr:uid="{00000000-0005-0000-0000-000031010000}"/>
    <cellStyle name="style1452828781663" xfId="168" xr:uid="{00000000-0005-0000-0000-000032010000}"/>
    <cellStyle name="style1452828781663 2" xfId="562" xr:uid="{00000000-0005-0000-0000-000033010000}"/>
    <cellStyle name="style1452828781678" xfId="191" xr:uid="{00000000-0005-0000-0000-000034010000}"/>
    <cellStyle name="style1452828781678 2" xfId="585" xr:uid="{00000000-0005-0000-0000-000035010000}"/>
    <cellStyle name="style1452828781709" xfId="180" xr:uid="{00000000-0005-0000-0000-000036010000}"/>
    <cellStyle name="style1452828781709 2" xfId="574" xr:uid="{00000000-0005-0000-0000-000037010000}"/>
    <cellStyle name="style1452828781725" xfId="198" xr:uid="{00000000-0005-0000-0000-000038010000}"/>
    <cellStyle name="style1452828781725 2" xfId="592" xr:uid="{00000000-0005-0000-0000-000039010000}"/>
    <cellStyle name="style1452828781756" xfId="219" xr:uid="{00000000-0005-0000-0000-00003A010000}"/>
    <cellStyle name="style1452828781756 2" xfId="613" xr:uid="{00000000-0005-0000-0000-00003B010000}"/>
    <cellStyle name="style1452828781772" xfId="222" xr:uid="{00000000-0005-0000-0000-00003C010000}"/>
    <cellStyle name="style1452828781772 2" xfId="616" xr:uid="{00000000-0005-0000-0000-00003D010000}"/>
    <cellStyle name="style1452828781787" xfId="161" xr:uid="{00000000-0005-0000-0000-00003E010000}"/>
    <cellStyle name="style1452828781787 2" xfId="555" xr:uid="{00000000-0005-0000-0000-00003F010000}"/>
    <cellStyle name="style1452828781803" xfId="186" xr:uid="{00000000-0005-0000-0000-000040010000}"/>
    <cellStyle name="style1452828781803 2" xfId="580" xr:uid="{00000000-0005-0000-0000-000041010000}"/>
    <cellStyle name="style1452828781819" xfId="195" xr:uid="{00000000-0005-0000-0000-000042010000}"/>
    <cellStyle name="style1452828781819 2" xfId="589" xr:uid="{00000000-0005-0000-0000-000043010000}"/>
    <cellStyle name="style1452828781850" xfId="192" xr:uid="{00000000-0005-0000-0000-000044010000}"/>
    <cellStyle name="style1452828781850 2" xfId="586" xr:uid="{00000000-0005-0000-0000-000045010000}"/>
    <cellStyle name="style1452828781865" xfId="47" xr:uid="{00000000-0005-0000-0000-000046010000}"/>
    <cellStyle name="style1452828781865 2" xfId="445" xr:uid="{00000000-0005-0000-0000-000047010000}"/>
    <cellStyle name="style1452828781881" xfId="218" xr:uid="{00000000-0005-0000-0000-000048010000}"/>
    <cellStyle name="style1452828781881 2" xfId="612" xr:uid="{00000000-0005-0000-0000-000049010000}"/>
    <cellStyle name="style1452828781912" xfId="49" xr:uid="{00000000-0005-0000-0000-00004A010000}"/>
    <cellStyle name="style1452828781912 2" xfId="447" xr:uid="{00000000-0005-0000-0000-00004B010000}"/>
    <cellStyle name="style1452828781928" xfId="212" xr:uid="{00000000-0005-0000-0000-00004C010000}"/>
    <cellStyle name="style1452828781928 2" xfId="606" xr:uid="{00000000-0005-0000-0000-00004D010000}"/>
    <cellStyle name="style1452828781959" xfId="220" xr:uid="{00000000-0005-0000-0000-00004E010000}"/>
    <cellStyle name="style1452828781959 2" xfId="614" xr:uid="{00000000-0005-0000-0000-00004F010000}"/>
    <cellStyle name="style1452828781975" xfId="181" xr:uid="{00000000-0005-0000-0000-000050010000}"/>
    <cellStyle name="style1452828781975 2" xfId="575" xr:uid="{00000000-0005-0000-0000-000051010000}"/>
    <cellStyle name="style1452828781990" xfId="221" xr:uid="{00000000-0005-0000-0000-000052010000}"/>
    <cellStyle name="style1452828781990 2" xfId="615" xr:uid="{00000000-0005-0000-0000-000053010000}"/>
    <cellStyle name="style1452828782021" xfId="80" xr:uid="{00000000-0005-0000-0000-000054010000}"/>
    <cellStyle name="style1452828782021 2" xfId="475" xr:uid="{00000000-0005-0000-0000-000055010000}"/>
    <cellStyle name="style1452828782037" xfId="166" xr:uid="{00000000-0005-0000-0000-000056010000}"/>
    <cellStyle name="style1452828782037 2" xfId="560" xr:uid="{00000000-0005-0000-0000-000057010000}"/>
    <cellStyle name="style1452828782099" xfId="164" xr:uid="{00000000-0005-0000-0000-000058010000}"/>
    <cellStyle name="style1452828782099 2" xfId="558" xr:uid="{00000000-0005-0000-0000-000059010000}"/>
    <cellStyle name="style1452828782162" xfId="169" xr:uid="{00000000-0005-0000-0000-00005A010000}"/>
    <cellStyle name="style1452828782162 2" xfId="563" xr:uid="{00000000-0005-0000-0000-00005B010000}"/>
    <cellStyle name="style1452828782177" xfId="217" xr:uid="{00000000-0005-0000-0000-00005C010000}"/>
    <cellStyle name="style1452828782177 2" xfId="611" xr:uid="{00000000-0005-0000-0000-00005D010000}"/>
    <cellStyle name="style1452828782193" xfId="56" xr:uid="{00000000-0005-0000-0000-00005E010000}"/>
    <cellStyle name="style1452828782193 2" xfId="453" xr:uid="{00000000-0005-0000-0000-00005F010000}"/>
    <cellStyle name="style1452828782209" xfId="79" xr:uid="{00000000-0005-0000-0000-000060010000}"/>
    <cellStyle name="style1452828782209 2" xfId="474" xr:uid="{00000000-0005-0000-0000-000061010000}"/>
    <cellStyle name="style1452828782240" xfId="50" xr:uid="{00000000-0005-0000-0000-000062010000}"/>
    <cellStyle name="style1452828782240 2" xfId="448" xr:uid="{00000000-0005-0000-0000-000063010000}"/>
    <cellStyle name="style1452828782349" xfId="163" xr:uid="{00000000-0005-0000-0000-000064010000}"/>
    <cellStyle name="style1452828782349 2" xfId="557" xr:uid="{00000000-0005-0000-0000-000065010000}"/>
    <cellStyle name="style1452828782365" xfId="44" xr:uid="{00000000-0005-0000-0000-000066010000}"/>
    <cellStyle name="style1452828782365 2" xfId="443" xr:uid="{00000000-0005-0000-0000-000067010000}"/>
    <cellStyle name="style1452828782380" xfId="83" xr:uid="{00000000-0005-0000-0000-000068010000}"/>
    <cellStyle name="style1452828782380 2" xfId="478" xr:uid="{00000000-0005-0000-0000-000069010000}"/>
    <cellStyle name="style1452828782396" xfId="185" xr:uid="{00000000-0005-0000-0000-00006A010000}"/>
    <cellStyle name="style1452828782396 2" xfId="579" xr:uid="{00000000-0005-0000-0000-00006B010000}"/>
    <cellStyle name="style1452828782427" xfId="183" xr:uid="{00000000-0005-0000-0000-00006C010000}"/>
    <cellStyle name="style1452828782427 2" xfId="577" xr:uid="{00000000-0005-0000-0000-00006D010000}"/>
    <cellStyle name="style1452828782443" xfId="182" xr:uid="{00000000-0005-0000-0000-00006E010000}"/>
    <cellStyle name="style1452828782443 2" xfId="576" xr:uid="{00000000-0005-0000-0000-00006F010000}"/>
    <cellStyle name="style1452828782458" xfId="223" xr:uid="{00000000-0005-0000-0000-000070010000}"/>
    <cellStyle name="style1452828782458 2" xfId="617" xr:uid="{00000000-0005-0000-0000-000071010000}"/>
    <cellStyle name="style1452828782489" xfId="189" xr:uid="{00000000-0005-0000-0000-000072010000}"/>
    <cellStyle name="style1452828782489 2" xfId="583" xr:uid="{00000000-0005-0000-0000-000073010000}"/>
    <cellStyle name="style1452828782505" xfId="170" xr:uid="{00000000-0005-0000-0000-000074010000}"/>
    <cellStyle name="style1452828782505 2" xfId="564" xr:uid="{00000000-0005-0000-0000-000075010000}"/>
    <cellStyle name="style1452828782567" xfId="162" xr:uid="{00000000-0005-0000-0000-000076010000}"/>
    <cellStyle name="style1452828782567 2" xfId="556" xr:uid="{00000000-0005-0000-0000-000077010000}"/>
    <cellStyle name="style1452828782583" xfId="171" xr:uid="{00000000-0005-0000-0000-000078010000}"/>
    <cellStyle name="style1452828782583 2" xfId="565" xr:uid="{00000000-0005-0000-0000-000079010000}"/>
    <cellStyle name="style1452828782614" xfId="193" xr:uid="{00000000-0005-0000-0000-00007A010000}"/>
    <cellStyle name="style1452828782614 2" xfId="587" xr:uid="{00000000-0005-0000-0000-00007B010000}"/>
    <cellStyle name="style1452828782630" xfId="174" xr:uid="{00000000-0005-0000-0000-00007C010000}"/>
    <cellStyle name="style1452828782630 2" xfId="568" xr:uid="{00000000-0005-0000-0000-00007D010000}"/>
    <cellStyle name="style1452828782645" xfId="197" xr:uid="{00000000-0005-0000-0000-00007E010000}"/>
    <cellStyle name="style1452828782645 2" xfId="591" xr:uid="{00000000-0005-0000-0000-00007F010000}"/>
    <cellStyle name="style1452828782661" xfId="175" xr:uid="{00000000-0005-0000-0000-000080010000}"/>
    <cellStyle name="style1452828782661 2" xfId="569" xr:uid="{00000000-0005-0000-0000-000081010000}"/>
    <cellStyle name="style1452828782677" xfId="200" xr:uid="{00000000-0005-0000-0000-000082010000}"/>
    <cellStyle name="style1452828782677 2" xfId="594" xr:uid="{00000000-0005-0000-0000-000083010000}"/>
    <cellStyle name="style1452828782692" xfId="176" xr:uid="{00000000-0005-0000-0000-000084010000}"/>
    <cellStyle name="style1452828782692 2" xfId="570" xr:uid="{00000000-0005-0000-0000-000085010000}"/>
    <cellStyle name="style1452828782708" xfId="215" xr:uid="{00000000-0005-0000-0000-000086010000}"/>
    <cellStyle name="style1452828782708 2" xfId="609" xr:uid="{00000000-0005-0000-0000-000087010000}"/>
    <cellStyle name="style1452828782723" xfId="52" xr:uid="{00000000-0005-0000-0000-000088010000}"/>
    <cellStyle name="style1452828782723 2" xfId="450" xr:uid="{00000000-0005-0000-0000-000089010000}"/>
    <cellStyle name="style1452828782739" xfId="211" xr:uid="{00000000-0005-0000-0000-00008A010000}"/>
    <cellStyle name="style1452828782739 2" xfId="605" xr:uid="{00000000-0005-0000-0000-00008B010000}"/>
    <cellStyle name="style1452828782755" xfId="177" xr:uid="{00000000-0005-0000-0000-00008C010000}"/>
    <cellStyle name="style1452828782755 2" xfId="571" xr:uid="{00000000-0005-0000-0000-00008D010000}"/>
    <cellStyle name="style1452828782770" xfId="187" xr:uid="{00000000-0005-0000-0000-00008E010000}"/>
    <cellStyle name="style1452828782770 2" xfId="581" xr:uid="{00000000-0005-0000-0000-00008F010000}"/>
    <cellStyle name="style1452828782786" xfId="178" xr:uid="{00000000-0005-0000-0000-000090010000}"/>
    <cellStyle name="style1452828782786 2" xfId="572" xr:uid="{00000000-0005-0000-0000-000091010000}"/>
    <cellStyle name="style1452828782801" xfId="202" xr:uid="{00000000-0005-0000-0000-000092010000}"/>
    <cellStyle name="style1452828782801 2" xfId="596" xr:uid="{00000000-0005-0000-0000-000093010000}"/>
    <cellStyle name="style1452828782817" xfId="201" xr:uid="{00000000-0005-0000-0000-000094010000}"/>
    <cellStyle name="style1452828782817 2" xfId="595" xr:uid="{00000000-0005-0000-0000-000095010000}"/>
    <cellStyle name="style1452828782833" xfId="214" xr:uid="{00000000-0005-0000-0000-000096010000}"/>
    <cellStyle name="style1452828782833 2" xfId="608" xr:uid="{00000000-0005-0000-0000-000097010000}"/>
    <cellStyle name="style1452828782848" xfId="210" xr:uid="{00000000-0005-0000-0000-000098010000}"/>
    <cellStyle name="style1452828782848 2" xfId="604" xr:uid="{00000000-0005-0000-0000-000099010000}"/>
    <cellStyle name="style1452828782864" xfId="213" xr:uid="{00000000-0005-0000-0000-00009A010000}"/>
    <cellStyle name="style1452828782864 2" xfId="607" xr:uid="{00000000-0005-0000-0000-00009B010000}"/>
    <cellStyle name="style1452828782879" xfId="167" xr:uid="{00000000-0005-0000-0000-00009C010000}"/>
    <cellStyle name="style1452828782879 2" xfId="561" xr:uid="{00000000-0005-0000-0000-00009D010000}"/>
    <cellStyle name="style1452828782926" xfId="188" xr:uid="{00000000-0005-0000-0000-00009E010000}"/>
    <cellStyle name="style1452828782926 2" xfId="582" xr:uid="{00000000-0005-0000-0000-00009F010000}"/>
    <cellStyle name="style1452828783004" xfId="207" xr:uid="{00000000-0005-0000-0000-0000A0010000}"/>
    <cellStyle name="style1452828783004 2" xfId="601" xr:uid="{00000000-0005-0000-0000-0000A1010000}"/>
    <cellStyle name="style1452828783176" xfId="208" xr:uid="{00000000-0005-0000-0000-0000A2010000}"/>
    <cellStyle name="style1452828783176 2" xfId="602" xr:uid="{00000000-0005-0000-0000-0000A3010000}"/>
    <cellStyle name="style1452828783191" xfId="206" xr:uid="{00000000-0005-0000-0000-0000A4010000}"/>
    <cellStyle name="style1452828783191 2" xfId="600" xr:uid="{00000000-0005-0000-0000-0000A5010000}"/>
    <cellStyle name="style1452828783207" xfId="199" xr:uid="{00000000-0005-0000-0000-0000A6010000}"/>
    <cellStyle name="style1452828783207 2" xfId="593" xr:uid="{00000000-0005-0000-0000-0000A7010000}"/>
    <cellStyle name="style1452828783862" xfId="172" xr:uid="{00000000-0005-0000-0000-0000A8010000}"/>
    <cellStyle name="style1452828783862 2" xfId="566" xr:uid="{00000000-0005-0000-0000-0000A9010000}"/>
    <cellStyle name="style1452828783878" xfId="196" xr:uid="{00000000-0005-0000-0000-0000AA010000}"/>
    <cellStyle name="style1452828783878 2" xfId="590" xr:uid="{00000000-0005-0000-0000-0000AB010000}"/>
    <cellStyle name="style1452828783893" xfId="194" xr:uid="{00000000-0005-0000-0000-0000AC010000}"/>
    <cellStyle name="style1452828783893 2" xfId="588" xr:uid="{00000000-0005-0000-0000-0000AD010000}"/>
    <cellStyle name="style1452828783909" xfId="173" xr:uid="{00000000-0005-0000-0000-0000AE010000}"/>
    <cellStyle name="style1452828783909 2" xfId="567" xr:uid="{00000000-0005-0000-0000-0000AF010000}"/>
    <cellStyle name="style1452828783925" xfId="165" xr:uid="{00000000-0005-0000-0000-0000B0010000}"/>
    <cellStyle name="style1452828783925 2" xfId="559" xr:uid="{00000000-0005-0000-0000-0000B1010000}"/>
    <cellStyle name="style1452828783940" xfId="46" xr:uid="{00000000-0005-0000-0000-0000B2010000}"/>
    <cellStyle name="style1452828783940 2" xfId="444" xr:uid="{00000000-0005-0000-0000-0000B3010000}"/>
    <cellStyle name="style1452828783956" xfId="204" xr:uid="{00000000-0005-0000-0000-0000B4010000}"/>
    <cellStyle name="style1452828783956 2" xfId="598" xr:uid="{00000000-0005-0000-0000-0000B5010000}"/>
    <cellStyle name="style1452828783971" xfId="209" xr:uid="{00000000-0005-0000-0000-0000B6010000}"/>
    <cellStyle name="style1452828783971 2" xfId="603" xr:uid="{00000000-0005-0000-0000-0000B7010000}"/>
    <cellStyle name="style1452828783987" xfId="82" xr:uid="{00000000-0005-0000-0000-0000B8010000}"/>
    <cellStyle name="style1452828783987 2" xfId="477" xr:uid="{00000000-0005-0000-0000-0000B9010000}"/>
    <cellStyle name="style1452828784003" xfId="216" xr:uid="{00000000-0005-0000-0000-0000BA010000}"/>
    <cellStyle name="style1452828784003 2" xfId="610" xr:uid="{00000000-0005-0000-0000-0000BB010000}"/>
    <cellStyle name="style1452828784049" xfId="184" xr:uid="{00000000-0005-0000-0000-0000BC010000}"/>
    <cellStyle name="style1452828784049 2" xfId="578" xr:uid="{00000000-0005-0000-0000-0000BD010000}"/>
    <cellStyle name="style1452828784065" xfId="81" xr:uid="{00000000-0005-0000-0000-0000BE010000}"/>
    <cellStyle name="style1452828784065 2" xfId="476" xr:uid="{00000000-0005-0000-0000-0000BF010000}"/>
    <cellStyle name="style1452843543932" xfId="231" xr:uid="{00000000-0005-0000-0000-0000C0010000}"/>
    <cellStyle name="style1452843543932 2" xfId="625" xr:uid="{00000000-0005-0000-0000-0000C1010000}"/>
    <cellStyle name="style1452843543963" xfId="232" xr:uid="{00000000-0005-0000-0000-0000C2010000}"/>
    <cellStyle name="style1452843543963 2" xfId="626" xr:uid="{00000000-0005-0000-0000-0000C3010000}"/>
    <cellStyle name="style1473439052795" xfId="234" xr:uid="{00000000-0005-0000-0000-0000C4010000}"/>
    <cellStyle name="style1473439052795 2" xfId="628" xr:uid="{00000000-0005-0000-0000-0000C5010000}"/>
    <cellStyle name="style1473439052882" xfId="235" xr:uid="{00000000-0005-0000-0000-0000C6010000}"/>
    <cellStyle name="style1473439052882 2" xfId="629" xr:uid="{00000000-0005-0000-0000-0000C7010000}"/>
    <cellStyle name="style1473439052906" xfId="236" xr:uid="{00000000-0005-0000-0000-0000C8010000}"/>
    <cellStyle name="style1473439052906 2" xfId="630" xr:uid="{00000000-0005-0000-0000-0000C9010000}"/>
    <cellStyle name="style1473439052929" xfId="237" xr:uid="{00000000-0005-0000-0000-0000CA010000}"/>
    <cellStyle name="style1473439052929 2" xfId="631" xr:uid="{00000000-0005-0000-0000-0000CB010000}"/>
    <cellStyle name="style1473439052955" xfId="238" xr:uid="{00000000-0005-0000-0000-0000CC010000}"/>
    <cellStyle name="style1473439052955 2" xfId="632" xr:uid="{00000000-0005-0000-0000-0000CD010000}"/>
    <cellStyle name="style1473439052982" xfId="239" xr:uid="{00000000-0005-0000-0000-0000CE010000}"/>
    <cellStyle name="style1473439052982 2" xfId="633" xr:uid="{00000000-0005-0000-0000-0000CF010000}"/>
    <cellStyle name="style1473439053011" xfId="240" xr:uid="{00000000-0005-0000-0000-0000D0010000}"/>
    <cellStyle name="style1473439053011 2" xfId="634" xr:uid="{00000000-0005-0000-0000-0000D1010000}"/>
    <cellStyle name="style1473439053047" xfId="241" xr:uid="{00000000-0005-0000-0000-0000D2010000}"/>
    <cellStyle name="style1473439053047 2" xfId="635" xr:uid="{00000000-0005-0000-0000-0000D3010000}"/>
    <cellStyle name="style1473439053075" xfId="242" xr:uid="{00000000-0005-0000-0000-0000D4010000}"/>
    <cellStyle name="style1473439053075 2" xfId="636" xr:uid="{00000000-0005-0000-0000-0000D5010000}"/>
    <cellStyle name="style1473439053099" xfId="243" xr:uid="{00000000-0005-0000-0000-0000D6010000}"/>
    <cellStyle name="style1473439053099 2" xfId="637" xr:uid="{00000000-0005-0000-0000-0000D7010000}"/>
    <cellStyle name="style1473439053123" xfId="244" xr:uid="{00000000-0005-0000-0000-0000D8010000}"/>
    <cellStyle name="style1473439053123 2" xfId="638" xr:uid="{00000000-0005-0000-0000-0000D9010000}"/>
    <cellStyle name="style1473439053147" xfId="245" xr:uid="{00000000-0005-0000-0000-0000DA010000}"/>
    <cellStyle name="style1473439053147 2" xfId="639" xr:uid="{00000000-0005-0000-0000-0000DB010000}"/>
    <cellStyle name="style1473439053167" xfId="246" xr:uid="{00000000-0005-0000-0000-0000DC010000}"/>
    <cellStyle name="style1473439053167 2" xfId="640" xr:uid="{00000000-0005-0000-0000-0000DD010000}"/>
    <cellStyle name="style1473439053186" xfId="247" xr:uid="{00000000-0005-0000-0000-0000DE010000}"/>
    <cellStyle name="style1473439053186 2" xfId="641" xr:uid="{00000000-0005-0000-0000-0000DF010000}"/>
    <cellStyle name="style1473439053212" xfId="248" xr:uid="{00000000-0005-0000-0000-0000E0010000}"/>
    <cellStyle name="style1473439053212 2" xfId="642" xr:uid="{00000000-0005-0000-0000-0000E1010000}"/>
    <cellStyle name="style1473439053232" xfId="249" xr:uid="{00000000-0005-0000-0000-0000E2010000}"/>
    <cellStyle name="style1473439053232 2" xfId="643" xr:uid="{00000000-0005-0000-0000-0000E3010000}"/>
    <cellStyle name="style1473439053256" xfId="250" xr:uid="{00000000-0005-0000-0000-0000E4010000}"/>
    <cellStyle name="style1473439053256 2" xfId="644" xr:uid="{00000000-0005-0000-0000-0000E5010000}"/>
    <cellStyle name="style1473439053273" xfId="251" xr:uid="{00000000-0005-0000-0000-0000E6010000}"/>
    <cellStyle name="style1473439053273 2" xfId="645" xr:uid="{00000000-0005-0000-0000-0000E7010000}"/>
    <cellStyle name="style1473439053292" xfId="252" xr:uid="{00000000-0005-0000-0000-0000E8010000}"/>
    <cellStyle name="style1473439053292 2" xfId="646" xr:uid="{00000000-0005-0000-0000-0000E9010000}"/>
    <cellStyle name="style1473439053315" xfId="253" xr:uid="{00000000-0005-0000-0000-0000EA010000}"/>
    <cellStyle name="style1473439053315 2" xfId="647" xr:uid="{00000000-0005-0000-0000-0000EB010000}"/>
    <cellStyle name="style1473439053336" xfId="254" xr:uid="{00000000-0005-0000-0000-0000EC010000}"/>
    <cellStyle name="style1473439053336 2" xfId="648" xr:uid="{00000000-0005-0000-0000-0000ED010000}"/>
    <cellStyle name="style1473439053363" xfId="255" xr:uid="{00000000-0005-0000-0000-0000EE010000}"/>
    <cellStyle name="style1473439053363 2" xfId="649" xr:uid="{00000000-0005-0000-0000-0000EF010000}"/>
    <cellStyle name="style1473439053390" xfId="256" xr:uid="{00000000-0005-0000-0000-0000F0010000}"/>
    <cellStyle name="style1473439053390 2" xfId="650" xr:uid="{00000000-0005-0000-0000-0000F1010000}"/>
    <cellStyle name="style1473439053414" xfId="257" xr:uid="{00000000-0005-0000-0000-0000F2010000}"/>
    <cellStyle name="style1473439053414 2" xfId="651" xr:uid="{00000000-0005-0000-0000-0000F3010000}"/>
    <cellStyle name="style1473439053437" xfId="258" xr:uid="{00000000-0005-0000-0000-0000F4010000}"/>
    <cellStyle name="style1473439053437 2" xfId="652" xr:uid="{00000000-0005-0000-0000-0000F5010000}"/>
    <cellStyle name="style1473439053460" xfId="259" xr:uid="{00000000-0005-0000-0000-0000F6010000}"/>
    <cellStyle name="style1473439053460 2" xfId="653" xr:uid="{00000000-0005-0000-0000-0000F7010000}"/>
    <cellStyle name="style1473439053533" xfId="260" xr:uid="{00000000-0005-0000-0000-0000F8010000}"/>
    <cellStyle name="style1473439053533 2" xfId="654" xr:uid="{00000000-0005-0000-0000-0000F9010000}"/>
    <cellStyle name="style1473439053556" xfId="261" xr:uid="{00000000-0005-0000-0000-0000FA010000}"/>
    <cellStyle name="style1473439053556 2" xfId="655" xr:uid="{00000000-0005-0000-0000-0000FB010000}"/>
    <cellStyle name="style1473439053580" xfId="262" xr:uid="{00000000-0005-0000-0000-0000FC010000}"/>
    <cellStyle name="style1473439053580 2" xfId="656" xr:uid="{00000000-0005-0000-0000-0000FD010000}"/>
    <cellStyle name="style1473439053604" xfId="263" xr:uid="{00000000-0005-0000-0000-0000FE010000}"/>
    <cellStyle name="style1473439053604 2" xfId="657" xr:uid="{00000000-0005-0000-0000-0000FF010000}"/>
    <cellStyle name="style1473439053626" xfId="264" xr:uid="{00000000-0005-0000-0000-000000020000}"/>
    <cellStyle name="style1473439053626 2" xfId="658" xr:uid="{00000000-0005-0000-0000-000001020000}"/>
    <cellStyle name="style1473439053648" xfId="265" xr:uid="{00000000-0005-0000-0000-000002020000}"/>
    <cellStyle name="style1473439053648 2" xfId="659" xr:uid="{00000000-0005-0000-0000-000003020000}"/>
    <cellStyle name="style1473439053680" xfId="266" xr:uid="{00000000-0005-0000-0000-000004020000}"/>
    <cellStyle name="style1473439053680 2" xfId="660" xr:uid="{00000000-0005-0000-0000-000005020000}"/>
    <cellStyle name="style1473439053697" xfId="267" xr:uid="{00000000-0005-0000-0000-000006020000}"/>
    <cellStyle name="style1473439053697 2" xfId="661" xr:uid="{00000000-0005-0000-0000-000007020000}"/>
    <cellStyle name="style1473439053713" xfId="268" xr:uid="{00000000-0005-0000-0000-000008020000}"/>
    <cellStyle name="style1473439053713 2" xfId="662" xr:uid="{00000000-0005-0000-0000-000009020000}"/>
    <cellStyle name="style1473439053729" xfId="269" xr:uid="{00000000-0005-0000-0000-00000A020000}"/>
    <cellStyle name="style1473439053729 2" xfId="663" xr:uid="{00000000-0005-0000-0000-00000B020000}"/>
    <cellStyle name="style1473439053749" xfId="270" xr:uid="{00000000-0005-0000-0000-00000C020000}"/>
    <cellStyle name="style1473439053749 2" xfId="664" xr:uid="{00000000-0005-0000-0000-00000D020000}"/>
    <cellStyle name="style1473439053769" xfId="271" xr:uid="{00000000-0005-0000-0000-00000E020000}"/>
    <cellStyle name="style1473439053769 2" xfId="665" xr:uid="{00000000-0005-0000-0000-00000F020000}"/>
    <cellStyle name="style1473439053790" xfId="272" xr:uid="{00000000-0005-0000-0000-000010020000}"/>
    <cellStyle name="style1473439053790 2" xfId="666" xr:uid="{00000000-0005-0000-0000-000011020000}"/>
    <cellStyle name="style1473439053811" xfId="273" xr:uid="{00000000-0005-0000-0000-000012020000}"/>
    <cellStyle name="style1473439053811 2" xfId="667" xr:uid="{00000000-0005-0000-0000-000013020000}"/>
    <cellStyle name="style1473439053831" xfId="274" xr:uid="{00000000-0005-0000-0000-000014020000}"/>
    <cellStyle name="style1473439053831 2" xfId="668" xr:uid="{00000000-0005-0000-0000-000015020000}"/>
    <cellStyle name="style1473439053852" xfId="275" xr:uid="{00000000-0005-0000-0000-000016020000}"/>
    <cellStyle name="style1473439053852 2" xfId="669" xr:uid="{00000000-0005-0000-0000-000017020000}"/>
    <cellStyle name="style1473439053872" xfId="276" xr:uid="{00000000-0005-0000-0000-000018020000}"/>
    <cellStyle name="style1473439053872 2" xfId="670" xr:uid="{00000000-0005-0000-0000-000019020000}"/>
    <cellStyle name="style1473439053893" xfId="277" xr:uid="{00000000-0005-0000-0000-00001A020000}"/>
    <cellStyle name="style1473439053893 2" xfId="671" xr:uid="{00000000-0005-0000-0000-00001B020000}"/>
    <cellStyle name="style1473439053914" xfId="278" xr:uid="{00000000-0005-0000-0000-00001C020000}"/>
    <cellStyle name="style1473439053914 2" xfId="672" xr:uid="{00000000-0005-0000-0000-00001D020000}"/>
    <cellStyle name="style1473439053934" xfId="279" xr:uid="{00000000-0005-0000-0000-00001E020000}"/>
    <cellStyle name="style1473439053934 2" xfId="673" xr:uid="{00000000-0005-0000-0000-00001F020000}"/>
    <cellStyle name="style1473439053951" xfId="280" xr:uid="{00000000-0005-0000-0000-000020020000}"/>
    <cellStyle name="style1473439053951 2" xfId="674" xr:uid="{00000000-0005-0000-0000-000021020000}"/>
    <cellStyle name="style1473439053968" xfId="281" xr:uid="{00000000-0005-0000-0000-000022020000}"/>
    <cellStyle name="style1473439053968 2" xfId="675" xr:uid="{00000000-0005-0000-0000-000023020000}"/>
    <cellStyle name="style1473439053984" xfId="282" xr:uid="{00000000-0005-0000-0000-000024020000}"/>
    <cellStyle name="style1473439053984 2" xfId="676" xr:uid="{00000000-0005-0000-0000-000025020000}"/>
    <cellStyle name="style1473439054000" xfId="283" xr:uid="{00000000-0005-0000-0000-000026020000}"/>
    <cellStyle name="style1473439054000 2" xfId="677" xr:uid="{00000000-0005-0000-0000-000027020000}"/>
    <cellStyle name="style1473439054062" xfId="284" xr:uid="{00000000-0005-0000-0000-000028020000}"/>
    <cellStyle name="style1473439054062 2" xfId="678" xr:uid="{00000000-0005-0000-0000-000029020000}"/>
    <cellStyle name="style1473439054078" xfId="285" xr:uid="{00000000-0005-0000-0000-00002A020000}"/>
    <cellStyle name="style1473439054078 2" xfId="679" xr:uid="{00000000-0005-0000-0000-00002B020000}"/>
    <cellStyle name="style1473439054094" xfId="286" xr:uid="{00000000-0005-0000-0000-00002C020000}"/>
    <cellStyle name="style1473439054094 2" xfId="680" xr:uid="{00000000-0005-0000-0000-00002D020000}"/>
    <cellStyle name="style1473439054110" xfId="287" xr:uid="{00000000-0005-0000-0000-00002E020000}"/>
    <cellStyle name="style1473439054110 2" xfId="681" xr:uid="{00000000-0005-0000-0000-00002F020000}"/>
    <cellStyle name="style1473439054128" xfId="288" xr:uid="{00000000-0005-0000-0000-000030020000}"/>
    <cellStyle name="style1473439054128 2" xfId="682" xr:uid="{00000000-0005-0000-0000-000031020000}"/>
    <cellStyle name="style1473439054145" xfId="289" xr:uid="{00000000-0005-0000-0000-000032020000}"/>
    <cellStyle name="style1473439054145 2" xfId="683" xr:uid="{00000000-0005-0000-0000-000033020000}"/>
    <cellStyle name="style1473439054159" xfId="290" xr:uid="{00000000-0005-0000-0000-000034020000}"/>
    <cellStyle name="style1473439054159 2" xfId="684" xr:uid="{00000000-0005-0000-0000-000035020000}"/>
    <cellStyle name="style1473439054175" xfId="291" xr:uid="{00000000-0005-0000-0000-000036020000}"/>
    <cellStyle name="style1473439054175 2" xfId="685" xr:uid="{00000000-0005-0000-0000-000037020000}"/>
    <cellStyle name="style1473439054192" xfId="292" xr:uid="{00000000-0005-0000-0000-000038020000}"/>
    <cellStyle name="style1473439054192 2" xfId="686" xr:uid="{00000000-0005-0000-0000-000039020000}"/>
    <cellStyle name="style1473439054209" xfId="293" xr:uid="{00000000-0005-0000-0000-00003A020000}"/>
    <cellStyle name="style1473439054209 2" xfId="687" xr:uid="{00000000-0005-0000-0000-00003B020000}"/>
    <cellStyle name="style1473439054271" xfId="294" xr:uid="{00000000-0005-0000-0000-00003C020000}"/>
    <cellStyle name="style1473439054271 2" xfId="688" xr:uid="{00000000-0005-0000-0000-00003D020000}"/>
    <cellStyle name="style1473439054334" xfId="295" xr:uid="{00000000-0005-0000-0000-00003E020000}"/>
    <cellStyle name="style1473439054334 2" xfId="689" xr:uid="{00000000-0005-0000-0000-00003F020000}"/>
    <cellStyle name="style1473439054348" xfId="296" xr:uid="{00000000-0005-0000-0000-000040020000}"/>
    <cellStyle name="style1473439054348 2" xfId="690" xr:uid="{00000000-0005-0000-0000-000041020000}"/>
    <cellStyle name="style1473439054475" xfId="297" xr:uid="{00000000-0005-0000-0000-000042020000}"/>
    <cellStyle name="style1473439054475 2" xfId="691" xr:uid="{00000000-0005-0000-0000-000043020000}"/>
    <cellStyle name="style1473439054491" xfId="298" xr:uid="{00000000-0005-0000-0000-000044020000}"/>
    <cellStyle name="style1473439054491 2" xfId="692" xr:uid="{00000000-0005-0000-0000-000045020000}"/>
    <cellStyle name="style1473439054507" xfId="299" xr:uid="{00000000-0005-0000-0000-000046020000}"/>
    <cellStyle name="style1473439054507 2" xfId="693" xr:uid="{00000000-0005-0000-0000-000047020000}"/>
    <cellStyle name="style1473439054522" xfId="300" xr:uid="{00000000-0005-0000-0000-000048020000}"/>
    <cellStyle name="style1473439054522 2" xfId="694" xr:uid="{00000000-0005-0000-0000-000049020000}"/>
    <cellStyle name="style1473439054575" xfId="301" xr:uid="{00000000-0005-0000-0000-00004A020000}"/>
    <cellStyle name="style1473439054575 2" xfId="695" xr:uid="{00000000-0005-0000-0000-00004B020000}"/>
    <cellStyle name="style1473439054591" xfId="302" xr:uid="{00000000-0005-0000-0000-00004C020000}"/>
    <cellStyle name="style1473439054591 2" xfId="696" xr:uid="{00000000-0005-0000-0000-00004D020000}"/>
    <cellStyle name="style1473439054605" xfId="303" xr:uid="{00000000-0005-0000-0000-00004E020000}"/>
    <cellStyle name="style1473439054605 2" xfId="697" xr:uid="{00000000-0005-0000-0000-00004F020000}"/>
    <cellStyle name="style1473439054620" xfId="304" xr:uid="{00000000-0005-0000-0000-000050020000}"/>
    <cellStyle name="style1473439054620 2" xfId="698" xr:uid="{00000000-0005-0000-0000-000051020000}"/>
    <cellStyle name="style1473439054635" xfId="305" xr:uid="{00000000-0005-0000-0000-000052020000}"/>
    <cellStyle name="style1473439054635 2" xfId="699" xr:uid="{00000000-0005-0000-0000-000053020000}"/>
    <cellStyle name="style1473439054649" xfId="306" xr:uid="{00000000-0005-0000-0000-000054020000}"/>
    <cellStyle name="style1473439054649 2" xfId="700" xr:uid="{00000000-0005-0000-0000-000055020000}"/>
    <cellStyle name="style1473439054664" xfId="307" xr:uid="{00000000-0005-0000-0000-000056020000}"/>
    <cellStyle name="style1473439054664 2" xfId="701" xr:uid="{00000000-0005-0000-0000-000057020000}"/>
    <cellStyle name="style1473439054678" xfId="308" xr:uid="{00000000-0005-0000-0000-000058020000}"/>
    <cellStyle name="style1473439054678 2" xfId="702" xr:uid="{00000000-0005-0000-0000-000059020000}"/>
    <cellStyle name="style1473439054792" xfId="309" xr:uid="{00000000-0005-0000-0000-00005A020000}"/>
    <cellStyle name="style1473439054792 2" xfId="703" xr:uid="{00000000-0005-0000-0000-00005B020000}"/>
    <cellStyle name="style1473439054827" xfId="310" xr:uid="{00000000-0005-0000-0000-00005C020000}"/>
    <cellStyle name="style1473439054827 2" xfId="704" xr:uid="{00000000-0005-0000-0000-00005D020000}"/>
    <cellStyle name="style1473439054840" xfId="311" xr:uid="{00000000-0005-0000-0000-00005E020000}"/>
    <cellStyle name="style1473439054840 2" xfId="705" xr:uid="{00000000-0005-0000-0000-00005F020000}"/>
    <cellStyle name="style1473439054854" xfId="312" xr:uid="{00000000-0005-0000-0000-000060020000}"/>
    <cellStyle name="style1473439054854 2" xfId="706" xr:uid="{00000000-0005-0000-0000-000061020000}"/>
    <cellStyle name="style1473439054868" xfId="313" xr:uid="{00000000-0005-0000-0000-000062020000}"/>
    <cellStyle name="style1473439054868 2" xfId="707" xr:uid="{00000000-0005-0000-0000-000063020000}"/>
    <cellStyle name="style1473439054882" xfId="314" xr:uid="{00000000-0005-0000-0000-000064020000}"/>
    <cellStyle name="style1473439054882 2" xfId="708" xr:uid="{00000000-0005-0000-0000-000065020000}"/>
    <cellStyle name="style1473439054940" xfId="315" xr:uid="{00000000-0005-0000-0000-000066020000}"/>
    <cellStyle name="style1473439054940 2" xfId="709" xr:uid="{00000000-0005-0000-0000-000067020000}"/>
    <cellStyle name="style1473439054955" xfId="316" xr:uid="{00000000-0005-0000-0000-000068020000}"/>
    <cellStyle name="style1473439054955 2" xfId="710" xr:uid="{00000000-0005-0000-0000-000069020000}"/>
    <cellStyle name="style1473439054969" xfId="317" xr:uid="{00000000-0005-0000-0000-00006A020000}"/>
    <cellStyle name="style1473439054969 2" xfId="711" xr:uid="{00000000-0005-0000-0000-00006B020000}"/>
    <cellStyle name="style1473439054983" xfId="318" xr:uid="{00000000-0005-0000-0000-00006C020000}"/>
    <cellStyle name="style1473439054983 2" xfId="712" xr:uid="{00000000-0005-0000-0000-00006D020000}"/>
    <cellStyle name="style1473439054998" xfId="319" xr:uid="{00000000-0005-0000-0000-00006E020000}"/>
    <cellStyle name="style1473439054998 2" xfId="713" xr:uid="{00000000-0005-0000-0000-00006F020000}"/>
    <cellStyle name="style1473439055013" xfId="320" xr:uid="{00000000-0005-0000-0000-000070020000}"/>
    <cellStyle name="style1473439055013 2" xfId="714" xr:uid="{00000000-0005-0000-0000-000071020000}"/>
    <cellStyle name="style1473439055028" xfId="321" xr:uid="{00000000-0005-0000-0000-000072020000}"/>
    <cellStyle name="style1473439055028 2" xfId="715" xr:uid="{00000000-0005-0000-0000-000073020000}"/>
    <cellStyle name="style1473439055256" xfId="322" xr:uid="{00000000-0005-0000-0000-000074020000}"/>
    <cellStyle name="style1473439055256 2" xfId="716" xr:uid="{00000000-0005-0000-0000-000075020000}"/>
    <cellStyle name="style1473439055271" xfId="323" xr:uid="{00000000-0005-0000-0000-000076020000}"/>
    <cellStyle name="style1473439055271 2" xfId="717" xr:uid="{00000000-0005-0000-0000-000077020000}"/>
    <cellStyle name="style1473439055285" xfId="324" xr:uid="{00000000-0005-0000-0000-000078020000}"/>
    <cellStyle name="style1473439055285 2" xfId="718" xr:uid="{00000000-0005-0000-0000-000079020000}"/>
    <cellStyle name="style1473439055315" xfId="325" xr:uid="{00000000-0005-0000-0000-00007A020000}"/>
    <cellStyle name="style1473439055315 2" xfId="719" xr:uid="{00000000-0005-0000-0000-00007B020000}"/>
    <cellStyle name="style1496687247016" xfId="327" xr:uid="{00000000-0005-0000-0000-00007C020000}"/>
    <cellStyle name="style1496687247016 2" xfId="721" xr:uid="{00000000-0005-0000-0000-00007D020000}"/>
    <cellStyle name="style1496687247053" xfId="328" xr:uid="{00000000-0005-0000-0000-00007E020000}"/>
    <cellStyle name="style1496687247053 2" xfId="722" xr:uid="{00000000-0005-0000-0000-00007F020000}"/>
    <cellStyle name="style1496687247076" xfId="329" xr:uid="{00000000-0005-0000-0000-000080020000}"/>
    <cellStyle name="style1496687247076 2" xfId="723" xr:uid="{00000000-0005-0000-0000-000081020000}"/>
    <cellStyle name="style1496687247098" xfId="330" xr:uid="{00000000-0005-0000-0000-000082020000}"/>
    <cellStyle name="style1496687247098 2" xfId="724" xr:uid="{00000000-0005-0000-0000-000083020000}"/>
    <cellStyle name="style1496687247124" xfId="331" xr:uid="{00000000-0005-0000-0000-000084020000}"/>
    <cellStyle name="style1496687247124 2" xfId="725" xr:uid="{00000000-0005-0000-0000-000085020000}"/>
    <cellStyle name="style1496687247148" xfId="332" xr:uid="{00000000-0005-0000-0000-000086020000}"/>
    <cellStyle name="style1496687247148 2" xfId="726" xr:uid="{00000000-0005-0000-0000-000087020000}"/>
    <cellStyle name="style1496687247173" xfId="333" xr:uid="{00000000-0005-0000-0000-000088020000}"/>
    <cellStyle name="style1496687247173 2" xfId="727" xr:uid="{00000000-0005-0000-0000-000089020000}"/>
    <cellStyle name="style1496687247200" xfId="334" xr:uid="{00000000-0005-0000-0000-00008A020000}"/>
    <cellStyle name="style1496687247200 2" xfId="728" xr:uid="{00000000-0005-0000-0000-00008B020000}"/>
    <cellStyle name="style1496687247229" xfId="335" xr:uid="{00000000-0005-0000-0000-00008C020000}"/>
    <cellStyle name="style1496687247229 2" xfId="729" xr:uid="{00000000-0005-0000-0000-00008D020000}"/>
    <cellStyle name="style1496687247257" xfId="336" xr:uid="{00000000-0005-0000-0000-00008E020000}"/>
    <cellStyle name="style1496687247257 2" xfId="730" xr:uid="{00000000-0005-0000-0000-00008F020000}"/>
    <cellStyle name="style1496687247281" xfId="337" xr:uid="{00000000-0005-0000-0000-000090020000}"/>
    <cellStyle name="style1496687247281 2" xfId="731" xr:uid="{00000000-0005-0000-0000-000091020000}"/>
    <cellStyle name="style1496687247306" xfId="338" xr:uid="{00000000-0005-0000-0000-000092020000}"/>
    <cellStyle name="style1496687247306 2" xfId="732" xr:uid="{00000000-0005-0000-0000-000093020000}"/>
    <cellStyle name="style1496687247326" xfId="339" xr:uid="{00000000-0005-0000-0000-000094020000}"/>
    <cellStyle name="style1496687247326 2" xfId="733" xr:uid="{00000000-0005-0000-0000-000095020000}"/>
    <cellStyle name="style1496687247346" xfId="340" xr:uid="{00000000-0005-0000-0000-000096020000}"/>
    <cellStyle name="style1496687247346 2" xfId="734" xr:uid="{00000000-0005-0000-0000-000097020000}"/>
    <cellStyle name="style1496687247371" xfId="341" xr:uid="{00000000-0005-0000-0000-000098020000}"/>
    <cellStyle name="style1496687247371 2" xfId="735" xr:uid="{00000000-0005-0000-0000-000099020000}"/>
    <cellStyle name="style1496687247391" xfId="342" xr:uid="{00000000-0005-0000-0000-00009A020000}"/>
    <cellStyle name="style1496687247391 2" xfId="736" xr:uid="{00000000-0005-0000-0000-00009B020000}"/>
    <cellStyle name="style1496687247415" xfId="343" xr:uid="{00000000-0005-0000-0000-00009C020000}"/>
    <cellStyle name="style1496687247415 2" xfId="737" xr:uid="{00000000-0005-0000-0000-00009D020000}"/>
    <cellStyle name="style1496687247433" xfId="344" xr:uid="{00000000-0005-0000-0000-00009E020000}"/>
    <cellStyle name="style1496687247433 2" xfId="738" xr:uid="{00000000-0005-0000-0000-00009F020000}"/>
    <cellStyle name="style1496687247453" xfId="345" xr:uid="{00000000-0005-0000-0000-0000A0020000}"/>
    <cellStyle name="style1496687247453 2" xfId="739" xr:uid="{00000000-0005-0000-0000-0000A1020000}"/>
    <cellStyle name="style1496687247476" xfId="346" xr:uid="{00000000-0005-0000-0000-0000A2020000}"/>
    <cellStyle name="style1496687247476 2" xfId="740" xr:uid="{00000000-0005-0000-0000-0000A3020000}"/>
    <cellStyle name="style1496687247501" xfId="347" xr:uid="{00000000-0005-0000-0000-0000A4020000}"/>
    <cellStyle name="style1496687247501 2" xfId="741" xr:uid="{00000000-0005-0000-0000-0000A5020000}"/>
    <cellStyle name="style1496687247524" xfId="348" xr:uid="{00000000-0005-0000-0000-0000A6020000}"/>
    <cellStyle name="style1496687247524 2" xfId="742" xr:uid="{00000000-0005-0000-0000-0000A7020000}"/>
    <cellStyle name="style1496687247549" xfId="349" xr:uid="{00000000-0005-0000-0000-0000A8020000}"/>
    <cellStyle name="style1496687247549 2" xfId="743" xr:uid="{00000000-0005-0000-0000-0000A9020000}"/>
    <cellStyle name="style1496687247576" xfId="350" xr:uid="{00000000-0005-0000-0000-0000AA020000}"/>
    <cellStyle name="style1496687247576 2" xfId="744" xr:uid="{00000000-0005-0000-0000-0000AB020000}"/>
    <cellStyle name="style1496687247599" xfId="351" xr:uid="{00000000-0005-0000-0000-0000AC020000}"/>
    <cellStyle name="style1496687247599 2" xfId="745" xr:uid="{00000000-0005-0000-0000-0000AD020000}"/>
    <cellStyle name="style1496687247622" xfId="352" xr:uid="{00000000-0005-0000-0000-0000AE020000}"/>
    <cellStyle name="style1496687247622 2" xfId="746" xr:uid="{00000000-0005-0000-0000-0000AF020000}"/>
    <cellStyle name="style1496687247687" xfId="353" xr:uid="{00000000-0005-0000-0000-0000B0020000}"/>
    <cellStyle name="style1496687247687 2" xfId="747" xr:uid="{00000000-0005-0000-0000-0000B1020000}"/>
    <cellStyle name="style1496687247711" xfId="354" xr:uid="{00000000-0005-0000-0000-0000B2020000}"/>
    <cellStyle name="style1496687247711 2" xfId="748" xr:uid="{00000000-0005-0000-0000-0000B3020000}"/>
    <cellStyle name="style1496687247739" xfId="355" xr:uid="{00000000-0005-0000-0000-0000B4020000}"/>
    <cellStyle name="style1496687247739 2" xfId="749" xr:uid="{00000000-0005-0000-0000-0000B5020000}"/>
    <cellStyle name="style1496687247770" xfId="356" xr:uid="{00000000-0005-0000-0000-0000B6020000}"/>
    <cellStyle name="style1496687247770 2" xfId="750" xr:uid="{00000000-0005-0000-0000-0000B7020000}"/>
    <cellStyle name="style1496687247795" xfId="357" xr:uid="{00000000-0005-0000-0000-0000B8020000}"/>
    <cellStyle name="style1496687247795 2" xfId="751" xr:uid="{00000000-0005-0000-0000-0000B9020000}"/>
    <cellStyle name="style1496687247817" xfId="358" xr:uid="{00000000-0005-0000-0000-0000BA020000}"/>
    <cellStyle name="style1496687247817 2" xfId="752" xr:uid="{00000000-0005-0000-0000-0000BB020000}"/>
    <cellStyle name="style1496687247852" xfId="359" xr:uid="{00000000-0005-0000-0000-0000BC020000}"/>
    <cellStyle name="style1496687247852 2" xfId="753" xr:uid="{00000000-0005-0000-0000-0000BD020000}"/>
    <cellStyle name="style1496687247870" xfId="360" xr:uid="{00000000-0005-0000-0000-0000BE020000}"/>
    <cellStyle name="style1496687247870 2" xfId="754" xr:uid="{00000000-0005-0000-0000-0000BF020000}"/>
    <cellStyle name="style1496687247888" xfId="361" xr:uid="{00000000-0005-0000-0000-0000C0020000}"/>
    <cellStyle name="style1496687247888 2" xfId="755" xr:uid="{00000000-0005-0000-0000-0000C1020000}"/>
    <cellStyle name="style1496687247906" xfId="362" xr:uid="{00000000-0005-0000-0000-0000C2020000}"/>
    <cellStyle name="style1496687247906 2" xfId="756" xr:uid="{00000000-0005-0000-0000-0000C3020000}"/>
    <cellStyle name="style1496687247929" xfId="363" xr:uid="{00000000-0005-0000-0000-0000C4020000}"/>
    <cellStyle name="style1496687247929 2" xfId="757" xr:uid="{00000000-0005-0000-0000-0000C5020000}"/>
    <cellStyle name="style1496687247949" xfId="364" xr:uid="{00000000-0005-0000-0000-0000C6020000}"/>
    <cellStyle name="style1496687247949 2" xfId="758" xr:uid="{00000000-0005-0000-0000-0000C7020000}"/>
    <cellStyle name="style1496687247970" xfId="365" xr:uid="{00000000-0005-0000-0000-0000C8020000}"/>
    <cellStyle name="style1496687247970 2" xfId="759" xr:uid="{00000000-0005-0000-0000-0000C9020000}"/>
    <cellStyle name="style1496687247992" xfId="366" xr:uid="{00000000-0005-0000-0000-0000CA020000}"/>
    <cellStyle name="style1496687247992 2" xfId="760" xr:uid="{00000000-0005-0000-0000-0000CB020000}"/>
    <cellStyle name="style1496687248013" xfId="367" xr:uid="{00000000-0005-0000-0000-0000CC020000}"/>
    <cellStyle name="style1496687248013 2" xfId="761" xr:uid="{00000000-0005-0000-0000-0000CD020000}"/>
    <cellStyle name="style1496687248033" xfId="368" xr:uid="{00000000-0005-0000-0000-0000CE020000}"/>
    <cellStyle name="style1496687248033 2" xfId="762" xr:uid="{00000000-0005-0000-0000-0000CF020000}"/>
    <cellStyle name="style1496687248054" xfId="369" xr:uid="{00000000-0005-0000-0000-0000D0020000}"/>
    <cellStyle name="style1496687248054 2" xfId="763" xr:uid="{00000000-0005-0000-0000-0000D1020000}"/>
    <cellStyle name="style1496687248075" xfId="370" xr:uid="{00000000-0005-0000-0000-0000D2020000}"/>
    <cellStyle name="style1496687248075 2" xfId="764" xr:uid="{00000000-0005-0000-0000-0000D3020000}"/>
    <cellStyle name="style1496687248096" xfId="371" xr:uid="{00000000-0005-0000-0000-0000D4020000}"/>
    <cellStyle name="style1496687248096 2" xfId="765" xr:uid="{00000000-0005-0000-0000-0000D5020000}"/>
    <cellStyle name="style1496687248117" xfId="372" xr:uid="{00000000-0005-0000-0000-0000D6020000}"/>
    <cellStyle name="style1496687248117 2" xfId="766" xr:uid="{00000000-0005-0000-0000-0000D7020000}"/>
    <cellStyle name="style1496687248133" xfId="373" xr:uid="{00000000-0005-0000-0000-0000D8020000}"/>
    <cellStyle name="style1496687248133 2" xfId="767" xr:uid="{00000000-0005-0000-0000-0000D9020000}"/>
    <cellStyle name="style1496687248149" xfId="374" xr:uid="{00000000-0005-0000-0000-0000DA020000}"/>
    <cellStyle name="style1496687248149 2" xfId="768" xr:uid="{00000000-0005-0000-0000-0000DB020000}"/>
    <cellStyle name="style1496687248165" xfId="375" xr:uid="{00000000-0005-0000-0000-0000DC020000}"/>
    <cellStyle name="style1496687248165 2" xfId="769" xr:uid="{00000000-0005-0000-0000-0000DD020000}"/>
    <cellStyle name="style1496687248183" xfId="376" xr:uid="{00000000-0005-0000-0000-0000DE020000}"/>
    <cellStyle name="style1496687248183 2" xfId="770" xr:uid="{00000000-0005-0000-0000-0000DF020000}"/>
    <cellStyle name="style1496687248202" xfId="377" xr:uid="{00000000-0005-0000-0000-0000E0020000}"/>
    <cellStyle name="style1496687248202 2" xfId="771" xr:uid="{00000000-0005-0000-0000-0000E1020000}"/>
    <cellStyle name="style1496687248238" xfId="378" xr:uid="{00000000-0005-0000-0000-0000E2020000}"/>
    <cellStyle name="style1496687248238 2" xfId="772" xr:uid="{00000000-0005-0000-0000-0000E3020000}"/>
    <cellStyle name="style1496687248264" xfId="379" xr:uid="{00000000-0005-0000-0000-0000E4020000}"/>
    <cellStyle name="style1496687248264 2" xfId="773" xr:uid="{00000000-0005-0000-0000-0000E5020000}"/>
    <cellStyle name="style1496687248352" xfId="380" xr:uid="{00000000-0005-0000-0000-0000E6020000}"/>
    <cellStyle name="style1496687248352 2" xfId="774" xr:uid="{00000000-0005-0000-0000-0000E7020000}"/>
    <cellStyle name="style1496687248392" xfId="381" xr:uid="{00000000-0005-0000-0000-0000E8020000}"/>
    <cellStyle name="style1496687248392 2" xfId="775" xr:uid="{00000000-0005-0000-0000-0000E9020000}"/>
    <cellStyle name="style1496687248421" xfId="382" xr:uid="{00000000-0005-0000-0000-0000EA020000}"/>
    <cellStyle name="style1496687248421 2" xfId="776" xr:uid="{00000000-0005-0000-0000-0000EB020000}"/>
    <cellStyle name="style1496687248438" xfId="383" xr:uid="{00000000-0005-0000-0000-0000EC020000}"/>
    <cellStyle name="style1496687248438 2" xfId="777" xr:uid="{00000000-0005-0000-0000-0000ED020000}"/>
    <cellStyle name="style1496687248456" xfId="384" xr:uid="{00000000-0005-0000-0000-0000EE020000}"/>
    <cellStyle name="style1496687248456 2" xfId="778" xr:uid="{00000000-0005-0000-0000-0000EF020000}"/>
    <cellStyle name="style1496687248480" xfId="385" xr:uid="{00000000-0005-0000-0000-0000F0020000}"/>
    <cellStyle name="style1496687248480 2" xfId="779" xr:uid="{00000000-0005-0000-0000-0000F1020000}"/>
    <cellStyle name="style1496687248501" xfId="386" xr:uid="{00000000-0005-0000-0000-0000F2020000}"/>
    <cellStyle name="style1496687248501 2" xfId="780" xr:uid="{00000000-0005-0000-0000-0000F3020000}"/>
    <cellStyle name="style1496687248530" xfId="387" xr:uid="{00000000-0005-0000-0000-0000F4020000}"/>
    <cellStyle name="style1496687248530 2" xfId="781" xr:uid="{00000000-0005-0000-0000-0000F5020000}"/>
    <cellStyle name="style1496687248559" xfId="388" xr:uid="{00000000-0005-0000-0000-0000F6020000}"/>
    <cellStyle name="style1496687248559 2" xfId="782" xr:uid="{00000000-0005-0000-0000-0000F7020000}"/>
    <cellStyle name="style1496687248577" xfId="389" xr:uid="{00000000-0005-0000-0000-0000F8020000}"/>
    <cellStyle name="style1496687248577 2" xfId="783" xr:uid="{00000000-0005-0000-0000-0000F9020000}"/>
    <cellStyle name="style1496687248630" xfId="390" xr:uid="{00000000-0005-0000-0000-0000FA020000}"/>
    <cellStyle name="style1496687248630 2" xfId="784" xr:uid="{00000000-0005-0000-0000-0000FB020000}"/>
    <cellStyle name="style1496687248827" xfId="391" xr:uid="{00000000-0005-0000-0000-0000FC020000}"/>
    <cellStyle name="style1496687248827 2" xfId="785" xr:uid="{00000000-0005-0000-0000-0000FD020000}"/>
    <cellStyle name="style1496687248844" xfId="392" xr:uid="{00000000-0005-0000-0000-0000FE020000}"/>
    <cellStyle name="style1496687248844 2" xfId="786" xr:uid="{00000000-0005-0000-0000-0000FF020000}"/>
    <cellStyle name="style1496687248908" xfId="393" xr:uid="{00000000-0005-0000-0000-000000030000}"/>
    <cellStyle name="style1496687248908 2" xfId="787" xr:uid="{00000000-0005-0000-0000-000001030000}"/>
    <cellStyle name="style1496687248924" xfId="394" xr:uid="{00000000-0005-0000-0000-000002030000}"/>
    <cellStyle name="style1496687248924 2" xfId="788" xr:uid="{00000000-0005-0000-0000-000003030000}"/>
    <cellStyle name="style1496687248940" xfId="395" xr:uid="{00000000-0005-0000-0000-000004030000}"/>
    <cellStyle name="style1496687248940 2" xfId="789" xr:uid="{00000000-0005-0000-0000-000005030000}"/>
    <cellStyle name="style1496687248955" xfId="396" xr:uid="{00000000-0005-0000-0000-000006030000}"/>
    <cellStyle name="style1496687248955 2" xfId="790" xr:uid="{00000000-0005-0000-0000-000007030000}"/>
    <cellStyle name="style1496687248970" xfId="397" xr:uid="{00000000-0005-0000-0000-000008030000}"/>
    <cellStyle name="style1496687248970 2" xfId="791" xr:uid="{00000000-0005-0000-0000-000009030000}"/>
    <cellStyle name="style1496687248985" xfId="398" xr:uid="{00000000-0005-0000-0000-00000A030000}"/>
    <cellStyle name="style1496687248985 2" xfId="792" xr:uid="{00000000-0005-0000-0000-00000B030000}"/>
    <cellStyle name="style1496687248999" xfId="399" xr:uid="{00000000-0005-0000-0000-00000C030000}"/>
    <cellStyle name="style1496687248999 2" xfId="793" xr:uid="{00000000-0005-0000-0000-00000D030000}"/>
    <cellStyle name="style1496687249014" xfId="400" xr:uid="{00000000-0005-0000-0000-00000E030000}"/>
    <cellStyle name="style1496687249014 2" xfId="794" xr:uid="{00000000-0005-0000-0000-00000F030000}"/>
    <cellStyle name="style1496687249029" xfId="401" xr:uid="{00000000-0005-0000-0000-000010030000}"/>
    <cellStyle name="style1496687249029 2" xfId="795" xr:uid="{00000000-0005-0000-0000-000011030000}"/>
    <cellStyle name="style1496687249043" xfId="402" xr:uid="{00000000-0005-0000-0000-000012030000}"/>
    <cellStyle name="style1496687249043 2" xfId="796" xr:uid="{00000000-0005-0000-0000-000013030000}"/>
    <cellStyle name="style1496687249056" xfId="403" xr:uid="{00000000-0005-0000-0000-000014030000}"/>
    <cellStyle name="style1496687249056 2" xfId="797" xr:uid="{00000000-0005-0000-0000-000015030000}"/>
    <cellStyle name="style1496687249070" xfId="404" xr:uid="{00000000-0005-0000-0000-000016030000}"/>
    <cellStyle name="style1496687249070 2" xfId="798" xr:uid="{00000000-0005-0000-0000-000017030000}"/>
    <cellStyle name="style1496687249084" xfId="405" xr:uid="{00000000-0005-0000-0000-000018030000}"/>
    <cellStyle name="style1496687249084 2" xfId="799" xr:uid="{00000000-0005-0000-0000-000019030000}"/>
    <cellStyle name="style1496687249100" xfId="406" xr:uid="{00000000-0005-0000-0000-00001A030000}"/>
    <cellStyle name="style1496687249100 2" xfId="800" xr:uid="{00000000-0005-0000-0000-00001B030000}"/>
    <cellStyle name="style1496687249116" xfId="407" xr:uid="{00000000-0005-0000-0000-00001C030000}"/>
    <cellStyle name="style1496687249116 2" xfId="801" xr:uid="{00000000-0005-0000-0000-00001D030000}"/>
    <cellStyle name="style1496687249130" xfId="408" xr:uid="{00000000-0005-0000-0000-00001E030000}"/>
    <cellStyle name="style1496687249130 2" xfId="802" xr:uid="{00000000-0005-0000-0000-00001F030000}"/>
    <cellStyle name="style1496687249143" xfId="409" xr:uid="{00000000-0005-0000-0000-000020030000}"/>
    <cellStyle name="style1496687249143 2" xfId="803" xr:uid="{00000000-0005-0000-0000-000021030000}"/>
    <cellStyle name="style1496687249159" xfId="410" xr:uid="{00000000-0005-0000-0000-000022030000}"/>
    <cellStyle name="style1496687249159 2" xfId="804" xr:uid="{00000000-0005-0000-0000-000023030000}"/>
    <cellStyle name="style1496687249174" xfId="411" xr:uid="{00000000-0005-0000-0000-000024030000}"/>
    <cellStyle name="style1496687249174 2" xfId="805" xr:uid="{00000000-0005-0000-0000-000025030000}"/>
    <cellStyle name="style1496687249230" xfId="412" xr:uid="{00000000-0005-0000-0000-000026030000}"/>
    <cellStyle name="style1496687249230 2" xfId="806" xr:uid="{00000000-0005-0000-0000-000027030000}"/>
    <cellStyle name="style1496687249481" xfId="413" xr:uid="{00000000-0005-0000-0000-000028030000}"/>
    <cellStyle name="style1496687249481 2" xfId="807" xr:uid="{00000000-0005-0000-0000-000029030000}"/>
    <cellStyle name="style1496687249586" xfId="414" xr:uid="{00000000-0005-0000-0000-00002A030000}"/>
    <cellStyle name="style1496687249586 2" xfId="808" xr:uid="{00000000-0005-0000-0000-00002B030000}"/>
    <cellStyle name="style1496687249789" xfId="415" xr:uid="{00000000-0005-0000-0000-00002C030000}"/>
    <cellStyle name="style1496687249789 2" xfId="809" xr:uid="{00000000-0005-0000-0000-00002D030000}"/>
    <cellStyle name="style1496687249805" xfId="416" xr:uid="{00000000-0005-0000-0000-00002E030000}"/>
    <cellStyle name="style1496687249805 2" xfId="810" xr:uid="{00000000-0005-0000-0000-00002F030000}"/>
    <cellStyle name="style1496687249822" xfId="417" xr:uid="{00000000-0005-0000-0000-000030030000}"/>
    <cellStyle name="style1496687249822 2" xfId="811" xr:uid="{00000000-0005-0000-0000-000031030000}"/>
  </cellStyles>
  <dxfs count="0"/>
  <tableStyles count="0" defaultTableStyle="TableStyleMedium9" defaultPivotStyle="PivotStyleLight16"/>
  <colors>
    <mruColors>
      <color rgb="FF5A2363"/>
      <color rgb="FFBFBFBF"/>
      <color rgb="FFDA9896"/>
      <color rgb="FFF3DF7D"/>
      <color rgb="FF8E4716"/>
      <color rgb="FFBC47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249977111117893"/>
  </sheetPr>
  <dimension ref="A1:Y54"/>
  <sheetViews>
    <sheetView tabSelected="1"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S10" sqref="S10"/>
    </sheetView>
  </sheetViews>
  <sheetFormatPr baseColWidth="10" defaultColWidth="11.5" defaultRowHeight="13"/>
  <cols>
    <col min="1" max="1" width="30.6640625" style="309" customWidth="1"/>
    <col min="2" max="2" width="8.6640625" style="309" customWidth="1"/>
    <col min="3" max="3" width="2.6640625" style="579" customWidth="1"/>
    <col min="4" max="4" width="8.6640625" style="309" customWidth="1"/>
    <col min="5" max="5" width="2.6640625" style="579" customWidth="1"/>
    <col min="6" max="6" width="8.6640625" style="309" customWidth="1"/>
    <col min="7" max="7" width="2.6640625" style="579" customWidth="1"/>
    <col min="8" max="8" width="8.6640625" style="314" customWidth="1"/>
    <col min="9" max="9" width="2.6640625" style="322" customWidth="1"/>
    <col min="10" max="10" width="1.6640625" style="314" customWidth="1"/>
    <col min="11" max="11" width="8.6640625" style="309" customWidth="1"/>
    <col min="12" max="12" width="2.6640625" style="309" customWidth="1"/>
    <col min="13" max="13" width="8.6640625" style="309" customWidth="1"/>
    <col min="14" max="14" width="2.6640625" style="309" customWidth="1"/>
    <col min="15" max="15" width="8.6640625" style="309" customWidth="1"/>
    <col min="16" max="16" width="2.6640625" style="309" customWidth="1"/>
    <col min="17" max="17" width="8.6640625" style="309" customWidth="1"/>
    <col min="18" max="18" width="2.6640625" style="309" customWidth="1"/>
    <col min="19" max="16384" width="11.5" style="309"/>
  </cols>
  <sheetData>
    <row r="1" spans="1:18" ht="25.5" customHeight="1">
      <c r="A1" s="715" t="s">
        <v>243</v>
      </c>
      <c r="B1" s="715"/>
      <c r="C1" s="715"/>
      <c r="D1" s="715"/>
      <c r="E1" s="715"/>
      <c r="F1" s="715"/>
      <c r="G1" s="715"/>
      <c r="H1" s="715"/>
      <c r="I1" s="715"/>
      <c r="J1" s="715"/>
      <c r="K1" s="715"/>
      <c r="L1" s="715"/>
      <c r="M1" s="715"/>
      <c r="N1" s="715"/>
      <c r="O1" s="715"/>
      <c r="P1" s="715"/>
      <c r="Q1" s="715"/>
      <c r="R1" s="715"/>
    </row>
    <row r="2" spans="1:18" s="314" customFormat="1" ht="6.5" customHeight="1" thickBot="1">
      <c r="A2" s="310"/>
      <c r="B2" s="311"/>
      <c r="C2" s="576"/>
      <c r="D2" s="311"/>
      <c r="E2" s="576"/>
      <c r="F2" s="311"/>
      <c r="G2" s="576"/>
      <c r="H2" s="313"/>
      <c r="I2" s="312"/>
      <c r="J2" s="313"/>
      <c r="K2" s="311"/>
      <c r="L2" s="311"/>
      <c r="M2" s="311"/>
      <c r="N2" s="311"/>
      <c r="O2" s="311"/>
      <c r="P2" s="311"/>
      <c r="Q2" s="310"/>
      <c r="R2" s="310"/>
    </row>
    <row r="3" spans="1:18" s="128" customFormat="1" ht="6.5" customHeight="1">
      <c r="A3" s="501"/>
      <c r="B3" s="427"/>
      <c r="C3" s="551"/>
      <c r="D3" s="428"/>
      <c r="E3" s="551"/>
      <c r="F3" s="428"/>
      <c r="G3" s="551"/>
      <c r="H3" s="428"/>
      <c r="I3" s="428"/>
      <c r="J3" s="428"/>
      <c r="K3" s="428"/>
      <c r="L3" s="428"/>
      <c r="M3" s="428"/>
      <c r="N3" s="428"/>
      <c r="O3" s="428"/>
      <c r="P3" s="428"/>
      <c r="Q3" s="428"/>
      <c r="R3" s="428"/>
    </row>
    <row r="4" spans="1:18" s="128" customFormat="1" ht="12" customHeight="1">
      <c r="A4" s="716" t="s">
        <v>132</v>
      </c>
      <c r="B4" s="717" t="s">
        <v>43</v>
      </c>
      <c r="C4" s="717"/>
      <c r="D4" s="717"/>
      <c r="E4" s="717"/>
      <c r="F4" s="717"/>
      <c r="G4" s="717"/>
      <c r="H4" s="717"/>
      <c r="I4" s="717"/>
      <c r="J4" s="429"/>
      <c r="K4" s="717" t="s">
        <v>44</v>
      </c>
      <c r="L4" s="717"/>
      <c r="M4" s="717"/>
      <c r="N4" s="717"/>
      <c r="O4" s="717"/>
      <c r="P4" s="717"/>
      <c r="Q4" s="717"/>
      <c r="R4" s="717"/>
    </row>
    <row r="5" spans="1:18" s="128" customFormat="1" ht="6.5" customHeight="1">
      <c r="A5" s="716"/>
      <c r="B5" s="430"/>
      <c r="C5" s="548"/>
      <c r="D5" s="430"/>
      <c r="E5" s="548"/>
      <c r="F5" s="430"/>
      <c r="G5" s="548"/>
      <c r="H5" s="430"/>
      <c r="I5" s="430"/>
      <c r="J5" s="429"/>
      <c r="K5" s="430"/>
      <c r="L5" s="430"/>
      <c r="M5" s="430"/>
      <c r="N5" s="430"/>
      <c r="O5" s="430"/>
      <c r="P5" s="430"/>
      <c r="Q5" s="430"/>
      <c r="R5" s="430"/>
    </row>
    <row r="6" spans="1:18" s="128" customFormat="1" ht="6.5" customHeight="1">
      <c r="A6" s="716"/>
      <c r="B6" s="500"/>
      <c r="C6" s="549"/>
      <c r="D6" s="500"/>
      <c r="E6" s="549"/>
      <c r="F6" s="500"/>
      <c r="G6" s="549"/>
      <c r="H6" s="500"/>
      <c r="I6" s="500"/>
      <c r="J6" s="429"/>
      <c r="K6" s="500"/>
      <c r="L6" s="500"/>
      <c r="M6" s="500"/>
      <c r="N6" s="500"/>
      <c r="O6" s="500"/>
      <c r="P6" s="500"/>
      <c r="Q6" s="500"/>
      <c r="R6" s="500"/>
    </row>
    <row r="7" spans="1:18" s="128" customFormat="1" ht="12" customHeight="1">
      <c r="A7" s="716"/>
      <c r="B7" s="718" t="s">
        <v>0</v>
      </c>
      <c r="C7" s="718"/>
      <c r="D7" s="719" t="s">
        <v>155</v>
      </c>
      <c r="E7" s="719"/>
      <c r="F7" s="719"/>
      <c r="G7" s="719"/>
      <c r="H7" s="719"/>
      <c r="I7" s="719"/>
      <c r="J7" s="429"/>
      <c r="K7" s="718" t="s">
        <v>0</v>
      </c>
      <c r="L7" s="718"/>
      <c r="M7" s="719" t="s">
        <v>155</v>
      </c>
      <c r="N7" s="719"/>
      <c r="O7" s="719"/>
      <c r="P7" s="719"/>
      <c r="Q7" s="719"/>
      <c r="R7" s="719"/>
    </row>
    <row r="8" spans="1:18" s="128" customFormat="1" ht="6.5" customHeight="1">
      <c r="A8" s="716"/>
      <c r="B8" s="718"/>
      <c r="C8" s="718"/>
      <c r="D8" s="430"/>
      <c r="E8" s="548"/>
      <c r="F8" s="430"/>
      <c r="G8" s="548"/>
      <c r="H8" s="430"/>
      <c r="I8" s="430"/>
      <c r="J8" s="429"/>
      <c r="K8" s="718"/>
      <c r="L8" s="718"/>
      <c r="M8" s="430"/>
      <c r="N8" s="430"/>
      <c r="O8" s="430"/>
      <c r="P8" s="430"/>
      <c r="Q8" s="430"/>
      <c r="R8" s="430"/>
    </row>
    <row r="9" spans="1:18" s="128" customFormat="1" ht="6.5" customHeight="1">
      <c r="A9" s="716"/>
      <c r="B9" s="718"/>
      <c r="C9" s="718"/>
      <c r="D9" s="500"/>
      <c r="E9" s="549"/>
      <c r="F9" s="500"/>
      <c r="G9" s="549"/>
      <c r="H9" s="500"/>
      <c r="I9" s="500"/>
      <c r="J9" s="429"/>
      <c r="K9" s="718"/>
      <c r="L9" s="718"/>
      <c r="M9" s="500"/>
      <c r="N9" s="500"/>
      <c r="O9" s="500"/>
      <c r="P9" s="500"/>
      <c r="Q9" s="500"/>
      <c r="R9" s="500"/>
    </row>
    <row r="10" spans="1:18" s="128" customFormat="1" ht="12">
      <c r="A10" s="716"/>
      <c r="B10" s="718"/>
      <c r="C10" s="718"/>
      <c r="D10" s="721" t="s">
        <v>23</v>
      </c>
      <c r="E10" s="721"/>
      <c r="F10" s="721" t="s">
        <v>76</v>
      </c>
      <c r="G10" s="721"/>
      <c r="H10" s="721" t="s">
        <v>77</v>
      </c>
      <c r="I10" s="721"/>
      <c r="J10" s="432"/>
      <c r="K10" s="718"/>
      <c r="L10" s="718"/>
      <c r="M10" s="721" t="s">
        <v>23</v>
      </c>
      <c r="N10" s="721"/>
      <c r="O10" s="721" t="s">
        <v>76</v>
      </c>
      <c r="P10" s="721"/>
      <c r="Q10" s="721" t="s">
        <v>77</v>
      </c>
      <c r="R10" s="721"/>
    </row>
    <row r="11" spans="1:18" s="314" customFormat="1" ht="6.5" customHeight="1">
      <c r="A11" s="433"/>
      <c r="B11" s="434"/>
      <c r="C11" s="552"/>
      <c r="D11" s="434"/>
      <c r="E11" s="552"/>
      <c r="F11" s="434"/>
      <c r="G11" s="552"/>
      <c r="H11" s="434"/>
      <c r="I11" s="435"/>
      <c r="J11" s="434"/>
      <c r="K11" s="434"/>
      <c r="L11" s="434"/>
      <c r="M11" s="434"/>
      <c r="N11" s="434"/>
      <c r="O11" s="434"/>
      <c r="P11" s="434"/>
      <c r="Q11" s="434"/>
      <c r="R11" s="434"/>
    </row>
    <row r="12" spans="1:18" s="318" customFormat="1" ht="6.5" customHeight="1">
      <c r="A12" s="315"/>
      <c r="B12" s="316"/>
      <c r="C12" s="577"/>
      <c r="D12" s="316"/>
      <c r="E12" s="577"/>
      <c r="F12" s="316"/>
      <c r="G12" s="577"/>
      <c r="H12" s="316"/>
      <c r="I12" s="317"/>
      <c r="J12" s="316"/>
      <c r="K12" s="316"/>
      <c r="L12" s="316"/>
      <c r="M12" s="316"/>
      <c r="N12" s="316"/>
      <c r="O12" s="316"/>
      <c r="P12" s="316"/>
    </row>
    <row r="13" spans="1:18" s="319" customFormat="1">
      <c r="A13" s="438" t="s">
        <v>156</v>
      </c>
      <c r="B13" s="439">
        <f>B15</f>
        <v>108313</v>
      </c>
      <c r="C13" s="578"/>
      <c r="D13" s="439">
        <f>D15</f>
        <v>52024</v>
      </c>
      <c r="E13" s="564"/>
      <c r="F13" s="439">
        <f>F15</f>
        <v>38713</v>
      </c>
      <c r="G13" s="578"/>
      <c r="H13" s="439">
        <f>H15</f>
        <v>17576</v>
      </c>
      <c r="I13" s="440"/>
      <c r="J13" s="442"/>
      <c r="K13" s="443">
        <f>K15</f>
        <v>100</v>
      </c>
      <c r="L13" s="444"/>
      <c r="M13" s="443">
        <f>D13*100/B13</f>
        <v>48.031168927090931</v>
      </c>
      <c r="N13" s="445"/>
      <c r="O13" s="443">
        <f>F13*100/B13</f>
        <v>35.741785381256172</v>
      </c>
      <c r="P13" s="446"/>
      <c r="Q13" s="443">
        <f>H13*100/B13</f>
        <v>16.227045691652894</v>
      </c>
      <c r="R13" s="442"/>
    </row>
    <row r="14" spans="1:18" s="314" customFormat="1" ht="6.5" customHeight="1">
      <c r="A14" s="320"/>
      <c r="B14" s="321"/>
      <c r="C14" s="579"/>
      <c r="D14" s="321"/>
      <c r="E14" s="579"/>
      <c r="F14" s="321"/>
      <c r="G14" s="579"/>
      <c r="H14" s="321"/>
      <c r="I14" s="322"/>
      <c r="J14" s="320"/>
      <c r="K14" s="323"/>
      <c r="L14" s="323"/>
      <c r="M14" s="323"/>
      <c r="N14" s="323"/>
      <c r="O14" s="323"/>
      <c r="P14" s="323"/>
      <c r="Q14" s="323"/>
      <c r="R14" s="320"/>
    </row>
    <row r="15" spans="1:18" s="144" customFormat="1">
      <c r="A15" s="279" t="s">
        <v>227</v>
      </c>
      <c r="B15" s="138">
        <f>D15+F15+H15</f>
        <v>108313</v>
      </c>
      <c r="C15" s="580"/>
      <c r="D15" s="138">
        <f>SUM(D16:D18)</f>
        <v>52024</v>
      </c>
      <c r="E15" s="580"/>
      <c r="F15" s="138">
        <f>SUM(F16:F18)</f>
        <v>38713</v>
      </c>
      <c r="G15" s="580"/>
      <c r="H15" s="138">
        <f>SUM(H16:H18)</f>
        <v>17576</v>
      </c>
      <c r="I15" s="139"/>
      <c r="J15" s="140"/>
      <c r="K15" s="141">
        <f>SUM(K16:K17)</f>
        <v>100</v>
      </c>
      <c r="L15" s="142"/>
      <c r="M15" s="141">
        <f>M16+M17</f>
        <v>100</v>
      </c>
      <c r="N15" s="142"/>
      <c r="O15" s="141">
        <f>(F15/F15)*100</f>
        <v>100</v>
      </c>
      <c r="P15" s="141"/>
      <c r="Q15" s="141">
        <f>(H15/H15)*100</f>
        <v>100</v>
      </c>
      <c r="R15" s="143"/>
    </row>
    <row r="16" spans="1:18" s="144" customFormat="1">
      <c r="A16" s="502" t="s">
        <v>221</v>
      </c>
      <c r="B16" s="533">
        <v>25258</v>
      </c>
      <c r="C16" s="581"/>
      <c r="D16" s="533">
        <v>28855</v>
      </c>
      <c r="E16" s="533"/>
      <c r="F16" s="707">
        <v>20570</v>
      </c>
      <c r="G16" s="707"/>
      <c r="H16" s="707">
        <v>8587</v>
      </c>
      <c r="I16" s="325"/>
      <c r="J16" s="326"/>
      <c r="K16" s="327">
        <f>B16/SUM($B$16:$B$17)*100</f>
        <v>49.415999843484045</v>
      </c>
      <c r="L16" s="328"/>
      <c r="M16" s="327">
        <f>D16*100/D15</f>
        <v>55.46478548362294</v>
      </c>
      <c r="N16" s="328"/>
      <c r="O16" s="342" t="s">
        <v>223</v>
      </c>
      <c r="P16" s="364"/>
      <c r="Q16" s="342" t="s">
        <v>223</v>
      </c>
      <c r="R16" s="143"/>
    </row>
    <row r="17" spans="1:18" s="144" customFormat="1">
      <c r="A17" s="502" t="s">
        <v>222</v>
      </c>
      <c r="B17" s="533">
        <v>25855</v>
      </c>
      <c r="C17" s="581"/>
      <c r="D17" s="533">
        <v>23169</v>
      </c>
      <c r="E17" s="533"/>
      <c r="F17" s="707">
        <v>18143</v>
      </c>
      <c r="G17" s="707"/>
      <c r="H17" s="707">
        <v>8989</v>
      </c>
      <c r="I17" s="325"/>
      <c r="J17" s="326"/>
      <c r="K17" s="327">
        <f>B17/SUM($B$16:$B$17)*100</f>
        <v>50.584000156515948</v>
      </c>
      <c r="L17" s="328"/>
      <c r="M17" s="327">
        <f>D17*100/D15</f>
        <v>44.53521451637706</v>
      </c>
      <c r="N17" s="328"/>
      <c r="O17" s="342" t="s">
        <v>223</v>
      </c>
      <c r="P17" s="364"/>
      <c r="Q17" s="342" t="s">
        <v>223</v>
      </c>
      <c r="R17" s="143"/>
    </row>
    <row r="18" spans="1:18" s="314" customFormat="1" ht="12">
      <c r="A18" s="502"/>
      <c r="B18" s="533"/>
      <c r="C18" s="581"/>
      <c r="D18" s="533"/>
      <c r="E18" s="533"/>
      <c r="F18" s="533"/>
      <c r="G18" s="533"/>
      <c r="H18" s="533"/>
      <c r="I18" s="325"/>
      <c r="J18" s="326"/>
      <c r="K18" s="327"/>
      <c r="L18" s="328"/>
      <c r="M18" s="327"/>
      <c r="N18" s="328"/>
      <c r="O18" s="327"/>
      <c r="P18" s="328"/>
      <c r="Q18" s="327"/>
      <c r="R18" s="327"/>
    </row>
    <row r="19" spans="1:18" s="314" customFormat="1" ht="6.5" customHeight="1">
      <c r="A19" s="329"/>
      <c r="B19" s="324"/>
      <c r="C19" s="581"/>
      <c r="D19" s="324"/>
      <c r="E19" s="581"/>
      <c r="F19" s="330"/>
      <c r="G19" s="579"/>
      <c r="H19" s="321"/>
      <c r="I19" s="325"/>
      <c r="J19" s="326"/>
      <c r="K19" s="328"/>
      <c r="L19" s="328"/>
      <c r="M19" s="328"/>
      <c r="N19" s="328"/>
      <c r="O19" s="327"/>
      <c r="P19" s="328"/>
      <c r="Q19" s="323"/>
      <c r="R19" s="323"/>
    </row>
    <row r="20" spans="1:18" s="333" customFormat="1">
      <c r="A20" s="281" t="s">
        <v>84</v>
      </c>
      <c r="B20" s="153">
        <f t="shared" ref="B20:B26" si="0">D20+F20+H20</f>
        <v>108314</v>
      </c>
      <c r="C20" s="577"/>
      <c r="D20" s="153">
        <f>SUM(D21:D26)</f>
        <v>52024</v>
      </c>
      <c r="E20" s="577"/>
      <c r="F20" s="153">
        <f>SUM(F21:F26)</f>
        <v>38713</v>
      </c>
      <c r="G20" s="597"/>
      <c r="H20" s="153">
        <f>SUM(H21:H26)</f>
        <v>17577</v>
      </c>
      <c r="I20" s="331"/>
      <c r="J20" s="329"/>
      <c r="K20" s="332">
        <f>SUM(K21:K25)</f>
        <v>100</v>
      </c>
      <c r="L20" s="155"/>
      <c r="M20" s="332">
        <f>SUM(M21:M25)</f>
        <v>100</v>
      </c>
      <c r="N20" s="155"/>
      <c r="O20" s="332">
        <f>SUM(O21:O25)</f>
        <v>100</v>
      </c>
      <c r="P20" s="155"/>
      <c r="Q20" s="332">
        <f>SUM(Q21:Q25)</f>
        <v>100</v>
      </c>
      <c r="R20" s="332"/>
    </row>
    <row r="21" spans="1:18" s="318" customFormat="1">
      <c r="A21" s="282" t="s">
        <v>23</v>
      </c>
      <c r="B21" s="330">
        <f t="shared" si="0"/>
        <v>43978</v>
      </c>
      <c r="C21" s="577"/>
      <c r="D21" s="533">
        <v>43978</v>
      </c>
      <c r="E21" s="533"/>
      <c r="F21" s="533">
        <v>0</v>
      </c>
      <c r="G21" s="533"/>
      <c r="H21" s="533">
        <v>0</v>
      </c>
      <c r="I21" s="158"/>
      <c r="J21" s="159"/>
      <c r="K21" s="327">
        <f>B21/SUM($B$21:$B$25)*100</f>
        <v>40.602322876082503</v>
      </c>
      <c r="L21" s="327"/>
      <c r="M21" s="327">
        <f>D21/SUM($D$21:$D$25)*100</f>
        <v>84.534061202521912</v>
      </c>
      <c r="N21" s="327"/>
      <c r="O21" s="327">
        <f>F21/SUM($F$21:$F$25)*100</f>
        <v>0</v>
      </c>
      <c r="P21" s="327"/>
      <c r="Q21" s="327">
        <f>H21/SUM($H$21:$H$25)*100</f>
        <v>0</v>
      </c>
      <c r="R21" s="327"/>
    </row>
    <row r="22" spans="1:18" s="318" customFormat="1">
      <c r="A22" s="282" t="s">
        <v>76</v>
      </c>
      <c r="B22" s="330">
        <f t="shared" si="0"/>
        <v>31782</v>
      </c>
      <c r="C22" s="577"/>
      <c r="D22" s="533">
        <v>0</v>
      </c>
      <c r="E22" s="533"/>
      <c r="F22" s="533">
        <v>31782</v>
      </c>
      <c r="G22" s="533"/>
      <c r="H22" s="533">
        <v>0</v>
      </c>
      <c r="I22" s="158"/>
      <c r="J22" s="159"/>
      <c r="K22" s="327">
        <f>B22/SUM($B$21:$B$25)*100</f>
        <v>29.342467271082224</v>
      </c>
      <c r="L22" s="327"/>
      <c r="M22" s="327">
        <f t="shared" ref="M22:M24" si="1">D22/SUM($D$21:$D$25)*100</f>
        <v>0</v>
      </c>
      <c r="N22" s="327"/>
      <c r="O22" s="327">
        <f t="shared" ref="O22:O25" si="2">F22/SUM($F$21:$F$25)*100</f>
        <v>82.096453387750884</v>
      </c>
      <c r="P22" s="327"/>
      <c r="Q22" s="327">
        <f t="shared" ref="Q22" si="3">H22/SUM($H$21:$H$25)*100</f>
        <v>0</v>
      </c>
      <c r="R22" s="327"/>
    </row>
    <row r="23" spans="1:18" s="318" customFormat="1">
      <c r="A23" s="282" t="s">
        <v>77</v>
      </c>
      <c r="B23" s="330">
        <f t="shared" si="0"/>
        <v>13501</v>
      </c>
      <c r="C23" s="577"/>
      <c r="D23" s="533">
        <v>0</v>
      </c>
      <c r="E23" s="533"/>
      <c r="F23" s="533">
        <v>0</v>
      </c>
      <c r="G23" s="533"/>
      <c r="H23" s="533">
        <v>13501</v>
      </c>
      <c r="I23" s="158"/>
      <c r="J23" s="159"/>
      <c r="K23" s="327">
        <f t="shared" ref="K23:K24" si="4">B23/SUM($B$21:$B$25)*100</f>
        <v>12.46468600550252</v>
      </c>
      <c r="L23" s="327"/>
      <c r="M23" s="327">
        <f t="shared" si="1"/>
        <v>0</v>
      </c>
      <c r="N23" s="327"/>
      <c r="O23" s="327">
        <f>F23/SUM($F$21:$F$25)*100</f>
        <v>0</v>
      </c>
      <c r="P23" s="327"/>
      <c r="Q23" s="327">
        <f>H23/SUM($H$21:$H$25)*100</f>
        <v>76.810604767594015</v>
      </c>
      <c r="R23" s="327"/>
    </row>
    <row r="24" spans="1:18" s="318" customFormat="1">
      <c r="A24" s="334" t="s">
        <v>85</v>
      </c>
      <c r="B24" s="330">
        <f t="shared" si="0"/>
        <v>18848</v>
      </c>
      <c r="C24" s="577"/>
      <c r="D24" s="533">
        <v>8046</v>
      </c>
      <c r="E24" s="533"/>
      <c r="F24" s="533">
        <v>6735</v>
      </c>
      <c r="G24" s="533"/>
      <c r="H24" s="533">
        <v>4067</v>
      </c>
      <c r="I24" s="158"/>
      <c r="J24" s="159"/>
      <c r="K24" s="327">
        <f t="shared" si="4"/>
        <v>17.401259301659987</v>
      </c>
      <c r="L24" s="327"/>
      <c r="M24" s="327">
        <f t="shared" si="1"/>
        <v>15.465938797478088</v>
      </c>
      <c r="N24" s="327"/>
      <c r="O24" s="327">
        <f t="shared" si="2"/>
        <v>17.397256735463539</v>
      </c>
      <c r="P24" s="327"/>
      <c r="Q24" s="327">
        <f>H24/SUM($H$21:$H$25)*100</f>
        <v>23.138191955396255</v>
      </c>
      <c r="R24" s="327"/>
    </row>
    <row r="25" spans="1:18" s="318" customFormat="1">
      <c r="A25" s="334" t="s">
        <v>202</v>
      </c>
      <c r="B25" s="330">
        <f t="shared" si="0"/>
        <v>205</v>
      </c>
      <c r="C25" s="577"/>
      <c r="D25" s="533">
        <v>0</v>
      </c>
      <c r="E25" s="533"/>
      <c r="F25" s="533">
        <v>196</v>
      </c>
      <c r="G25" s="533" t="s">
        <v>204</v>
      </c>
      <c r="H25" s="533">
        <v>9</v>
      </c>
      <c r="I25" s="158" t="s">
        <v>204</v>
      </c>
      <c r="J25" s="335"/>
      <c r="K25" s="327">
        <f>B25/SUM($B$21:$B$25)*100</f>
        <v>0.18926454567276621</v>
      </c>
      <c r="L25" s="327"/>
      <c r="M25" s="327">
        <f>D25/SUM($D$21:$D$25)*100</f>
        <v>0</v>
      </c>
      <c r="N25" s="327"/>
      <c r="O25" s="327">
        <f t="shared" si="2"/>
        <v>0.50628987678557591</v>
      </c>
      <c r="P25" s="327"/>
      <c r="Q25" s="327">
        <f>H25/SUM($H$21:$H$25)*100</f>
        <v>5.1203277009728626E-2</v>
      </c>
      <c r="R25" s="327"/>
    </row>
    <row r="26" spans="1:18" s="318" customFormat="1">
      <c r="A26" s="282" t="s">
        <v>4</v>
      </c>
      <c r="B26" s="330">
        <f t="shared" si="0"/>
        <v>0</v>
      </c>
      <c r="C26" s="577"/>
      <c r="D26" s="533">
        <v>0</v>
      </c>
      <c r="E26" s="533"/>
      <c r="F26" s="533">
        <v>0</v>
      </c>
      <c r="G26" s="533"/>
      <c r="H26" s="533">
        <v>0</v>
      </c>
      <c r="I26" s="158"/>
      <c r="J26" s="335"/>
      <c r="K26" s="342">
        <v>0</v>
      </c>
      <c r="L26" s="364"/>
      <c r="M26" s="327">
        <v>0</v>
      </c>
      <c r="N26" s="327"/>
      <c r="O26" s="327">
        <v>0</v>
      </c>
      <c r="P26" s="327"/>
      <c r="Q26" s="327">
        <v>0</v>
      </c>
      <c r="R26" s="327"/>
    </row>
    <row r="27" spans="1:18" s="333" customFormat="1" ht="6.5" customHeight="1">
      <c r="A27" s="336"/>
      <c r="B27" s="337"/>
      <c r="C27" s="577"/>
      <c r="D27" s="337"/>
      <c r="E27" s="593"/>
      <c r="F27" s="162"/>
      <c r="G27" s="593"/>
      <c r="H27" s="163"/>
      <c r="I27" s="158"/>
      <c r="J27" s="159"/>
      <c r="K27" s="164"/>
      <c r="L27" s="332"/>
      <c r="M27" s="332"/>
      <c r="N27" s="332"/>
      <c r="O27" s="332"/>
      <c r="P27" s="332"/>
      <c r="Q27" s="338"/>
      <c r="R27" s="338"/>
    </row>
    <row r="28" spans="1:18" s="339" customFormat="1" ht="26">
      <c r="A28" s="454" t="s">
        <v>86</v>
      </c>
      <c r="B28" s="439">
        <f>SUM(B21:B23)</f>
        <v>89261</v>
      </c>
      <c r="C28" s="582"/>
      <c r="D28" s="439">
        <f>SUM(D21:D23)</f>
        <v>43978</v>
      </c>
      <c r="E28" s="568"/>
      <c r="F28" s="439">
        <f>SUM(F21:F23)</f>
        <v>31782</v>
      </c>
      <c r="G28" s="582"/>
      <c r="H28" s="439">
        <f>SUM(H21:H23)</f>
        <v>13501</v>
      </c>
      <c r="I28" s="455"/>
      <c r="J28" s="456"/>
      <c r="K28" s="446">
        <f>K30</f>
        <v>100</v>
      </c>
      <c r="L28" s="446"/>
      <c r="M28" s="446">
        <f>D28*100/B28</f>
        <v>49.268997658551889</v>
      </c>
      <c r="N28" s="444"/>
      <c r="O28" s="446">
        <f>F28*100/B28</f>
        <v>35.605695656557735</v>
      </c>
      <c r="P28" s="446"/>
      <c r="Q28" s="446">
        <f>H28*100/B28</f>
        <v>15.125306684890377</v>
      </c>
      <c r="R28" s="446"/>
    </row>
    <row r="29" spans="1:18" s="314" customFormat="1" ht="6.5" customHeight="1">
      <c r="A29" s="340"/>
      <c r="B29" s="321"/>
      <c r="C29" s="579"/>
      <c r="D29" s="321"/>
      <c r="E29" s="579"/>
      <c r="F29" s="321"/>
      <c r="G29" s="579"/>
      <c r="H29" s="321"/>
      <c r="I29" s="325"/>
      <c r="J29" s="326"/>
      <c r="K29" s="328"/>
      <c r="L29" s="328"/>
      <c r="M29" s="328"/>
      <c r="N29" s="328"/>
      <c r="O29" s="328"/>
      <c r="P29" s="323"/>
      <c r="Q29" s="323"/>
      <c r="R29" s="323"/>
    </row>
    <row r="30" spans="1:18" s="319" customFormat="1">
      <c r="A30" s="281" t="s">
        <v>174</v>
      </c>
      <c r="B30" s="341">
        <f>D30+F30+H30</f>
        <v>89262</v>
      </c>
      <c r="C30" s="579"/>
      <c r="D30" s="341">
        <f>SUM(D31:D33)</f>
        <v>43978</v>
      </c>
      <c r="E30" s="577"/>
      <c r="F30" s="341">
        <f>SUM(F31:F33)</f>
        <v>31783</v>
      </c>
      <c r="G30" s="579"/>
      <c r="H30" s="341">
        <f>SUM(H31:H33)</f>
        <v>13501</v>
      </c>
      <c r="I30" s="325"/>
      <c r="J30" s="326"/>
      <c r="K30" s="338">
        <f>SUM(K31:K32)</f>
        <v>100</v>
      </c>
      <c r="L30" s="338"/>
      <c r="M30" s="338">
        <f>SUM(M31:M32)</f>
        <v>100</v>
      </c>
      <c r="N30" s="338"/>
      <c r="O30" s="338">
        <f>SUM(O31:O32)</f>
        <v>100</v>
      </c>
      <c r="P30" s="332"/>
      <c r="Q30" s="338">
        <f>SUM(Q31:Q32)</f>
        <v>100</v>
      </c>
      <c r="R30" s="338"/>
    </row>
    <row r="31" spans="1:18" s="314" customFormat="1">
      <c r="A31" s="282" t="s">
        <v>87</v>
      </c>
      <c r="B31" s="324">
        <f>D31+F31+H31</f>
        <v>21629</v>
      </c>
      <c r="C31" s="581"/>
      <c r="D31" s="533">
        <v>10531</v>
      </c>
      <c r="E31" s="533"/>
      <c r="F31" s="533">
        <v>4545</v>
      </c>
      <c r="G31" s="533"/>
      <c r="H31" s="533">
        <v>6553</v>
      </c>
      <c r="I31" s="325"/>
      <c r="J31" s="326"/>
      <c r="K31" s="327">
        <f>B31*100/SUM(B31:B32)</f>
        <v>38.141003033081752</v>
      </c>
      <c r="L31" s="328"/>
      <c r="M31" s="327">
        <f>D31*100/SUM($D$31:$D$32)</f>
        <v>53.313420746215762</v>
      </c>
      <c r="N31" s="328"/>
      <c r="O31" s="327">
        <f>F31*100/SUM($F$31:$F$32)</f>
        <v>18.079478101754248</v>
      </c>
      <c r="P31" s="323"/>
      <c r="Q31" s="327">
        <f>H31*100/SUM($H$31:$H$32)</f>
        <v>55.458700067704804</v>
      </c>
      <c r="R31" s="327"/>
    </row>
    <row r="32" spans="1:18" s="314" customFormat="1">
      <c r="A32" s="282" t="s">
        <v>88</v>
      </c>
      <c r="B32" s="324">
        <f>D32+F32+H32</f>
        <v>35079</v>
      </c>
      <c r="C32" s="581"/>
      <c r="D32" s="533">
        <v>9222</v>
      </c>
      <c r="E32" s="533"/>
      <c r="F32" s="533">
        <v>20594</v>
      </c>
      <c r="G32" s="533"/>
      <c r="H32" s="533">
        <v>5263</v>
      </c>
      <c r="I32" s="325"/>
      <c r="J32" s="326"/>
      <c r="K32" s="327">
        <f>B32*100/SUM(B31:B32)</f>
        <v>61.858996966918248</v>
      </c>
      <c r="L32" s="328"/>
      <c r="M32" s="327">
        <f>D32*100/SUM($D$31:$D$32)</f>
        <v>46.686579253784238</v>
      </c>
      <c r="N32" s="328"/>
      <c r="O32" s="327">
        <f>F32*100/SUM($F$31:$F$32)</f>
        <v>81.920521898245752</v>
      </c>
      <c r="P32" s="323"/>
      <c r="Q32" s="327">
        <f>H32*100/SUM($H$31:$H$32)</f>
        <v>44.541299932295196</v>
      </c>
      <c r="R32" s="327"/>
    </row>
    <row r="33" spans="1:25" s="314" customFormat="1">
      <c r="A33" s="282" t="s">
        <v>4</v>
      </c>
      <c r="B33" s="324">
        <f>D33+F33+H33</f>
        <v>32554</v>
      </c>
      <c r="C33" s="577"/>
      <c r="D33" s="533">
        <v>24225</v>
      </c>
      <c r="E33" s="533"/>
      <c r="F33" s="533">
        <v>6644</v>
      </c>
      <c r="G33" s="533"/>
      <c r="H33" s="533">
        <v>1685</v>
      </c>
      <c r="I33" s="158"/>
      <c r="J33" s="326"/>
      <c r="K33" s="342" t="s">
        <v>14</v>
      </c>
      <c r="L33" s="364"/>
      <c r="M33" s="516" t="s">
        <v>14</v>
      </c>
      <c r="N33" s="517"/>
      <c r="O33" s="516" t="s">
        <v>14</v>
      </c>
      <c r="P33" s="518"/>
      <c r="Q33" s="342" t="s">
        <v>14</v>
      </c>
      <c r="R33" s="327"/>
    </row>
    <row r="34" spans="1:25" s="314" customFormat="1" ht="6.5" customHeight="1">
      <c r="A34" s="343"/>
      <c r="B34" s="324"/>
      <c r="C34" s="581"/>
      <c r="D34" s="324"/>
      <c r="E34" s="579"/>
      <c r="F34" s="321"/>
      <c r="G34" s="579"/>
      <c r="H34" s="321"/>
      <c r="I34" s="325"/>
      <c r="J34" s="326"/>
      <c r="K34" s="328"/>
      <c r="L34" s="328"/>
      <c r="M34" s="328"/>
      <c r="N34" s="328"/>
      <c r="O34" s="328"/>
      <c r="P34" s="323"/>
      <c r="Q34" s="323"/>
      <c r="R34" s="323"/>
    </row>
    <row r="35" spans="1:25" s="319" customFormat="1" ht="26">
      <c r="A35" s="307" t="s">
        <v>173</v>
      </c>
      <c r="B35" s="341">
        <f>D35+F35+H35</f>
        <v>89261</v>
      </c>
      <c r="C35" s="583"/>
      <c r="D35" s="341">
        <f>D36+D37+D40</f>
        <v>43978</v>
      </c>
      <c r="E35" s="594"/>
      <c r="F35" s="341">
        <f>F36+F37+F40</f>
        <v>31782</v>
      </c>
      <c r="G35" s="594"/>
      <c r="H35" s="341">
        <f>H36+H37+H40</f>
        <v>13501</v>
      </c>
      <c r="I35" s="325"/>
      <c r="J35" s="326"/>
      <c r="K35" s="338">
        <f>SUM(K36:K37)</f>
        <v>100</v>
      </c>
      <c r="L35" s="338"/>
      <c r="M35" s="338">
        <f>SUM(M36:M37)</f>
        <v>100</v>
      </c>
      <c r="N35" s="338"/>
      <c r="O35" s="338">
        <f>SUM(O36:O37)</f>
        <v>100</v>
      </c>
      <c r="P35" s="332"/>
      <c r="Q35" s="338">
        <f>SUM(Q36:Q37)</f>
        <v>100</v>
      </c>
      <c r="R35" s="338"/>
    </row>
    <row r="36" spans="1:25" s="318" customFormat="1">
      <c r="A36" s="283" t="s">
        <v>7</v>
      </c>
      <c r="B36" s="324">
        <f t="shared" ref="B36" si="5">D36+F36+H36</f>
        <v>17526</v>
      </c>
      <c r="C36" s="577"/>
      <c r="D36" s="533">
        <v>9089</v>
      </c>
      <c r="E36" s="533"/>
      <c r="F36" s="533">
        <v>6009</v>
      </c>
      <c r="G36" s="533"/>
      <c r="H36" s="533">
        <v>2428</v>
      </c>
      <c r="I36" s="317"/>
      <c r="J36" s="344"/>
      <c r="K36" s="327">
        <f>B36*100/SUM(B36:B37)</f>
        <v>19.638295011429339</v>
      </c>
      <c r="L36" s="328"/>
      <c r="M36" s="327">
        <f>D36*100/SUM(D36:D37)</f>
        <v>20.667151757697031</v>
      </c>
      <c r="N36" s="328"/>
      <c r="O36" s="327">
        <f>F36*100/SUM(F36:F37)</f>
        <v>18.917047064379034</v>
      </c>
      <c r="P36" s="328"/>
      <c r="Q36" s="327">
        <f>H36*100/SUM(H36:H37)</f>
        <v>17.983853047922377</v>
      </c>
      <c r="R36" s="327"/>
    </row>
    <row r="37" spans="1:25" s="318" customFormat="1">
      <c r="A37" s="284" t="s">
        <v>138</v>
      </c>
      <c r="B37" s="324">
        <f>D37+F37+H37</f>
        <v>71718</v>
      </c>
      <c r="C37" s="577"/>
      <c r="D37" s="533">
        <f>SUM(D38:D39)</f>
        <v>34889</v>
      </c>
      <c r="E37" s="533"/>
      <c r="F37" s="533">
        <f>SUM(F38:F39)</f>
        <v>25756</v>
      </c>
      <c r="G37" s="533"/>
      <c r="H37" s="533">
        <f>SUM(H38:H39)</f>
        <v>11073</v>
      </c>
      <c r="I37" s="317"/>
      <c r="J37" s="344"/>
      <c r="K37" s="327">
        <f>B37*100/SUM(B36:B37)</f>
        <v>80.361704988570665</v>
      </c>
      <c r="L37" s="328"/>
      <c r="M37" s="327">
        <f>D37*100/SUM(D36:D37)</f>
        <v>79.332848242302973</v>
      </c>
      <c r="N37" s="328"/>
      <c r="O37" s="327">
        <f>F37*100/SUM(F36:F37)</f>
        <v>81.082952935620966</v>
      </c>
      <c r="P37" s="328"/>
      <c r="Q37" s="327">
        <f>H37*100/SUM(H36:H37)</f>
        <v>82.016146952077619</v>
      </c>
      <c r="R37" s="327"/>
    </row>
    <row r="38" spans="1:25" s="314" customFormat="1" ht="14">
      <c r="A38" s="285" t="s">
        <v>157</v>
      </c>
      <c r="B38" s="324">
        <f>D38+F38+H38</f>
        <v>34840</v>
      </c>
      <c r="C38" s="581"/>
      <c r="D38" s="533">
        <v>11871</v>
      </c>
      <c r="E38" s="533"/>
      <c r="F38" s="533">
        <v>19575</v>
      </c>
      <c r="G38" s="533"/>
      <c r="H38" s="533">
        <v>3394</v>
      </c>
      <c r="I38" s="325"/>
      <c r="J38" s="326"/>
      <c r="K38" s="327">
        <f>B38*100/SUM(B36:B37)</f>
        <v>39.039039039039039</v>
      </c>
      <c r="L38" s="328"/>
      <c r="M38" s="327">
        <f>D38*100/SUM(D36:D37)</f>
        <v>26.99304197553322</v>
      </c>
      <c r="N38" s="328"/>
      <c r="O38" s="327">
        <f>F38*100/SUM(F36:F37)</f>
        <v>61.624429403431449</v>
      </c>
      <c r="P38" s="323"/>
      <c r="Q38" s="327">
        <f>H38*100/SUM(H36:H37)</f>
        <v>25.138878601585066</v>
      </c>
      <c r="R38" s="327"/>
    </row>
    <row r="39" spans="1:25" s="310" customFormat="1" ht="14">
      <c r="A39" s="285" t="s">
        <v>158</v>
      </c>
      <c r="B39" s="324">
        <f>D39+F39+H39</f>
        <v>36878</v>
      </c>
      <c r="C39" s="577"/>
      <c r="D39" s="533">
        <v>23018</v>
      </c>
      <c r="E39" s="533"/>
      <c r="F39" s="533">
        <v>6181</v>
      </c>
      <c r="G39" s="533"/>
      <c r="H39" s="533">
        <v>7679</v>
      </c>
      <c r="I39" s="158"/>
      <c r="J39" s="345"/>
      <c r="K39" s="327">
        <f>B39*100/SUM(B36:B37)</f>
        <v>41.322665949531618</v>
      </c>
      <c r="L39" s="327"/>
      <c r="M39" s="327">
        <f>D39*100/SUM(D36:D37)</f>
        <v>52.339806266769749</v>
      </c>
      <c r="N39" s="327"/>
      <c r="O39" s="327">
        <f>F39*100/SUM(F36:F37)</f>
        <v>19.458523532189517</v>
      </c>
      <c r="P39" s="346"/>
      <c r="Q39" s="327">
        <f>H39*100/SUM(H36:H37)</f>
        <v>56.877268350492557</v>
      </c>
      <c r="R39" s="327"/>
    </row>
    <row r="40" spans="1:25" s="310" customFormat="1">
      <c r="A40" s="282" t="s">
        <v>4</v>
      </c>
      <c r="B40" s="324">
        <f>D40+F40+H40</f>
        <v>17</v>
      </c>
      <c r="C40" s="577" t="s">
        <v>204</v>
      </c>
      <c r="D40" s="533">
        <v>0</v>
      </c>
      <c r="E40" s="533"/>
      <c r="F40" s="533">
        <v>17</v>
      </c>
      <c r="G40" s="533" t="s">
        <v>204</v>
      </c>
      <c r="H40" s="533">
        <v>0</v>
      </c>
      <c r="I40" s="158"/>
      <c r="J40" s="345"/>
      <c r="K40" s="342">
        <v>0</v>
      </c>
      <c r="L40" s="364"/>
      <c r="M40" s="342">
        <v>0</v>
      </c>
      <c r="N40" s="324"/>
      <c r="O40" s="324">
        <v>0</v>
      </c>
      <c r="P40" s="518"/>
      <c r="Q40" s="342">
        <v>0</v>
      </c>
      <c r="R40" s="327"/>
    </row>
    <row r="41" spans="1:25" s="310" customFormat="1" ht="6.5" customHeight="1" thickBot="1">
      <c r="A41" s="174"/>
      <c r="B41" s="347"/>
      <c r="C41" s="584"/>
      <c r="D41" s="347"/>
      <c r="E41" s="584"/>
      <c r="F41" s="347"/>
      <c r="G41" s="598"/>
      <c r="H41" s="347"/>
      <c r="I41" s="348"/>
      <c r="J41" s="349"/>
      <c r="K41" s="350"/>
      <c r="L41" s="349"/>
      <c r="M41" s="350"/>
      <c r="N41" s="349"/>
      <c r="O41" s="350"/>
      <c r="P41" s="351"/>
      <c r="Q41" s="352"/>
      <c r="R41" s="352"/>
    </row>
    <row r="42" spans="1:25" s="353" customFormat="1" ht="6.5" customHeight="1">
      <c r="B42" s="354"/>
      <c r="C42" s="585"/>
      <c r="D42" s="354"/>
      <c r="E42" s="585"/>
      <c r="G42" s="585"/>
      <c r="I42" s="355"/>
      <c r="K42" s="354"/>
      <c r="M42" s="354"/>
    </row>
    <row r="43" spans="1:25" s="353" customFormat="1">
      <c r="A43" s="286" t="s">
        <v>159</v>
      </c>
      <c r="B43" s="354"/>
      <c r="C43" s="585"/>
      <c r="D43" s="354"/>
      <c r="E43" s="585"/>
      <c r="F43" s="356"/>
      <c r="G43" s="585"/>
      <c r="I43" s="355"/>
      <c r="K43" s="354"/>
      <c r="M43" s="354"/>
      <c r="O43" s="356"/>
      <c r="T43" s="354"/>
      <c r="V43" s="356"/>
    </row>
    <row r="44" spans="1:25" s="504" customFormat="1" ht="22.5" customHeight="1">
      <c r="A44" s="720" t="s">
        <v>160</v>
      </c>
      <c r="B44" s="720"/>
      <c r="C44" s="720"/>
      <c r="D44" s="720"/>
      <c r="E44" s="720"/>
      <c r="F44" s="720"/>
      <c r="G44" s="720"/>
      <c r="H44" s="720"/>
      <c r="I44" s="720"/>
      <c r="J44" s="720"/>
      <c r="K44" s="720"/>
      <c r="L44" s="720"/>
      <c r="M44" s="720"/>
      <c r="N44" s="720"/>
      <c r="O44" s="720"/>
      <c r="P44" s="720"/>
      <c r="Q44" s="720"/>
      <c r="R44" s="720"/>
      <c r="S44" s="503"/>
      <c r="T44" s="503"/>
      <c r="U44" s="503"/>
      <c r="V44" s="503"/>
      <c r="W44" s="503"/>
      <c r="X44" s="503"/>
      <c r="Y44" s="503"/>
    </row>
    <row r="45" spans="1:25" s="504" customFormat="1" ht="11">
      <c r="A45" s="287" t="s">
        <v>13</v>
      </c>
      <c r="B45" s="505"/>
      <c r="C45" s="586"/>
      <c r="E45" s="586"/>
      <c r="G45" s="586"/>
      <c r="N45" s="507"/>
      <c r="P45" s="105"/>
      <c r="Q45" s="505"/>
      <c r="R45" s="506"/>
      <c r="U45" s="507"/>
      <c r="W45" s="105"/>
      <c r="X45" s="505"/>
      <c r="Y45" s="506"/>
    </row>
    <row r="46" spans="1:25" s="504" customFormat="1" ht="11">
      <c r="A46" s="288" t="s">
        <v>68</v>
      </c>
      <c r="B46" s="505"/>
      <c r="C46" s="586"/>
      <c r="E46" s="586"/>
      <c r="G46" s="586"/>
      <c r="N46" s="507"/>
      <c r="P46" s="106"/>
      <c r="Q46" s="505"/>
      <c r="R46" s="506"/>
      <c r="U46" s="507"/>
      <c r="W46" s="106"/>
      <c r="X46" s="505"/>
      <c r="Y46" s="506"/>
    </row>
    <row r="47" spans="1:25" s="504" customFormat="1" ht="11">
      <c r="A47" s="9" t="s">
        <v>228</v>
      </c>
      <c r="B47" s="505"/>
      <c r="C47" s="586"/>
      <c r="E47" s="586"/>
      <c r="G47" s="586"/>
      <c r="N47" s="507"/>
      <c r="P47" s="9"/>
      <c r="Q47" s="505"/>
      <c r="R47" s="506"/>
      <c r="U47" s="507"/>
      <c r="W47" s="9"/>
      <c r="X47" s="505"/>
      <c r="Y47" s="506"/>
    </row>
    <row r="48" spans="1:25">
      <c r="C48" s="587"/>
      <c r="E48" s="587"/>
      <c r="G48" s="587"/>
      <c r="H48" s="309"/>
      <c r="I48" s="309"/>
      <c r="J48" s="309"/>
    </row>
    <row r="49" spans="3:10">
      <c r="C49" s="587"/>
      <c r="E49" s="587"/>
      <c r="G49" s="587"/>
      <c r="H49" s="309"/>
      <c r="I49" s="309"/>
      <c r="J49" s="309"/>
    </row>
    <row r="50" spans="3:10">
      <c r="C50" s="587"/>
      <c r="E50" s="587"/>
      <c r="G50" s="587"/>
      <c r="H50" s="309"/>
      <c r="I50" s="309"/>
      <c r="J50" s="309"/>
    </row>
    <row r="51" spans="3:10">
      <c r="C51" s="587"/>
      <c r="E51" s="587"/>
      <c r="G51" s="587"/>
      <c r="H51" s="309"/>
      <c r="I51" s="309"/>
      <c r="J51" s="309"/>
    </row>
    <row r="52" spans="3:10">
      <c r="C52" s="587"/>
      <c r="E52" s="587"/>
      <c r="G52" s="587"/>
      <c r="H52" s="309"/>
      <c r="I52" s="309"/>
      <c r="J52" s="309"/>
    </row>
    <row r="53" spans="3:10">
      <c r="C53" s="587"/>
      <c r="E53" s="587"/>
      <c r="G53" s="587"/>
      <c r="H53" s="309"/>
      <c r="I53" s="309"/>
      <c r="J53" s="309"/>
    </row>
    <row r="54" spans="3:10">
      <c r="C54" s="587"/>
      <c r="E54" s="587"/>
      <c r="G54" s="587"/>
      <c r="H54" s="309"/>
      <c r="I54" s="309"/>
      <c r="J54" s="309"/>
    </row>
  </sheetData>
  <mergeCells count="15">
    <mergeCell ref="A44:R44"/>
    <mergeCell ref="D10:E10"/>
    <mergeCell ref="F10:G10"/>
    <mergeCell ref="H10:I10"/>
    <mergeCell ref="M10:N10"/>
    <mergeCell ref="O10:P10"/>
    <mergeCell ref="Q10:R10"/>
    <mergeCell ref="K7:L10"/>
    <mergeCell ref="M7:R7"/>
    <mergeCell ref="A1:R1"/>
    <mergeCell ref="A4:A10"/>
    <mergeCell ref="B4:I4"/>
    <mergeCell ref="K4:R4"/>
    <mergeCell ref="B7:C10"/>
    <mergeCell ref="D7:I7"/>
  </mergeCells>
  <printOptions horizontalCentered="1"/>
  <pageMargins left="0.78740157480314965" right="0.78740157480314965" top="0.78740157480314965" bottom="0.78740157480314965" header="0.39370078740157483" footer="0.39370078740157483"/>
  <pageSetup scale="7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-0.249977111117893"/>
  </sheetPr>
  <dimension ref="A1:R70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R1"/>
    </sheetView>
  </sheetViews>
  <sheetFormatPr baseColWidth="10" defaultColWidth="11.5" defaultRowHeight="13"/>
  <cols>
    <col min="1" max="1" width="30.6640625" style="309" customWidth="1"/>
    <col min="2" max="2" width="8.6640625" style="309" customWidth="1"/>
    <col min="3" max="3" width="2.6640625" style="603" customWidth="1"/>
    <col min="4" max="4" width="8.6640625" style="309" customWidth="1"/>
    <col min="5" max="5" width="2.6640625" style="603" customWidth="1"/>
    <col min="6" max="6" width="8.6640625" style="309" customWidth="1"/>
    <col min="7" max="7" width="2.6640625" style="603" customWidth="1"/>
    <col min="8" max="8" width="8.6640625" style="309" customWidth="1"/>
    <col min="9" max="9" width="2.6640625" style="603" customWidth="1"/>
    <col min="10" max="10" width="1.6640625" style="309" customWidth="1"/>
    <col min="11" max="11" width="8.6640625" style="309" customWidth="1"/>
    <col min="12" max="12" width="2.6640625" style="309" customWidth="1"/>
    <col min="13" max="13" width="8.6640625" style="309" customWidth="1"/>
    <col min="14" max="14" width="2.6640625" style="309" customWidth="1"/>
    <col min="15" max="15" width="8.6640625" style="309" customWidth="1"/>
    <col min="16" max="16" width="2.6640625" style="309" customWidth="1"/>
    <col min="17" max="17" width="8.6640625" style="309" customWidth="1"/>
    <col min="18" max="18" width="2.6640625" style="309" customWidth="1"/>
    <col min="19" max="16384" width="11.5" style="309"/>
  </cols>
  <sheetData>
    <row r="1" spans="1:18" ht="25.5" customHeight="1">
      <c r="A1" s="722" t="s">
        <v>229</v>
      </c>
      <c r="B1" s="722"/>
      <c r="C1" s="722"/>
      <c r="D1" s="722"/>
      <c r="E1" s="722"/>
      <c r="F1" s="722"/>
      <c r="G1" s="722"/>
      <c r="H1" s="722"/>
      <c r="I1" s="722"/>
      <c r="J1" s="722"/>
      <c r="K1" s="722"/>
      <c r="L1" s="722"/>
      <c r="M1" s="722"/>
      <c r="N1" s="722"/>
      <c r="O1" s="722"/>
      <c r="P1" s="722"/>
      <c r="Q1" s="722"/>
      <c r="R1" s="722"/>
    </row>
    <row r="2" spans="1:18" s="314" customFormat="1" ht="6.5" customHeight="1" thickBot="1">
      <c r="A2" s="310"/>
      <c r="B2" s="311"/>
      <c r="C2" s="576"/>
      <c r="D2" s="311"/>
      <c r="E2" s="576"/>
      <c r="F2" s="311"/>
      <c r="G2" s="576"/>
      <c r="H2" s="313"/>
      <c r="I2" s="576"/>
      <c r="J2" s="313"/>
      <c r="K2" s="311"/>
      <c r="L2" s="311"/>
      <c r="M2" s="311"/>
      <c r="N2" s="311"/>
      <c r="O2" s="311"/>
      <c r="P2" s="311"/>
      <c r="Q2" s="310"/>
      <c r="R2" s="310"/>
    </row>
    <row r="3" spans="1:18" s="128" customFormat="1" ht="6.5" customHeight="1">
      <c r="A3" s="453"/>
      <c r="B3" s="427"/>
      <c r="C3" s="551"/>
      <c r="D3" s="428"/>
      <c r="E3" s="551"/>
      <c r="F3" s="428"/>
      <c r="G3" s="551"/>
      <c r="H3" s="428"/>
      <c r="I3" s="551"/>
      <c r="J3" s="428"/>
      <c r="K3" s="428"/>
      <c r="L3" s="428"/>
      <c r="M3" s="428"/>
      <c r="N3" s="428"/>
      <c r="O3" s="428"/>
      <c r="P3" s="428"/>
      <c r="Q3" s="428"/>
      <c r="R3" s="428"/>
    </row>
    <row r="4" spans="1:18" s="128" customFormat="1" ht="12" customHeight="1">
      <c r="A4" s="716" t="s">
        <v>133</v>
      </c>
      <c r="B4" s="717" t="s">
        <v>43</v>
      </c>
      <c r="C4" s="717"/>
      <c r="D4" s="717"/>
      <c r="E4" s="717"/>
      <c r="F4" s="717"/>
      <c r="G4" s="717"/>
      <c r="H4" s="717"/>
      <c r="I4" s="717"/>
      <c r="J4" s="429"/>
      <c r="K4" s="717" t="s">
        <v>44</v>
      </c>
      <c r="L4" s="717"/>
      <c r="M4" s="717"/>
      <c r="N4" s="717"/>
      <c r="O4" s="717"/>
      <c r="P4" s="717"/>
      <c r="Q4" s="717"/>
      <c r="R4" s="717"/>
    </row>
    <row r="5" spans="1:18" s="128" customFormat="1" ht="6.5" customHeight="1">
      <c r="A5" s="716"/>
      <c r="B5" s="430"/>
      <c r="C5" s="548"/>
      <c r="D5" s="430"/>
      <c r="E5" s="548"/>
      <c r="F5" s="430"/>
      <c r="G5" s="548"/>
      <c r="H5" s="430"/>
      <c r="I5" s="548"/>
      <c r="J5" s="429"/>
      <c r="K5" s="430"/>
      <c r="L5" s="430"/>
      <c r="M5" s="430"/>
      <c r="N5" s="430"/>
      <c r="O5" s="430"/>
      <c r="P5" s="430"/>
      <c r="Q5" s="430"/>
      <c r="R5" s="430"/>
    </row>
    <row r="6" spans="1:18" s="128" customFormat="1" ht="6.5" customHeight="1">
      <c r="A6" s="716"/>
      <c r="B6" s="500"/>
      <c r="C6" s="549"/>
      <c r="D6" s="500"/>
      <c r="E6" s="549"/>
      <c r="F6" s="500"/>
      <c r="G6" s="549"/>
      <c r="H6" s="500"/>
      <c r="I6" s="549"/>
      <c r="J6" s="429"/>
      <c r="K6" s="500"/>
      <c r="L6" s="500"/>
      <c r="M6" s="500"/>
      <c r="N6" s="500"/>
      <c r="O6" s="500"/>
      <c r="P6" s="500"/>
      <c r="Q6" s="500"/>
      <c r="R6" s="500"/>
    </row>
    <row r="7" spans="1:18" s="128" customFormat="1" ht="12" customHeight="1">
      <c r="A7" s="716"/>
      <c r="B7" s="718" t="s">
        <v>0</v>
      </c>
      <c r="C7" s="718"/>
      <c r="D7" s="719" t="s">
        <v>155</v>
      </c>
      <c r="E7" s="719"/>
      <c r="F7" s="719"/>
      <c r="G7" s="719"/>
      <c r="H7" s="719"/>
      <c r="I7" s="719"/>
      <c r="J7" s="429"/>
      <c r="K7" s="718" t="s">
        <v>0</v>
      </c>
      <c r="L7" s="718"/>
      <c r="M7" s="719" t="s">
        <v>155</v>
      </c>
      <c r="N7" s="719"/>
      <c r="O7" s="719"/>
      <c r="P7" s="719"/>
      <c r="Q7" s="719"/>
      <c r="R7" s="719"/>
    </row>
    <row r="8" spans="1:18" s="128" customFormat="1" ht="6.5" customHeight="1">
      <c r="A8" s="716"/>
      <c r="B8" s="718"/>
      <c r="C8" s="718"/>
      <c r="D8" s="430"/>
      <c r="E8" s="548"/>
      <c r="F8" s="430"/>
      <c r="G8" s="548"/>
      <c r="H8" s="430"/>
      <c r="I8" s="548"/>
      <c r="J8" s="429"/>
      <c r="K8" s="718"/>
      <c r="L8" s="718"/>
      <c r="M8" s="430"/>
      <c r="N8" s="430"/>
      <c r="O8" s="430"/>
      <c r="P8" s="430"/>
      <c r="Q8" s="430"/>
      <c r="R8" s="430"/>
    </row>
    <row r="9" spans="1:18" s="128" customFormat="1" ht="6.5" customHeight="1">
      <c r="A9" s="716"/>
      <c r="B9" s="718"/>
      <c r="C9" s="718"/>
      <c r="D9" s="500"/>
      <c r="E9" s="549"/>
      <c r="F9" s="500"/>
      <c r="G9" s="549"/>
      <c r="H9" s="500"/>
      <c r="I9" s="549"/>
      <c r="J9" s="429"/>
      <c r="K9" s="718"/>
      <c r="L9" s="718"/>
      <c r="M9" s="500"/>
      <c r="N9" s="500"/>
      <c r="O9" s="500"/>
      <c r="P9" s="500"/>
      <c r="Q9" s="500"/>
      <c r="R9" s="500"/>
    </row>
    <row r="10" spans="1:18" s="128" customFormat="1" ht="12">
      <c r="A10" s="716"/>
      <c r="B10" s="718"/>
      <c r="C10" s="718"/>
      <c r="D10" s="721" t="s">
        <v>23</v>
      </c>
      <c r="E10" s="721"/>
      <c r="F10" s="721" t="s">
        <v>76</v>
      </c>
      <c r="G10" s="721"/>
      <c r="H10" s="721" t="s">
        <v>77</v>
      </c>
      <c r="I10" s="721"/>
      <c r="J10" s="432"/>
      <c r="K10" s="718"/>
      <c r="L10" s="718"/>
      <c r="M10" s="721" t="s">
        <v>23</v>
      </c>
      <c r="N10" s="721"/>
      <c r="O10" s="721" t="s">
        <v>76</v>
      </c>
      <c r="P10" s="721"/>
      <c r="Q10" s="721" t="s">
        <v>77</v>
      </c>
      <c r="R10" s="721"/>
    </row>
    <row r="11" spans="1:18" s="314" customFormat="1" ht="6.5" customHeight="1">
      <c r="A11" s="433"/>
      <c r="B11" s="434"/>
      <c r="C11" s="552"/>
      <c r="D11" s="434"/>
      <c r="E11" s="552"/>
      <c r="F11" s="434"/>
      <c r="G11" s="552"/>
      <c r="H11" s="434"/>
      <c r="I11" s="552"/>
      <c r="J11" s="434"/>
      <c r="K11" s="434"/>
      <c r="L11" s="434"/>
      <c r="M11" s="434"/>
      <c r="N11" s="434"/>
      <c r="O11" s="434"/>
      <c r="P11" s="434"/>
      <c r="Q11" s="434"/>
      <c r="R11" s="434"/>
    </row>
    <row r="12" spans="1:18" s="318" customFormat="1" ht="6.5" customHeight="1">
      <c r="A12" s="315"/>
      <c r="B12" s="316"/>
      <c r="C12" s="577"/>
      <c r="D12" s="316"/>
      <c r="E12" s="577"/>
      <c r="F12" s="316"/>
      <c r="G12" s="577"/>
      <c r="H12" s="316"/>
      <c r="I12" s="577"/>
      <c r="J12" s="316"/>
      <c r="K12" s="316"/>
      <c r="L12" s="316"/>
      <c r="M12" s="316"/>
      <c r="N12" s="316"/>
      <c r="O12" s="316"/>
      <c r="P12" s="316"/>
    </row>
    <row r="13" spans="1:18" s="319" customFormat="1">
      <c r="A13" s="447" t="s">
        <v>156</v>
      </c>
      <c r="B13" s="439">
        <f>SUM(D13,F13,H13)</f>
        <v>108314</v>
      </c>
      <c r="C13" s="582"/>
      <c r="D13" s="439">
        <f>D15</f>
        <v>52025</v>
      </c>
      <c r="E13" s="568"/>
      <c r="F13" s="439">
        <f>F15</f>
        <v>38713</v>
      </c>
      <c r="G13" s="582"/>
      <c r="H13" s="439">
        <f>H15</f>
        <v>17576</v>
      </c>
      <c r="I13" s="582"/>
      <c r="J13" s="442"/>
      <c r="K13" s="446">
        <f>M13+O13+Q13</f>
        <v>100</v>
      </c>
      <c r="L13" s="446"/>
      <c r="M13" s="446">
        <f>D13*100/B13</f>
        <v>48.03164872500323</v>
      </c>
      <c r="N13" s="444"/>
      <c r="O13" s="446">
        <f>F13*100/B13</f>
        <v>35.741455398194141</v>
      </c>
      <c r="P13" s="446"/>
      <c r="Q13" s="446">
        <f>H13*100/B13</f>
        <v>16.226895876802629</v>
      </c>
      <c r="R13" s="446"/>
    </row>
    <row r="14" spans="1:18" s="314" customFormat="1" ht="6.5" customHeight="1">
      <c r="A14" s="320"/>
      <c r="B14" s="321"/>
      <c r="C14" s="579"/>
      <c r="D14" s="321"/>
      <c r="E14" s="579"/>
      <c r="F14" s="321"/>
      <c r="G14" s="579"/>
      <c r="H14" s="321"/>
      <c r="I14" s="579"/>
      <c r="J14" s="320"/>
      <c r="K14" s="323"/>
      <c r="L14" s="323"/>
      <c r="M14" s="323"/>
      <c r="N14" s="323"/>
      <c r="O14" s="323"/>
      <c r="P14" s="323"/>
      <c r="Q14" s="323"/>
      <c r="R14" s="323"/>
    </row>
    <row r="15" spans="1:18" s="319" customFormat="1" ht="12">
      <c r="A15" s="289" t="s">
        <v>15</v>
      </c>
      <c r="B15" s="341">
        <f t="shared" ref="B15:B17" si="0">SUM(D15,F15,H15)</f>
        <v>108314</v>
      </c>
      <c r="C15" s="581"/>
      <c r="D15" s="341">
        <f>SUM(D16:D17)</f>
        <v>52025</v>
      </c>
      <c r="E15" s="581"/>
      <c r="F15" s="341">
        <f>SUM(F16:F17)</f>
        <v>38713</v>
      </c>
      <c r="G15" s="577"/>
      <c r="H15" s="341">
        <f>SUM(H16:H17)</f>
        <v>17576</v>
      </c>
      <c r="I15" s="577"/>
      <c r="J15" s="358"/>
      <c r="K15" s="338">
        <f>SUM(K16:K17)</f>
        <v>100</v>
      </c>
      <c r="L15" s="338"/>
      <c r="M15" s="338">
        <f>SUM(M16:M17)</f>
        <v>100</v>
      </c>
      <c r="N15" s="338"/>
      <c r="O15" s="338">
        <f>SUM(O16:O17)</f>
        <v>100</v>
      </c>
      <c r="P15" s="332"/>
      <c r="Q15" s="338">
        <f>SUM(Q16:Q17)</f>
        <v>100</v>
      </c>
      <c r="R15" s="338"/>
    </row>
    <row r="16" spans="1:18" s="314" customFormat="1" ht="12">
      <c r="A16" s="290" t="s">
        <v>89</v>
      </c>
      <c r="B16" s="324">
        <f t="shared" si="0"/>
        <v>94597</v>
      </c>
      <c r="C16" s="581"/>
      <c r="D16" s="533">
        <v>45146</v>
      </c>
      <c r="E16" s="533"/>
      <c r="F16" s="533">
        <v>34636</v>
      </c>
      <c r="G16" s="533"/>
      <c r="H16" s="533">
        <v>14815</v>
      </c>
      <c r="I16" s="577"/>
      <c r="J16" s="344"/>
      <c r="K16" s="328">
        <f>B16*100/SUM(B16:B17)</f>
        <v>87.335893790276415</v>
      </c>
      <c r="L16" s="328"/>
      <c r="M16" s="328">
        <f>D16*100/SUM(D16:D17)</f>
        <v>86.777510812109568</v>
      </c>
      <c r="N16" s="328"/>
      <c r="O16" s="328">
        <f>F16*100/SUM(F16:F17)</f>
        <v>89.468653940536768</v>
      </c>
      <c r="P16" s="327"/>
      <c r="Q16" s="328">
        <f>H16*100/SUM(H16:H17)</f>
        <v>84.291078743741465</v>
      </c>
      <c r="R16" s="328"/>
    </row>
    <row r="17" spans="1:18" s="314" customFormat="1" ht="12">
      <c r="A17" s="290" t="s">
        <v>90</v>
      </c>
      <c r="B17" s="324">
        <f t="shared" si="0"/>
        <v>13717</v>
      </c>
      <c r="C17" s="581"/>
      <c r="D17" s="533">
        <v>6879</v>
      </c>
      <c r="E17" s="533"/>
      <c r="F17" s="533">
        <v>4077</v>
      </c>
      <c r="G17" s="533"/>
      <c r="H17" s="533">
        <v>2761</v>
      </c>
      <c r="I17" s="577"/>
      <c r="J17" s="344"/>
      <c r="K17" s="328">
        <f>B17*100/SUM(B16:B17)</f>
        <v>12.664106209723581</v>
      </c>
      <c r="L17" s="328"/>
      <c r="M17" s="328">
        <f>D17*100/SUM(D16:D17)</f>
        <v>13.222489187890437</v>
      </c>
      <c r="N17" s="328"/>
      <c r="O17" s="328">
        <f>F17*100/SUM(F16:F17)</f>
        <v>10.53134605946323</v>
      </c>
      <c r="P17" s="327"/>
      <c r="Q17" s="328">
        <f>H17*100/SUM(H16:H17)</f>
        <v>15.708921256258535</v>
      </c>
      <c r="R17" s="328"/>
    </row>
    <row r="18" spans="1:18" s="314" customFormat="1" ht="6.5" customHeight="1">
      <c r="A18" s="343"/>
      <c r="B18" s="324"/>
      <c r="C18" s="581"/>
      <c r="D18" s="324"/>
      <c r="E18" s="581"/>
      <c r="F18" s="359"/>
      <c r="G18" s="577"/>
      <c r="H18" s="330"/>
      <c r="I18" s="577"/>
      <c r="J18" s="344"/>
      <c r="K18" s="328"/>
      <c r="L18" s="328"/>
      <c r="M18" s="328"/>
      <c r="N18" s="328"/>
      <c r="O18" s="327"/>
      <c r="P18" s="327"/>
      <c r="Q18" s="323"/>
      <c r="R18" s="323"/>
    </row>
    <row r="19" spans="1:18" s="319" customFormat="1" ht="12">
      <c r="A19" s="291" t="s">
        <v>16</v>
      </c>
      <c r="B19" s="341">
        <f t="shared" ref="B19:B25" si="1">SUM(D19,F19,H19)</f>
        <v>108312</v>
      </c>
      <c r="C19" s="579"/>
      <c r="D19" s="341">
        <f>SUM(D20:D25)</f>
        <v>52024</v>
      </c>
      <c r="E19" s="581"/>
      <c r="F19" s="341">
        <f>SUM(F20:F25)</f>
        <v>38712</v>
      </c>
      <c r="G19" s="581"/>
      <c r="H19" s="341">
        <f>SUM(H20:H25)</f>
        <v>17576</v>
      </c>
      <c r="I19" s="581"/>
      <c r="J19" s="360"/>
      <c r="K19" s="338">
        <f>SUM(K20:K24)</f>
        <v>99.999999999999986</v>
      </c>
      <c r="L19" s="338"/>
      <c r="M19" s="338">
        <f>SUM(M20:M24)</f>
        <v>100.00000000000001</v>
      </c>
      <c r="N19" s="338"/>
      <c r="O19" s="338">
        <f>SUM(O20:O24)</f>
        <v>100</v>
      </c>
      <c r="P19" s="338"/>
      <c r="Q19" s="338">
        <f>SUM(Q20:Q24)</f>
        <v>100</v>
      </c>
      <c r="R19" s="338"/>
    </row>
    <row r="20" spans="1:18" s="314" customFormat="1" ht="12">
      <c r="A20" s="292" t="s">
        <v>220</v>
      </c>
      <c r="B20" s="324">
        <f t="shared" si="1"/>
        <v>14152</v>
      </c>
      <c r="C20" s="581"/>
      <c r="D20" s="533">
        <v>8435</v>
      </c>
      <c r="E20" s="533"/>
      <c r="F20" s="533">
        <v>4132</v>
      </c>
      <c r="G20" s="533"/>
      <c r="H20" s="533">
        <v>1585</v>
      </c>
      <c r="I20" s="581"/>
      <c r="J20" s="326"/>
      <c r="K20" s="328">
        <f>B20*100/SUM($B$20:$B$24)</f>
        <v>13.081416845374546</v>
      </c>
      <c r="L20" s="328"/>
      <c r="M20" s="328">
        <f>D20*100/SUM($D$20:$D$24)</f>
        <v>16.239579522920238</v>
      </c>
      <c r="N20" s="328"/>
      <c r="O20" s="328">
        <f>F20*100/SUM($F$20:$F$24)</f>
        <v>10.682523267838675</v>
      </c>
      <c r="P20" s="323"/>
      <c r="Q20" s="328">
        <f>H20*100/SUM($H$20:$H$24)</f>
        <v>9.0246541023743099</v>
      </c>
      <c r="R20" s="327"/>
    </row>
    <row r="21" spans="1:18" s="314" customFormat="1" ht="12">
      <c r="A21" s="292" t="s">
        <v>1</v>
      </c>
      <c r="B21" s="324">
        <f t="shared" si="1"/>
        <v>55966</v>
      </c>
      <c r="C21" s="581"/>
      <c r="D21" s="533">
        <v>29289</v>
      </c>
      <c r="E21" s="533"/>
      <c r="F21" s="533">
        <v>18104</v>
      </c>
      <c r="G21" s="533"/>
      <c r="H21" s="533">
        <v>8573</v>
      </c>
      <c r="I21" s="577"/>
      <c r="J21" s="344"/>
      <c r="K21" s="328">
        <f t="shared" ref="K21" si="2">B21*100/SUM($B$20:$B$24)</f>
        <v>51.732233971751832</v>
      </c>
      <c r="L21" s="338"/>
      <c r="M21" s="328">
        <f t="shared" ref="M21:M23" si="3">D21*100/SUM($D$20:$D$24)</f>
        <v>56.388979804008393</v>
      </c>
      <c r="N21" s="338"/>
      <c r="O21" s="328">
        <f t="shared" ref="O21:O24" si="4">F21*100/SUM($F$20:$F$24)</f>
        <v>46.804550155118925</v>
      </c>
      <c r="P21" s="327"/>
      <c r="Q21" s="328">
        <f t="shared" ref="Q21:Q22" si="5">H21*100/SUM($H$20:$H$24)</f>
        <v>48.812845185902184</v>
      </c>
      <c r="R21" s="327"/>
    </row>
    <row r="22" spans="1:18" s="314" customFormat="1" ht="12">
      <c r="A22" s="292" t="s">
        <v>2</v>
      </c>
      <c r="B22" s="324">
        <f t="shared" si="1"/>
        <v>25259</v>
      </c>
      <c r="C22" s="581"/>
      <c r="D22" s="533">
        <v>9360</v>
      </c>
      <c r="E22" s="533"/>
      <c r="F22" s="533">
        <v>11430</v>
      </c>
      <c r="G22" s="533"/>
      <c r="H22" s="533">
        <v>4469</v>
      </c>
      <c r="I22" s="577"/>
      <c r="J22" s="344"/>
      <c r="K22" s="328">
        <f>B22*100/SUM($B$20:$B$24)</f>
        <v>23.34818457442875</v>
      </c>
      <c r="L22" s="361"/>
      <c r="M22" s="328">
        <f>D22*100/SUM($D$20:$D$24)</f>
        <v>18.020446275581911</v>
      </c>
      <c r="N22" s="361"/>
      <c r="O22" s="328">
        <f>F22*100/SUM($F$20:$F$24)</f>
        <v>29.550155118924508</v>
      </c>
      <c r="P22" s="327"/>
      <c r="Q22" s="328">
        <f t="shared" si="5"/>
        <v>25.445538917041507</v>
      </c>
      <c r="R22" s="327"/>
    </row>
    <row r="23" spans="1:18" s="314" customFormat="1" ht="12">
      <c r="A23" s="292" t="s">
        <v>3</v>
      </c>
      <c r="B23" s="324">
        <f t="shared" si="1"/>
        <v>10579</v>
      </c>
      <c r="C23" s="581"/>
      <c r="D23" s="533">
        <v>4223</v>
      </c>
      <c r="E23" s="533"/>
      <c r="F23" s="533">
        <v>4155</v>
      </c>
      <c r="G23" s="533"/>
      <c r="H23" s="533">
        <v>2201</v>
      </c>
      <c r="I23" s="581"/>
      <c r="J23" s="326"/>
      <c r="K23" s="328">
        <f>B23*100/SUM($B$20:$B$24)</f>
        <v>9.7787103453375739</v>
      </c>
      <c r="L23" s="328"/>
      <c r="M23" s="328">
        <f t="shared" si="3"/>
        <v>8.1303786989083768</v>
      </c>
      <c r="N23" s="328"/>
      <c r="O23" s="328">
        <f t="shared" si="4"/>
        <v>10.741985522233712</v>
      </c>
      <c r="P23" s="323"/>
      <c r="Q23" s="328">
        <f>H23*100/SUM($H$20:$H$24)</f>
        <v>12.532027557934294</v>
      </c>
      <c r="R23" s="327"/>
    </row>
    <row r="24" spans="1:18" s="314" customFormat="1">
      <c r="A24" s="196" t="s">
        <v>40</v>
      </c>
      <c r="B24" s="324">
        <f t="shared" si="1"/>
        <v>2228</v>
      </c>
      <c r="C24" s="581"/>
      <c r="D24" s="533">
        <v>634</v>
      </c>
      <c r="E24" s="533" t="s">
        <v>204</v>
      </c>
      <c r="F24" s="533">
        <v>859</v>
      </c>
      <c r="G24" s="533" t="s">
        <v>204</v>
      </c>
      <c r="H24" s="533">
        <v>735</v>
      </c>
      <c r="I24" s="581"/>
      <c r="J24" s="344"/>
      <c r="K24" s="328">
        <f>B24*100/SUM($B$20:$B$24)</f>
        <v>2.0594542631072987</v>
      </c>
      <c r="L24" s="328"/>
      <c r="M24" s="328">
        <f>D24*100/SUM($D$20:$D$24)</f>
        <v>1.2206156985810823</v>
      </c>
      <c r="N24" s="328"/>
      <c r="O24" s="328">
        <f t="shared" si="4"/>
        <v>2.2207859358841779</v>
      </c>
      <c r="P24" s="323"/>
      <c r="Q24" s="328">
        <f>H24*100/SUM($H$20:$H$24)</f>
        <v>4.1849342367477078</v>
      </c>
      <c r="R24" s="327"/>
    </row>
    <row r="25" spans="1:18" s="314" customFormat="1">
      <c r="A25" s="196" t="s">
        <v>4</v>
      </c>
      <c r="B25" s="533">
        <f t="shared" si="1"/>
        <v>128</v>
      </c>
      <c r="C25" s="581" t="s">
        <v>204</v>
      </c>
      <c r="D25" s="533">
        <v>83</v>
      </c>
      <c r="E25" s="533" t="s">
        <v>204</v>
      </c>
      <c r="F25" s="533">
        <v>32</v>
      </c>
      <c r="G25" s="533" t="s">
        <v>204</v>
      </c>
      <c r="H25" s="533">
        <v>13</v>
      </c>
      <c r="I25" s="581" t="s">
        <v>204</v>
      </c>
      <c r="J25" s="344"/>
      <c r="K25" s="364" t="s">
        <v>14</v>
      </c>
      <c r="L25" s="364"/>
      <c r="M25" s="364" t="s">
        <v>14</v>
      </c>
      <c r="N25" s="328"/>
      <c r="O25" s="328" t="s">
        <v>14</v>
      </c>
      <c r="P25" s="323"/>
      <c r="Q25" s="328">
        <v>0</v>
      </c>
      <c r="R25" s="327"/>
    </row>
    <row r="26" spans="1:18" s="314" customFormat="1" ht="6.5" customHeight="1">
      <c r="A26" s="329"/>
      <c r="B26" s="324"/>
      <c r="C26" s="581"/>
      <c r="D26" s="324"/>
      <c r="E26" s="581"/>
      <c r="F26" s="330"/>
      <c r="G26" s="581"/>
      <c r="H26" s="324"/>
      <c r="I26" s="581"/>
      <c r="J26" s="326"/>
      <c r="K26" s="328"/>
      <c r="L26" s="328"/>
      <c r="M26" s="328"/>
      <c r="N26" s="328"/>
      <c r="O26" s="327"/>
      <c r="P26" s="323"/>
      <c r="Q26" s="323"/>
      <c r="R26" s="323"/>
    </row>
    <row r="27" spans="1:18" s="314" customFormat="1" ht="26">
      <c r="A27" s="293" t="s">
        <v>139</v>
      </c>
      <c r="B27" s="341">
        <f>SUM(D27,F27,H27)</f>
        <v>108312</v>
      </c>
      <c r="C27" s="583"/>
      <c r="D27" s="341">
        <f>SUM(D28:D30)</f>
        <v>52024</v>
      </c>
      <c r="E27" s="604"/>
      <c r="F27" s="341">
        <f>SUM(F28:F30)</f>
        <v>38712</v>
      </c>
      <c r="G27" s="604"/>
      <c r="H27" s="341">
        <f>SUM(H28:H30)</f>
        <v>17576</v>
      </c>
      <c r="I27" s="577"/>
      <c r="J27" s="358"/>
      <c r="K27" s="338">
        <f>SUM(K28:K29)</f>
        <v>100</v>
      </c>
      <c r="L27" s="338"/>
      <c r="M27" s="338">
        <f>SUM(M28:M29)</f>
        <v>100</v>
      </c>
      <c r="N27" s="338"/>
      <c r="O27" s="338">
        <f>SUM(O28:O29)</f>
        <v>100</v>
      </c>
      <c r="P27" s="332"/>
      <c r="Q27" s="338">
        <f>SUM(Q28:Q29)</f>
        <v>100</v>
      </c>
      <c r="R27" s="323"/>
    </row>
    <row r="28" spans="1:18" s="314" customFormat="1" ht="12" customHeight="1">
      <c r="A28" s="199" t="s">
        <v>140</v>
      </c>
      <c r="B28" s="324">
        <f t="shared" ref="B28" si="6">SUM(D28,F28,H28)</f>
        <v>17973</v>
      </c>
      <c r="C28" s="533"/>
      <c r="D28" s="533">
        <v>17746</v>
      </c>
      <c r="E28" s="533"/>
      <c r="F28" s="533">
        <v>227</v>
      </c>
      <c r="G28" s="533" t="s">
        <v>204</v>
      </c>
      <c r="H28" s="533">
        <v>0</v>
      </c>
      <c r="I28" s="533"/>
      <c r="J28" s="344"/>
      <c r="K28" s="328">
        <f>B28*100/SUM(B28:B29)</f>
        <v>16.598173305135617</v>
      </c>
      <c r="L28" s="328"/>
      <c r="M28" s="328">
        <f>D28*100/SUM(D28:D29)</f>
        <v>34.111179455635863</v>
      </c>
      <c r="N28" s="327"/>
      <c r="O28" s="328">
        <f>F28*100/SUM(F28:F29)</f>
        <v>0.58682108419719259</v>
      </c>
      <c r="P28" s="327"/>
      <c r="Q28" s="328">
        <f>H28*100/SUM(H28:H29)</f>
        <v>0</v>
      </c>
      <c r="R28" s="323"/>
    </row>
    <row r="29" spans="1:18" s="314" customFormat="1" ht="12" customHeight="1">
      <c r="A29" s="199" t="s">
        <v>141</v>
      </c>
      <c r="B29" s="324">
        <f>SUM(D29,F29,H29)</f>
        <v>90310</v>
      </c>
      <c r="C29" s="533"/>
      <c r="D29" s="533">
        <v>34278</v>
      </c>
      <c r="E29" s="533"/>
      <c r="F29" s="533">
        <v>38456</v>
      </c>
      <c r="G29" s="533"/>
      <c r="H29" s="533">
        <v>17576</v>
      </c>
      <c r="I29" s="533"/>
      <c r="J29" s="362"/>
      <c r="K29" s="328">
        <f>B29*100/SUM(B28:B29)</f>
        <v>83.401826694864383</v>
      </c>
      <c r="L29" s="361"/>
      <c r="M29" s="328">
        <f>D29*100/SUM(D28:D29)</f>
        <v>65.888820544364137</v>
      </c>
      <c r="N29" s="363"/>
      <c r="O29" s="328">
        <f>F29*100/SUM(F28:F29)</f>
        <v>99.413178915802803</v>
      </c>
      <c r="P29" s="363"/>
      <c r="Q29" s="328">
        <f>H29*100/SUM(H28:H29)</f>
        <v>100</v>
      </c>
      <c r="R29" s="323"/>
    </row>
    <row r="30" spans="1:18" s="314" customFormat="1" ht="12" customHeight="1">
      <c r="A30" s="19" t="s">
        <v>4</v>
      </c>
      <c r="B30" s="533">
        <f>SUM(D30,F30,H30)</f>
        <v>29</v>
      </c>
      <c r="C30" s="533" t="s">
        <v>204</v>
      </c>
      <c r="D30" s="533">
        <v>0</v>
      </c>
      <c r="E30" s="533"/>
      <c r="F30" s="533">
        <v>29</v>
      </c>
      <c r="G30" s="533" t="s">
        <v>204</v>
      </c>
      <c r="H30" s="533">
        <v>0</v>
      </c>
      <c r="I30" s="533"/>
      <c r="J30" s="362"/>
      <c r="K30" s="661" t="s">
        <v>14</v>
      </c>
      <c r="L30" s="662"/>
      <c r="M30" s="661" t="s">
        <v>14</v>
      </c>
      <c r="N30" s="363"/>
      <c r="O30" s="328">
        <v>0</v>
      </c>
      <c r="P30" s="363"/>
      <c r="Q30" s="328">
        <v>0</v>
      </c>
      <c r="R30" s="323"/>
    </row>
    <row r="31" spans="1:18" s="314" customFormat="1" ht="6.5" customHeight="1">
      <c r="A31" s="329"/>
      <c r="B31" s="324"/>
      <c r="C31" s="581"/>
      <c r="D31" s="324"/>
      <c r="E31" s="581"/>
      <c r="F31" s="321"/>
      <c r="G31" s="581"/>
      <c r="H31" s="321"/>
      <c r="I31" s="581"/>
      <c r="J31" s="326"/>
      <c r="K31" s="328"/>
      <c r="L31" s="328"/>
      <c r="M31" s="328"/>
      <c r="N31" s="328"/>
      <c r="O31" s="328"/>
      <c r="P31" s="323"/>
      <c r="Q31" s="323"/>
      <c r="R31" s="323"/>
    </row>
    <row r="32" spans="1:18" s="314" customFormat="1">
      <c r="A32" s="293" t="s">
        <v>143</v>
      </c>
      <c r="B32" s="341">
        <f>SUM(D32,F32,H32)</f>
        <v>108313</v>
      </c>
      <c r="C32" s="583"/>
      <c r="D32" s="341">
        <f>SUM(D33:D35)</f>
        <v>52024</v>
      </c>
      <c r="E32" s="604"/>
      <c r="F32" s="341">
        <f>SUM(F33:F35)</f>
        <v>38712</v>
      </c>
      <c r="G32" s="604"/>
      <c r="H32" s="341">
        <f>SUM(H33:H35)</f>
        <v>17577</v>
      </c>
      <c r="I32" s="577"/>
      <c r="J32" s="358"/>
      <c r="K32" s="338">
        <f>SUM(K33:K34)</f>
        <v>100</v>
      </c>
      <c r="L32" s="338"/>
      <c r="M32" s="338">
        <f>SUM(M33:M34)</f>
        <v>100</v>
      </c>
      <c r="N32" s="338"/>
      <c r="O32" s="338">
        <f>SUM(O33:O34)</f>
        <v>100</v>
      </c>
      <c r="P32" s="332"/>
      <c r="Q32" s="338">
        <f>SUM(Q33:Q34)</f>
        <v>100</v>
      </c>
      <c r="R32" s="323"/>
    </row>
    <row r="33" spans="1:18" s="314" customFormat="1" ht="12" customHeight="1">
      <c r="A33" s="199" t="s">
        <v>140</v>
      </c>
      <c r="B33" s="324">
        <f t="shared" ref="B33:B35" si="7">SUM(D33,F33,H33)</f>
        <v>17841</v>
      </c>
      <c r="C33" s="581"/>
      <c r="D33" s="533">
        <v>7373</v>
      </c>
      <c r="E33" s="533"/>
      <c r="F33" s="533">
        <v>8246</v>
      </c>
      <c r="G33" s="533"/>
      <c r="H33" s="533">
        <v>2222</v>
      </c>
      <c r="I33" s="577"/>
      <c r="J33" s="344"/>
      <c r="K33" s="328">
        <f>B33*100/SUM(B33:B34)</f>
        <v>16.471706997313341</v>
      </c>
      <c r="L33" s="328"/>
      <c r="M33" s="328">
        <f>D33*100/SUM(D33:D34)</f>
        <v>14.172305089958481</v>
      </c>
      <c r="N33" s="327"/>
      <c r="O33" s="328">
        <f>F33*100/SUM(F33:F34)</f>
        <v>21.300888613349866</v>
      </c>
      <c r="P33" s="327"/>
      <c r="Q33" s="328">
        <f>H33*100/SUM(H33:H34)</f>
        <v>12.64152016840189</v>
      </c>
      <c r="R33" s="323"/>
    </row>
    <row r="34" spans="1:18" s="314" customFormat="1" ht="12" customHeight="1">
      <c r="A34" s="199" t="s">
        <v>141</v>
      </c>
      <c r="B34" s="324">
        <f t="shared" si="7"/>
        <v>90472</v>
      </c>
      <c r="C34" s="581"/>
      <c r="D34" s="533">
        <v>44651</v>
      </c>
      <c r="E34" s="533"/>
      <c r="F34" s="533">
        <v>30466</v>
      </c>
      <c r="G34" s="533"/>
      <c r="H34" s="533">
        <v>15355</v>
      </c>
      <c r="I34" s="581"/>
      <c r="J34" s="362"/>
      <c r="K34" s="328">
        <f>B34*100/SUM(B33:B34)</f>
        <v>83.528293002686652</v>
      </c>
      <c r="L34" s="361"/>
      <c r="M34" s="328">
        <f>D34*100/SUM(D33:D34)</f>
        <v>85.827694910041515</v>
      </c>
      <c r="N34" s="363"/>
      <c r="O34" s="328">
        <f>F34*100/SUM(F33:F34)</f>
        <v>78.699111386650131</v>
      </c>
      <c r="P34" s="363"/>
      <c r="Q34" s="328">
        <f>H34*100/SUM(H33:H34)</f>
        <v>87.358479831598117</v>
      </c>
      <c r="R34" s="323"/>
    </row>
    <row r="35" spans="1:18" s="314" customFormat="1" ht="12" customHeight="1">
      <c r="A35" s="19" t="s">
        <v>4</v>
      </c>
      <c r="B35" s="533">
        <f t="shared" si="7"/>
        <v>0</v>
      </c>
      <c r="C35" s="581"/>
      <c r="D35" s="533">
        <v>0</v>
      </c>
      <c r="E35" s="533"/>
      <c r="F35" s="533">
        <v>0</v>
      </c>
      <c r="G35" s="533"/>
      <c r="H35" s="533">
        <v>0</v>
      </c>
      <c r="I35" s="581"/>
      <c r="J35" s="362"/>
      <c r="K35" s="661">
        <v>0</v>
      </c>
      <c r="L35" s="662"/>
      <c r="M35" s="661">
        <v>0</v>
      </c>
      <c r="N35" s="363"/>
      <c r="O35" s="328">
        <v>0</v>
      </c>
      <c r="P35" s="363"/>
      <c r="Q35" s="328">
        <v>0</v>
      </c>
      <c r="R35" s="323"/>
    </row>
    <row r="36" spans="1:18" s="314" customFormat="1" ht="6.5" customHeight="1">
      <c r="A36" s="329"/>
      <c r="B36" s="324"/>
      <c r="C36" s="581"/>
      <c r="D36" s="324"/>
      <c r="E36" s="581"/>
      <c r="F36" s="321"/>
      <c r="G36" s="581"/>
      <c r="H36" s="321"/>
      <c r="I36" s="581"/>
      <c r="J36" s="326"/>
      <c r="K36" s="328"/>
      <c r="L36" s="328"/>
      <c r="M36" s="328"/>
      <c r="N36" s="328"/>
      <c r="O36" s="328"/>
      <c r="P36" s="323"/>
      <c r="Q36" s="323"/>
      <c r="R36" s="323"/>
    </row>
    <row r="37" spans="1:18" s="319" customFormat="1">
      <c r="A37" s="293" t="s">
        <v>17</v>
      </c>
      <c r="B37" s="341">
        <f>SUM(D37,F37,H37)</f>
        <v>108314</v>
      </c>
      <c r="C37" s="583"/>
      <c r="D37" s="341">
        <f>SUM(D38:D40)</f>
        <v>52025</v>
      </c>
      <c r="E37" s="604"/>
      <c r="F37" s="341">
        <f>SUM(F38:F40)</f>
        <v>38713</v>
      </c>
      <c r="G37" s="604"/>
      <c r="H37" s="341">
        <f>SUM(H38:H40)</f>
        <v>17576</v>
      </c>
      <c r="I37" s="577"/>
      <c r="J37" s="358"/>
      <c r="K37" s="338">
        <f>SUM(K38:K39)</f>
        <v>100</v>
      </c>
      <c r="L37" s="338"/>
      <c r="M37" s="338">
        <f>SUM(M38:M39)</f>
        <v>100</v>
      </c>
      <c r="N37" s="338"/>
      <c r="O37" s="338">
        <f>SUM(O38:O39)</f>
        <v>100</v>
      </c>
      <c r="P37" s="332"/>
      <c r="Q37" s="338">
        <f>SUM(Q38:Q39)</f>
        <v>100</v>
      </c>
      <c r="R37" s="338"/>
    </row>
    <row r="38" spans="1:18" s="314" customFormat="1">
      <c r="A38" s="199" t="s">
        <v>18</v>
      </c>
      <c r="B38" s="324">
        <f t="shared" ref="B38:B40" si="8">SUM(D38,F38,H38)</f>
        <v>103902</v>
      </c>
      <c r="C38" s="581"/>
      <c r="D38" s="533">
        <v>49935</v>
      </c>
      <c r="E38" s="533"/>
      <c r="F38" s="533">
        <v>37033</v>
      </c>
      <c r="G38" s="533"/>
      <c r="H38" s="533">
        <v>16934</v>
      </c>
      <c r="I38" s="577"/>
      <c r="J38" s="344"/>
      <c r="K38" s="328">
        <f>B38*100/SUM(B38:B39)</f>
        <v>96.049031208401118</v>
      </c>
      <c r="L38" s="328"/>
      <c r="M38" s="328">
        <f>D38*100/SUM(D38:D39)</f>
        <v>96.130522668206751</v>
      </c>
      <c r="N38" s="327"/>
      <c r="O38" s="328">
        <f>F38*100/SUM(F38:F39)</f>
        <v>95.803906351054195</v>
      </c>
      <c r="P38" s="327"/>
      <c r="Q38" s="328">
        <f>H38*100/SUM(H38:H39)</f>
        <v>96.34729176149294</v>
      </c>
      <c r="R38" s="327"/>
    </row>
    <row r="39" spans="1:18" s="314" customFormat="1">
      <c r="A39" s="199" t="s">
        <v>19</v>
      </c>
      <c r="B39" s="324">
        <f t="shared" si="8"/>
        <v>4274</v>
      </c>
      <c r="C39" s="581"/>
      <c r="D39" s="533">
        <v>2010</v>
      </c>
      <c r="E39" s="533"/>
      <c r="F39" s="533">
        <v>1622</v>
      </c>
      <c r="G39" s="533"/>
      <c r="H39" s="533">
        <v>642</v>
      </c>
      <c r="I39" s="581"/>
      <c r="J39" s="362"/>
      <c r="K39" s="328">
        <f>B39*100/SUM(B38:B39)</f>
        <v>3.9509687915988758</v>
      </c>
      <c r="L39" s="361"/>
      <c r="M39" s="328">
        <f>D39*100/SUM(D38:D39)</f>
        <v>3.8694773317932429</v>
      </c>
      <c r="N39" s="363"/>
      <c r="O39" s="328">
        <f>F39*100/SUM(F38:F39)</f>
        <v>4.1960936489458023</v>
      </c>
      <c r="P39" s="363"/>
      <c r="Q39" s="328">
        <f>H39*100/SUM(H38:H39)</f>
        <v>3.6527082385070551</v>
      </c>
      <c r="R39" s="327"/>
    </row>
    <row r="40" spans="1:18" s="314" customFormat="1" ht="12">
      <c r="A40" s="19" t="s">
        <v>4</v>
      </c>
      <c r="B40" s="533">
        <f t="shared" si="8"/>
        <v>138</v>
      </c>
      <c r="C40" s="581" t="s">
        <v>204</v>
      </c>
      <c r="D40" s="533">
        <v>80</v>
      </c>
      <c r="E40" s="533" t="s">
        <v>204</v>
      </c>
      <c r="F40" s="533">
        <v>58</v>
      </c>
      <c r="G40" s="533" t="s">
        <v>204</v>
      </c>
      <c r="H40" s="533">
        <v>0</v>
      </c>
      <c r="I40" s="581"/>
      <c r="J40" s="362"/>
      <c r="K40" s="661" t="s">
        <v>14</v>
      </c>
      <c r="L40" s="662"/>
      <c r="M40" s="661" t="s">
        <v>14</v>
      </c>
      <c r="N40" s="363"/>
      <c r="O40" s="661">
        <v>0</v>
      </c>
      <c r="P40" s="662"/>
      <c r="Q40" s="661">
        <v>0</v>
      </c>
      <c r="R40" s="327"/>
    </row>
    <row r="41" spans="1:18" s="314" customFormat="1" ht="6.5" customHeight="1">
      <c r="A41" s="329"/>
      <c r="B41" s="324"/>
      <c r="C41" s="581"/>
      <c r="D41" s="324"/>
      <c r="E41" s="581"/>
      <c r="F41" s="321"/>
      <c r="G41" s="581"/>
      <c r="H41" s="321"/>
      <c r="I41" s="581"/>
      <c r="J41" s="326"/>
      <c r="K41" s="328"/>
      <c r="L41" s="328"/>
      <c r="M41" s="328"/>
      <c r="N41" s="328"/>
      <c r="O41" s="328"/>
      <c r="P41" s="323"/>
      <c r="Q41" s="323"/>
      <c r="R41" s="323"/>
    </row>
    <row r="42" spans="1:18" s="319" customFormat="1" ht="12">
      <c r="A42" s="294" t="s">
        <v>20</v>
      </c>
      <c r="B42" s="341">
        <f t="shared" ref="B42:B49" si="9">SUM(D42,F42,H42)</f>
        <v>108313</v>
      </c>
      <c r="C42" s="599"/>
      <c r="D42" s="341">
        <f>SUM(D43:D49)</f>
        <v>52025</v>
      </c>
      <c r="E42" s="599"/>
      <c r="F42" s="341">
        <f>SUM(F43:F49)</f>
        <v>38713</v>
      </c>
      <c r="G42" s="599"/>
      <c r="H42" s="341">
        <f>SUM(H43:H49)</f>
        <v>17575</v>
      </c>
      <c r="I42" s="604"/>
      <c r="J42" s="358"/>
      <c r="K42" s="338">
        <f>SUM(K43:K48)</f>
        <v>100</v>
      </c>
      <c r="L42" s="338"/>
      <c r="M42" s="338">
        <f>SUM(M43:M48)</f>
        <v>100.00000000000001</v>
      </c>
      <c r="N42" s="338"/>
      <c r="O42" s="338">
        <f>SUM(O43:O48)</f>
        <v>100.00000000000001</v>
      </c>
      <c r="P42" s="332"/>
      <c r="Q42" s="338">
        <f>SUM(Q43:Q48)</f>
        <v>100</v>
      </c>
      <c r="R42" s="338"/>
    </row>
    <row r="43" spans="1:18" s="314" customFormat="1">
      <c r="A43" s="295" t="s">
        <v>5</v>
      </c>
      <c r="B43" s="324">
        <f t="shared" si="9"/>
        <v>4066</v>
      </c>
      <c r="C43" s="581"/>
      <c r="D43" s="533">
        <v>2110</v>
      </c>
      <c r="E43" s="533"/>
      <c r="F43" s="533">
        <v>1215</v>
      </c>
      <c r="G43" s="533"/>
      <c r="H43" s="533">
        <v>741</v>
      </c>
      <c r="I43" s="581"/>
      <c r="J43" s="344"/>
      <c r="K43" s="328">
        <f>B43*100/SUM($B$43:$B$48)</f>
        <v>3.7582378984924532</v>
      </c>
      <c r="L43" s="328"/>
      <c r="M43" s="328">
        <f>D43*100/SUM($D$43:$D$48)</f>
        <v>4.0644142235235199</v>
      </c>
      <c r="N43" s="327"/>
      <c r="O43" s="328">
        <f>F43*100/SUM($F$43:$F$48)</f>
        <v>3.13848061374732</v>
      </c>
      <c r="P43" s="327"/>
      <c r="Q43" s="328">
        <f>H43*100/SUM($H$43:$H$48)</f>
        <v>4.2193372053296887</v>
      </c>
      <c r="R43" s="327"/>
    </row>
    <row r="44" spans="1:18" s="314" customFormat="1">
      <c r="A44" s="295" t="s">
        <v>161</v>
      </c>
      <c r="B44" s="324">
        <f t="shared" si="9"/>
        <v>21445</v>
      </c>
      <c r="C44" s="581"/>
      <c r="D44" s="533">
        <v>11744</v>
      </c>
      <c r="E44" s="533"/>
      <c r="F44" s="533">
        <v>7295</v>
      </c>
      <c r="G44" s="533"/>
      <c r="H44" s="533">
        <v>2406</v>
      </c>
      <c r="I44" s="581"/>
      <c r="J44" s="326"/>
      <c r="K44" s="328">
        <f t="shared" ref="K44:K48" si="10">B44*100/SUM($B$43:$B$48)</f>
        <v>19.821793343131002</v>
      </c>
      <c r="L44" s="328"/>
      <c r="M44" s="328">
        <f t="shared" ref="M44:M48" si="11">D44*100/SUM($D$43:$D$48)</f>
        <v>22.622028739838964</v>
      </c>
      <c r="N44" s="328"/>
      <c r="O44" s="328">
        <f t="shared" ref="O44:O48" si="12">F44*100/SUM($F$43:$F$48)</f>
        <v>18.843799240565186</v>
      </c>
      <c r="P44" s="323"/>
      <c r="Q44" s="328">
        <f t="shared" ref="Q44:Q48" si="13">H44*100/SUM($H$43:$H$48)</f>
        <v>13.700034164673728</v>
      </c>
      <c r="R44" s="327"/>
    </row>
    <row r="45" spans="1:18" s="314" customFormat="1">
      <c r="A45" s="296" t="s">
        <v>162</v>
      </c>
      <c r="B45" s="324">
        <f t="shared" si="9"/>
        <v>26020</v>
      </c>
      <c r="C45" s="581"/>
      <c r="D45" s="533">
        <v>12110</v>
      </c>
      <c r="E45" s="533"/>
      <c r="F45" s="533">
        <v>12522</v>
      </c>
      <c r="G45" s="533"/>
      <c r="H45" s="533">
        <v>1388</v>
      </c>
      <c r="I45" s="581"/>
      <c r="J45" s="326"/>
      <c r="K45" s="328">
        <f t="shared" si="10"/>
        <v>24.050504210224698</v>
      </c>
      <c r="L45" s="328"/>
      <c r="M45" s="328">
        <f t="shared" si="11"/>
        <v>23.327040875293754</v>
      </c>
      <c r="N45" s="328"/>
      <c r="O45" s="328">
        <f t="shared" si="12"/>
        <v>32.345723658719294</v>
      </c>
      <c r="P45" s="323"/>
      <c r="Q45" s="328">
        <f t="shared" si="13"/>
        <v>7.9034278555973128</v>
      </c>
      <c r="R45" s="327"/>
    </row>
    <row r="46" spans="1:18" s="314" customFormat="1">
      <c r="A46" s="296" t="s">
        <v>163</v>
      </c>
      <c r="B46" s="324">
        <f t="shared" si="9"/>
        <v>12429</v>
      </c>
      <c r="C46" s="581"/>
      <c r="D46" s="533">
        <v>5600</v>
      </c>
      <c r="E46" s="533"/>
      <c r="F46" s="533">
        <v>4312</v>
      </c>
      <c r="G46" s="533"/>
      <c r="H46" s="533">
        <v>2517</v>
      </c>
      <c r="I46" s="581"/>
      <c r="J46" s="326"/>
      <c r="K46" s="328">
        <f t="shared" si="10"/>
        <v>11.488228932701107</v>
      </c>
      <c r="L46" s="328"/>
      <c r="M46" s="328">
        <f>D46*100/SUM($D$43:$D$48)</f>
        <v>10.787070924991331</v>
      </c>
      <c r="N46" s="328"/>
      <c r="O46" s="328">
        <f>F46*100/SUM($F$43:$F$48)</f>
        <v>11.138377289282669</v>
      </c>
      <c r="P46" s="323"/>
      <c r="Q46" s="328">
        <f>H46*100/SUM($H$43:$H$48)</f>
        <v>14.332080628629997</v>
      </c>
      <c r="R46" s="327"/>
    </row>
    <row r="47" spans="1:18" s="314" customFormat="1">
      <c r="A47" s="295" t="s">
        <v>164</v>
      </c>
      <c r="B47" s="324">
        <f t="shared" si="9"/>
        <v>19345</v>
      </c>
      <c r="C47" s="581"/>
      <c r="D47" s="533">
        <v>7280</v>
      </c>
      <c r="E47" s="533"/>
      <c r="F47" s="533">
        <v>8178</v>
      </c>
      <c r="G47" s="533"/>
      <c r="H47" s="533">
        <v>3887</v>
      </c>
      <c r="I47" s="581"/>
      <c r="J47" s="326"/>
      <c r="K47" s="328">
        <f t="shared" si="10"/>
        <v>17.880745732006027</v>
      </c>
      <c r="L47" s="328"/>
      <c r="M47" s="328">
        <f t="shared" si="11"/>
        <v>14.023192202488731</v>
      </c>
      <c r="N47" s="328"/>
      <c r="O47" s="328">
        <f t="shared" si="12"/>
        <v>21.124686797716528</v>
      </c>
      <c r="P47" s="323"/>
      <c r="Q47" s="328">
        <f t="shared" si="13"/>
        <v>22.13301446304521</v>
      </c>
      <c r="R47" s="327"/>
    </row>
    <row r="48" spans="1:18" s="314" customFormat="1" ht="12">
      <c r="A48" s="19" t="s">
        <v>165</v>
      </c>
      <c r="B48" s="324">
        <f t="shared" si="9"/>
        <v>24884</v>
      </c>
      <c r="C48" s="581"/>
      <c r="D48" s="533">
        <v>13070</v>
      </c>
      <c r="E48" s="533"/>
      <c r="F48" s="533">
        <v>5191</v>
      </c>
      <c r="G48" s="533"/>
      <c r="H48" s="533">
        <v>6623</v>
      </c>
      <c r="I48" s="581"/>
      <c r="J48" s="326"/>
      <c r="K48" s="328">
        <f t="shared" si="10"/>
        <v>23.000489883444711</v>
      </c>
      <c r="L48" s="328"/>
      <c r="M48" s="328">
        <f t="shared" si="11"/>
        <v>25.176253033863699</v>
      </c>
      <c r="N48" s="328"/>
      <c r="O48" s="328">
        <f t="shared" si="12"/>
        <v>13.408932399969002</v>
      </c>
      <c r="P48" s="323"/>
      <c r="Q48" s="328">
        <f t="shared" si="13"/>
        <v>37.712105682724065</v>
      </c>
      <c r="R48" s="327"/>
    </row>
    <row r="49" spans="1:18" s="314" customFormat="1" ht="12">
      <c r="A49" s="19" t="s">
        <v>4</v>
      </c>
      <c r="B49" s="533">
        <f t="shared" si="9"/>
        <v>124</v>
      </c>
      <c r="C49" s="581" t="s">
        <v>204</v>
      </c>
      <c r="D49" s="533">
        <v>111</v>
      </c>
      <c r="E49" s="533" t="s">
        <v>204</v>
      </c>
      <c r="F49" s="533">
        <v>0</v>
      </c>
      <c r="G49" s="533"/>
      <c r="H49" s="533">
        <v>13</v>
      </c>
      <c r="I49" s="581" t="s">
        <v>204</v>
      </c>
      <c r="J49" s="326"/>
      <c r="K49" s="661" t="s">
        <v>14</v>
      </c>
      <c r="L49" s="662"/>
      <c r="M49" s="661" t="s">
        <v>14</v>
      </c>
      <c r="N49" s="363"/>
      <c r="O49" s="328" t="s">
        <v>14</v>
      </c>
      <c r="P49" s="363"/>
      <c r="Q49" s="328">
        <v>0</v>
      </c>
      <c r="R49" s="327"/>
    </row>
    <row r="50" spans="1:18" s="310" customFormat="1" ht="6.5" customHeight="1">
      <c r="A50" s="202"/>
      <c r="B50" s="324"/>
      <c r="C50" s="577"/>
      <c r="D50" s="330"/>
      <c r="E50" s="577"/>
      <c r="F50" s="330"/>
      <c r="G50" s="577"/>
      <c r="H50" s="330"/>
      <c r="I50" s="577"/>
      <c r="J50" s="345"/>
      <c r="K50" s="327"/>
      <c r="L50" s="327"/>
      <c r="M50" s="327"/>
      <c r="N50" s="327"/>
      <c r="O50" s="327"/>
      <c r="P50" s="346"/>
      <c r="Q50" s="327"/>
      <c r="R50" s="327"/>
    </row>
    <row r="51" spans="1:18" s="319" customFormat="1" ht="12">
      <c r="A51" s="294" t="s">
        <v>21</v>
      </c>
      <c r="B51" s="341">
        <f>SUM(D51,F51,H51)</f>
        <v>108313</v>
      </c>
      <c r="C51" s="583"/>
      <c r="D51" s="341">
        <f>SUM(D52:D54)</f>
        <v>52024</v>
      </c>
      <c r="E51" s="604"/>
      <c r="F51" s="341">
        <f>SUM(F52:F54)</f>
        <v>38713</v>
      </c>
      <c r="G51" s="604"/>
      <c r="H51" s="341">
        <f>SUM(H52:H54)</f>
        <v>17576</v>
      </c>
      <c r="I51" s="581"/>
      <c r="J51" s="366"/>
      <c r="K51" s="338">
        <f>SUM(K52:K53)</f>
        <v>100</v>
      </c>
      <c r="L51" s="338"/>
      <c r="M51" s="338">
        <f>SUM(M52:M53)</f>
        <v>100</v>
      </c>
      <c r="N51" s="338"/>
      <c r="O51" s="338">
        <f>SUM(O52:O53)</f>
        <v>100</v>
      </c>
      <c r="P51" s="367"/>
      <c r="Q51" s="338">
        <f>SUM(Q52:Q53)</f>
        <v>100</v>
      </c>
      <c r="R51" s="338"/>
    </row>
    <row r="52" spans="1:18" s="314" customFormat="1">
      <c r="A52" s="297" t="s">
        <v>166</v>
      </c>
      <c r="B52" s="324">
        <f t="shared" ref="B52:B54" si="14">SUM(D52,F52,H52)</f>
        <v>44574</v>
      </c>
      <c r="C52" s="600"/>
      <c r="D52" s="533">
        <v>20272</v>
      </c>
      <c r="E52" s="533"/>
      <c r="F52" s="533">
        <v>17468</v>
      </c>
      <c r="G52" s="533"/>
      <c r="H52" s="533">
        <v>6834</v>
      </c>
      <c r="I52" s="581"/>
      <c r="J52" s="326"/>
      <c r="K52" s="328">
        <f>B52*100/SUM(B52:B53)</f>
        <v>41.17538381953554</v>
      </c>
      <c r="L52" s="361"/>
      <c r="M52" s="328">
        <f>D52*100/SUM(D52:D53)</f>
        <v>38.966630785791175</v>
      </c>
      <c r="N52" s="361"/>
      <c r="O52" s="328">
        <f>F52*100/SUM(F52:F53)</f>
        <v>45.190665907797381</v>
      </c>
      <c r="P52" s="323"/>
      <c r="Q52" s="328">
        <f>H52*100/SUM(H52:H53)</f>
        <v>38.882567137005005</v>
      </c>
      <c r="R52" s="327"/>
    </row>
    <row r="53" spans="1:18" s="314" customFormat="1">
      <c r="A53" s="297" t="s">
        <v>167</v>
      </c>
      <c r="B53" s="324">
        <f t="shared" si="14"/>
        <v>63680</v>
      </c>
      <c r="C53" s="581"/>
      <c r="D53" s="533">
        <v>31752</v>
      </c>
      <c r="E53" s="533"/>
      <c r="F53" s="533">
        <v>21186</v>
      </c>
      <c r="G53" s="533"/>
      <c r="H53" s="533">
        <v>10742</v>
      </c>
      <c r="I53" s="577"/>
      <c r="J53" s="344"/>
      <c r="K53" s="328">
        <f>B53*100/SUM(B52:B53)</f>
        <v>58.82461618046446</v>
      </c>
      <c r="L53" s="328"/>
      <c r="M53" s="328">
        <f>D53*100/SUM(D52:D53)</f>
        <v>61.033369214208825</v>
      </c>
      <c r="N53" s="328"/>
      <c r="O53" s="328">
        <f>F53*100/SUM(F52:F53)</f>
        <v>54.809334092202619</v>
      </c>
      <c r="P53" s="327"/>
      <c r="Q53" s="328">
        <f>H53*100/SUM(H52:H53)</f>
        <v>61.117432862994995</v>
      </c>
      <c r="R53" s="327"/>
    </row>
    <row r="54" spans="1:18" s="314" customFormat="1" ht="12">
      <c r="A54" s="19" t="s">
        <v>4</v>
      </c>
      <c r="B54" s="533">
        <f t="shared" si="14"/>
        <v>59</v>
      </c>
      <c r="C54" s="581" t="s">
        <v>204</v>
      </c>
      <c r="D54" s="533">
        <v>0</v>
      </c>
      <c r="E54" s="533"/>
      <c r="F54" s="533">
        <v>59</v>
      </c>
      <c r="G54" s="533" t="s">
        <v>204</v>
      </c>
      <c r="H54" s="533">
        <v>0</v>
      </c>
      <c r="I54" s="577"/>
      <c r="J54" s="344"/>
      <c r="K54" s="328">
        <v>0</v>
      </c>
      <c r="L54" s="662"/>
      <c r="M54" s="328">
        <v>0</v>
      </c>
      <c r="N54" s="328"/>
      <c r="O54" s="328">
        <v>0</v>
      </c>
      <c r="P54" s="327"/>
      <c r="Q54" s="328">
        <v>0</v>
      </c>
      <c r="R54" s="327"/>
    </row>
    <row r="55" spans="1:18" s="314" customFormat="1" ht="6.5" customHeight="1">
      <c r="A55" s="368"/>
      <c r="B55" s="324"/>
      <c r="C55" s="601"/>
      <c r="D55" s="369"/>
      <c r="E55" s="600"/>
      <c r="F55" s="369"/>
      <c r="G55" s="600"/>
      <c r="H55" s="370"/>
      <c r="I55" s="581"/>
      <c r="J55" s="371"/>
      <c r="K55" s="361"/>
      <c r="L55" s="361"/>
      <c r="M55" s="361"/>
      <c r="N55" s="361"/>
      <c r="O55" s="361"/>
      <c r="P55" s="372"/>
      <c r="Q55" s="323"/>
      <c r="R55" s="323"/>
    </row>
    <row r="56" spans="1:18" s="319" customFormat="1">
      <c r="A56" s="298" t="s">
        <v>22</v>
      </c>
      <c r="B56" s="341">
        <f t="shared" ref="B56:B61" si="15">SUM(D56,F56,H56)</f>
        <v>108312</v>
      </c>
      <c r="C56" s="599"/>
      <c r="D56" s="341">
        <f>SUM(D57:D61)</f>
        <v>52024</v>
      </c>
      <c r="E56" s="599"/>
      <c r="F56" s="341">
        <f>SUM(F57:F61)</f>
        <v>38712</v>
      </c>
      <c r="G56" s="599"/>
      <c r="H56" s="341">
        <f>SUM(H57:H61)</f>
        <v>17576</v>
      </c>
      <c r="I56" s="581"/>
      <c r="J56" s="366"/>
      <c r="K56" s="338">
        <f>SUM(K57:K60)</f>
        <v>100.00000000000001</v>
      </c>
      <c r="L56" s="338"/>
      <c r="M56" s="338">
        <f>SUM(M57:M60)</f>
        <v>100.00000000000001</v>
      </c>
      <c r="N56" s="338"/>
      <c r="O56" s="338">
        <f>SUM(O57:O60)</f>
        <v>100.00000000000001</v>
      </c>
      <c r="P56" s="367"/>
      <c r="Q56" s="338">
        <f>SUM(Q57:Q60)</f>
        <v>100</v>
      </c>
      <c r="R56" s="338"/>
    </row>
    <row r="57" spans="1:18" s="314" customFormat="1" ht="12">
      <c r="A57" s="299" t="s">
        <v>71</v>
      </c>
      <c r="B57" s="324">
        <f t="shared" si="15"/>
        <v>59364</v>
      </c>
      <c r="C57" s="581"/>
      <c r="D57" s="533">
        <v>28334</v>
      </c>
      <c r="E57" s="533"/>
      <c r="F57" s="533">
        <v>23847</v>
      </c>
      <c r="G57" s="533"/>
      <c r="H57" s="533">
        <v>7183</v>
      </c>
      <c r="I57" s="577"/>
      <c r="J57" s="344"/>
      <c r="K57" s="328">
        <f>B57*100/SUM($B$57:$B$60)</f>
        <v>55.055366980134664</v>
      </c>
      <c r="L57" s="328"/>
      <c r="M57" s="328">
        <f>D57*100/SUM($D$57:$D$60)</f>
        <v>54.902340722368628</v>
      </c>
      <c r="N57" s="328"/>
      <c r="O57" s="328">
        <f>F57*100/SUM($F$57:$F$60)</f>
        <v>61.712644273070751</v>
      </c>
      <c r="P57" s="323"/>
      <c r="Q57" s="328">
        <f>H57*100/SUM($H$57:$H$60)</f>
        <v>40.868229403732364</v>
      </c>
      <c r="R57" s="327"/>
    </row>
    <row r="58" spans="1:18" s="314" customFormat="1" ht="12">
      <c r="A58" s="299" t="s">
        <v>72</v>
      </c>
      <c r="B58" s="324">
        <f t="shared" si="15"/>
        <v>4402</v>
      </c>
      <c r="C58" s="581"/>
      <c r="D58" s="533">
        <v>1068</v>
      </c>
      <c r="E58" s="533" t="s">
        <v>204</v>
      </c>
      <c r="F58" s="533">
        <v>991</v>
      </c>
      <c r="G58" s="533"/>
      <c r="H58" s="533">
        <v>2343</v>
      </c>
      <c r="I58" s="577"/>
      <c r="J58" s="344"/>
      <c r="K58" s="328">
        <f t="shared" ref="K58:K60" si="16">B58*100/SUM($B$57:$B$60)</f>
        <v>4.0825032923413644</v>
      </c>
      <c r="L58" s="328"/>
      <c r="M58" s="328">
        <f t="shared" ref="M58:M60" si="17">D58*100/SUM($D$57:$D$60)</f>
        <v>2.0694465974267557</v>
      </c>
      <c r="N58" s="327"/>
      <c r="O58" s="328">
        <f t="shared" ref="O58:O60" si="18">F58*100/SUM($F$57:$F$60)</f>
        <v>2.5645670513948553</v>
      </c>
      <c r="P58" s="327"/>
      <c r="Q58" s="328">
        <f t="shared" ref="Q58:Q60" si="19">H58*100/SUM($H$57:$H$60)</f>
        <v>13.330678197542102</v>
      </c>
      <c r="R58" s="327"/>
    </row>
    <row r="59" spans="1:18" s="314" customFormat="1" ht="12">
      <c r="A59" s="299" t="s">
        <v>73</v>
      </c>
      <c r="B59" s="324">
        <f t="shared" si="15"/>
        <v>40710</v>
      </c>
      <c r="C59" s="581"/>
      <c r="D59" s="533">
        <v>20721</v>
      </c>
      <c r="E59" s="533"/>
      <c r="F59" s="533">
        <v>12556</v>
      </c>
      <c r="G59" s="533"/>
      <c r="H59" s="533">
        <v>7433</v>
      </c>
      <c r="I59" s="577"/>
      <c r="J59" s="344"/>
      <c r="K59" s="328">
        <f t="shared" si="16"/>
        <v>37.755272383284179</v>
      </c>
      <c r="L59" s="328"/>
      <c r="M59" s="328">
        <f t="shared" si="17"/>
        <v>40.150751821423036</v>
      </c>
      <c r="N59" s="327"/>
      <c r="O59" s="328">
        <f t="shared" si="18"/>
        <v>32.493142176905955</v>
      </c>
      <c r="P59" s="327"/>
      <c r="Q59" s="328">
        <f t="shared" si="19"/>
        <v>42.290623577605828</v>
      </c>
      <c r="R59" s="327"/>
    </row>
    <row r="60" spans="1:18" s="314" customFormat="1">
      <c r="A60" s="300" t="s">
        <v>168</v>
      </c>
      <c r="B60" s="324">
        <f t="shared" si="15"/>
        <v>3350</v>
      </c>
      <c r="C60" s="581"/>
      <c r="D60" s="533">
        <v>1485</v>
      </c>
      <c r="E60" s="533"/>
      <c r="F60" s="533">
        <v>1248</v>
      </c>
      <c r="G60" s="533"/>
      <c r="H60" s="533">
        <v>617</v>
      </c>
      <c r="I60" s="581"/>
      <c r="J60" s="344"/>
      <c r="K60" s="328">
        <f t="shared" si="16"/>
        <v>3.1068573442397938</v>
      </c>
      <c r="L60" s="328"/>
      <c r="M60" s="328">
        <f t="shared" si="17"/>
        <v>2.8774608587815842</v>
      </c>
      <c r="N60" s="327"/>
      <c r="O60" s="328">
        <f t="shared" si="18"/>
        <v>3.2296464986284352</v>
      </c>
      <c r="P60" s="327"/>
      <c r="Q60" s="328">
        <f t="shared" si="19"/>
        <v>3.5104688211197086</v>
      </c>
      <c r="R60" s="327"/>
    </row>
    <row r="61" spans="1:18" s="314" customFormat="1" ht="12">
      <c r="A61" s="19" t="s">
        <v>4</v>
      </c>
      <c r="B61" s="324">
        <f t="shared" si="15"/>
        <v>486</v>
      </c>
      <c r="C61" s="581" t="s">
        <v>204</v>
      </c>
      <c r="D61" s="533">
        <v>416</v>
      </c>
      <c r="E61" s="533" t="s">
        <v>204</v>
      </c>
      <c r="F61" s="533">
        <v>70</v>
      </c>
      <c r="G61" s="533" t="s">
        <v>204</v>
      </c>
      <c r="H61" s="533">
        <v>0</v>
      </c>
      <c r="I61" s="581"/>
      <c r="J61" s="344"/>
      <c r="K61" s="365" t="s">
        <v>14</v>
      </c>
      <c r="L61" s="364"/>
      <c r="M61" s="365" t="s">
        <v>14</v>
      </c>
      <c r="N61" s="342"/>
      <c r="O61" s="365" t="s">
        <v>14</v>
      </c>
      <c r="P61" s="342"/>
      <c r="Q61" s="365">
        <v>0</v>
      </c>
      <c r="R61" s="327"/>
    </row>
    <row r="62" spans="1:18" s="310" customFormat="1" ht="6.5" customHeight="1" thickBot="1">
      <c r="A62" s="214"/>
      <c r="B62" s="347"/>
      <c r="C62" s="584"/>
      <c r="D62" s="347"/>
      <c r="E62" s="584"/>
      <c r="F62" s="347"/>
      <c r="G62" s="598"/>
      <c r="H62" s="347"/>
      <c r="I62" s="584"/>
      <c r="J62" s="349"/>
      <c r="K62" s="350"/>
      <c r="L62" s="349"/>
      <c r="M62" s="350"/>
      <c r="N62" s="349"/>
      <c r="O62" s="350"/>
      <c r="P62" s="351"/>
      <c r="Q62" s="350"/>
      <c r="R62" s="350"/>
    </row>
    <row r="63" spans="1:18" s="353" customFormat="1" ht="6.5" customHeight="1">
      <c r="B63" s="373"/>
      <c r="C63" s="585"/>
      <c r="D63" s="354"/>
      <c r="E63" s="585"/>
      <c r="F63" s="374"/>
      <c r="G63" s="585"/>
      <c r="I63" s="585"/>
      <c r="K63" s="373"/>
      <c r="M63" s="354"/>
      <c r="O63" s="374"/>
    </row>
    <row r="64" spans="1:18" s="353" customFormat="1">
      <c r="A64" s="301" t="s">
        <v>78</v>
      </c>
      <c r="B64" s="354"/>
      <c r="C64" s="585"/>
      <c r="D64" s="354"/>
      <c r="E64" s="585"/>
      <c r="F64" s="374"/>
      <c r="G64" s="585"/>
      <c r="I64" s="585"/>
      <c r="K64" s="354"/>
      <c r="M64" s="354"/>
      <c r="O64" s="374"/>
    </row>
    <row r="65" spans="1:18" s="353" customFormat="1">
      <c r="A65" s="301" t="s">
        <v>79</v>
      </c>
      <c r="B65" s="354"/>
      <c r="C65" s="585"/>
      <c r="D65" s="354"/>
      <c r="E65" s="585"/>
      <c r="G65" s="585"/>
      <c r="I65" s="585"/>
      <c r="K65" s="354"/>
      <c r="M65" s="354"/>
    </row>
    <row r="66" spans="1:18" s="353" customFormat="1">
      <c r="A66" s="302" t="s">
        <v>80</v>
      </c>
      <c r="B66" s="375"/>
      <c r="C66" s="602"/>
      <c r="D66" s="375"/>
      <c r="E66" s="602"/>
      <c r="F66" s="375"/>
      <c r="G66" s="602"/>
      <c r="H66" s="376"/>
      <c r="I66" s="602"/>
      <c r="J66" s="376"/>
      <c r="K66" s="375"/>
      <c r="L66" s="376"/>
      <c r="M66" s="375"/>
      <c r="N66" s="376"/>
      <c r="O66" s="375"/>
      <c r="P66" s="376"/>
    </row>
    <row r="67" spans="1:18" s="504" customFormat="1" ht="22.5" customHeight="1">
      <c r="A67" s="720" t="s">
        <v>160</v>
      </c>
      <c r="B67" s="720"/>
      <c r="C67" s="720"/>
      <c r="D67" s="720"/>
      <c r="E67" s="720"/>
      <c r="F67" s="720"/>
      <c r="G67" s="720"/>
      <c r="H67" s="720"/>
      <c r="I67" s="720"/>
      <c r="J67" s="720"/>
      <c r="K67" s="720"/>
      <c r="L67" s="720"/>
      <c r="M67" s="720"/>
      <c r="N67" s="720"/>
      <c r="O67" s="720"/>
      <c r="P67" s="720"/>
      <c r="Q67" s="720"/>
      <c r="R67" s="720"/>
    </row>
    <row r="68" spans="1:18" s="504" customFormat="1" ht="11">
      <c r="A68" s="287" t="s">
        <v>13</v>
      </c>
      <c r="B68" s="505"/>
      <c r="C68" s="586"/>
      <c r="E68" s="586"/>
      <c r="G68" s="586"/>
      <c r="I68" s="605"/>
      <c r="N68" s="507"/>
      <c r="P68" s="105"/>
      <c r="Q68" s="505"/>
      <c r="R68" s="506"/>
    </row>
    <row r="69" spans="1:18" s="504" customFormat="1" ht="11">
      <c r="A69" s="288" t="s">
        <v>68</v>
      </c>
      <c r="B69" s="505"/>
      <c r="C69" s="586"/>
      <c r="E69" s="586"/>
      <c r="G69" s="586"/>
      <c r="I69" s="605"/>
      <c r="N69" s="507"/>
      <c r="P69" s="106"/>
      <c r="Q69" s="505"/>
      <c r="R69" s="506"/>
    </row>
    <row r="70" spans="1:18" s="504" customFormat="1" ht="11">
      <c r="A70" s="9" t="s">
        <v>228</v>
      </c>
      <c r="B70" s="505"/>
      <c r="C70" s="586"/>
      <c r="E70" s="586"/>
      <c r="G70" s="586"/>
      <c r="I70" s="605"/>
      <c r="N70" s="507"/>
      <c r="P70" s="9"/>
      <c r="Q70" s="505"/>
      <c r="R70" s="506"/>
    </row>
  </sheetData>
  <mergeCells count="15">
    <mergeCell ref="A67:R67"/>
    <mergeCell ref="D10:E10"/>
    <mergeCell ref="F10:G10"/>
    <mergeCell ref="H10:I10"/>
    <mergeCell ref="M10:N10"/>
    <mergeCell ref="O10:P10"/>
    <mergeCell ref="Q10:R10"/>
    <mergeCell ref="K7:L10"/>
    <mergeCell ref="M7:R7"/>
    <mergeCell ref="A1:R1"/>
    <mergeCell ref="A4:A10"/>
    <mergeCell ref="B4:I4"/>
    <mergeCell ref="K4:R4"/>
    <mergeCell ref="B7:C10"/>
    <mergeCell ref="D7:I7"/>
  </mergeCells>
  <printOptions horizontalCentered="1"/>
  <pageMargins left="0.78740157480314965" right="0.78740157480314965" top="0.78740157480314965" bottom="0.78740157480314965" header="0.39370078740157483" footer="0.39370078740157483"/>
  <pageSetup scale="72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-0.249977111117893"/>
  </sheetPr>
  <dimension ref="A1:AX110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R1"/>
    </sheetView>
  </sheetViews>
  <sheetFormatPr baseColWidth="10" defaultColWidth="11.5" defaultRowHeight="13"/>
  <cols>
    <col min="1" max="1" width="30.6640625" style="309" customWidth="1"/>
    <col min="2" max="2" width="8.6640625" style="309" customWidth="1"/>
    <col min="3" max="3" width="2.6640625" style="603" customWidth="1"/>
    <col min="4" max="4" width="8.6640625" style="309" customWidth="1"/>
    <col min="5" max="5" width="2.6640625" style="603" customWidth="1"/>
    <col min="6" max="6" width="8.6640625" style="309" customWidth="1"/>
    <col min="7" max="7" width="2.6640625" style="603" customWidth="1"/>
    <col min="8" max="8" width="8.6640625" style="309" customWidth="1"/>
    <col min="9" max="9" width="2.6640625" style="603" customWidth="1"/>
    <col min="10" max="10" width="1.6640625" style="309" customWidth="1"/>
    <col min="11" max="11" width="8.6640625" style="309" customWidth="1"/>
    <col min="12" max="12" width="2.6640625" style="309" customWidth="1"/>
    <col min="13" max="13" width="8.6640625" style="309" customWidth="1"/>
    <col min="14" max="14" width="2.6640625" style="309" customWidth="1"/>
    <col min="15" max="15" width="8.6640625" style="309" customWidth="1"/>
    <col min="16" max="16" width="2.6640625" style="309" customWidth="1"/>
    <col min="17" max="17" width="8.6640625" style="309" customWidth="1"/>
    <col min="18" max="18" width="2.6640625" style="309" customWidth="1"/>
    <col min="19" max="16384" width="11.5" style="309"/>
  </cols>
  <sheetData>
    <row r="1" spans="1:18" ht="25.5" customHeight="1">
      <c r="A1" s="722" t="s">
        <v>230</v>
      </c>
      <c r="B1" s="722"/>
      <c r="C1" s="722"/>
      <c r="D1" s="722"/>
      <c r="E1" s="722"/>
      <c r="F1" s="722"/>
      <c r="G1" s="722"/>
      <c r="H1" s="722"/>
      <c r="I1" s="722"/>
      <c r="J1" s="722"/>
      <c r="K1" s="722"/>
      <c r="L1" s="722"/>
      <c r="M1" s="722"/>
      <c r="N1" s="722"/>
      <c r="O1" s="722"/>
      <c r="P1" s="722"/>
      <c r="Q1" s="722"/>
      <c r="R1" s="722"/>
    </row>
    <row r="2" spans="1:18" s="314" customFormat="1" ht="6.5" customHeight="1" thickBot="1">
      <c r="A2" s="310"/>
      <c r="B2" s="311"/>
      <c r="C2" s="576"/>
      <c r="D2" s="311"/>
      <c r="E2" s="576"/>
      <c r="F2" s="311"/>
      <c r="G2" s="576"/>
      <c r="H2" s="313"/>
      <c r="I2" s="576"/>
      <c r="J2" s="313"/>
      <c r="K2" s="311"/>
      <c r="L2" s="311"/>
      <c r="M2" s="311"/>
      <c r="N2" s="311"/>
      <c r="O2" s="311"/>
      <c r="P2" s="311"/>
      <c r="Q2" s="310"/>
      <c r="R2" s="310"/>
    </row>
    <row r="3" spans="1:18" s="128" customFormat="1" ht="6.5" customHeight="1">
      <c r="A3" s="508"/>
      <c r="B3" s="509"/>
      <c r="C3" s="606"/>
      <c r="D3" s="510"/>
      <c r="E3" s="606"/>
      <c r="F3" s="510"/>
      <c r="G3" s="606"/>
      <c r="H3" s="510"/>
      <c r="I3" s="606"/>
      <c r="J3" s="510"/>
      <c r="K3" s="510"/>
      <c r="L3" s="510"/>
      <c r="M3" s="510"/>
      <c r="N3" s="510"/>
      <c r="O3" s="510"/>
      <c r="P3" s="510"/>
      <c r="Q3" s="510"/>
      <c r="R3" s="510"/>
    </row>
    <row r="4" spans="1:18" s="128" customFormat="1" ht="12" customHeight="1">
      <c r="A4" s="716" t="s">
        <v>134</v>
      </c>
      <c r="B4" s="717" t="s">
        <v>43</v>
      </c>
      <c r="C4" s="717"/>
      <c r="D4" s="717"/>
      <c r="E4" s="717"/>
      <c r="F4" s="717"/>
      <c r="G4" s="717"/>
      <c r="H4" s="717"/>
      <c r="I4" s="717"/>
      <c r="J4" s="429"/>
      <c r="K4" s="717" t="s">
        <v>44</v>
      </c>
      <c r="L4" s="717"/>
      <c r="M4" s="717"/>
      <c r="N4" s="717"/>
      <c r="O4" s="717"/>
      <c r="P4" s="717"/>
      <c r="Q4" s="717"/>
      <c r="R4" s="717"/>
    </row>
    <row r="5" spans="1:18" s="128" customFormat="1" ht="6.5" customHeight="1">
      <c r="A5" s="716"/>
      <c r="B5" s="430"/>
      <c r="C5" s="548"/>
      <c r="D5" s="430"/>
      <c r="E5" s="548"/>
      <c r="F5" s="430"/>
      <c r="G5" s="548"/>
      <c r="H5" s="430"/>
      <c r="I5" s="548"/>
      <c r="J5" s="429"/>
      <c r="K5" s="430"/>
      <c r="L5" s="430"/>
      <c r="M5" s="430"/>
      <c r="N5" s="430"/>
      <c r="O5" s="430"/>
      <c r="P5" s="430"/>
      <c r="Q5" s="430"/>
      <c r="R5" s="430"/>
    </row>
    <row r="6" spans="1:18" s="128" customFormat="1" ht="6.5" customHeight="1">
      <c r="A6" s="716"/>
      <c r="B6" s="500"/>
      <c r="C6" s="549"/>
      <c r="D6" s="500"/>
      <c r="E6" s="549"/>
      <c r="F6" s="500"/>
      <c r="G6" s="549"/>
      <c r="H6" s="500"/>
      <c r="I6" s="549"/>
      <c r="J6" s="429"/>
      <c r="K6" s="500"/>
      <c r="L6" s="500"/>
      <c r="M6" s="500"/>
      <c r="N6" s="500"/>
      <c r="O6" s="500"/>
      <c r="P6" s="500"/>
      <c r="Q6" s="500"/>
      <c r="R6" s="500"/>
    </row>
    <row r="7" spans="1:18" s="128" customFormat="1" ht="12" customHeight="1">
      <c r="A7" s="716"/>
      <c r="B7" s="718" t="s">
        <v>0</v>
      </c>
      <c r="C7" s="718"/>
      <c r="D7" s="719" t="s">
        <v>155</v>
      </c>
      <c r="E7" s="719"/>
      <c r="F7" s="719"/>
      <c r="G7" s="719"/>
      <c r="H7" s="719"/>
      <c r="I7" s="719"/>
      <c r="J7" s="429"/>
      <c r="K7" s="718" t="s">
        <v>0</v>
      </c>
      <c r="L7" s="718"/>
      <c r="M7" s="719" t="s">
        <v>155</v>
      </c>
      <c r="N7" s="719"/>
      <c r="O7" s="719"/>
      <c r="P7" s="719"/>
      <c r="Q7" s="719"/>
      <c r="R7" s="719"/>
    </row>
    <row r="8" spans="1:18" s="128" customFormat="1" ht="6.5" customHeight="1">
      <c r="A8" s="716"/>
      <c r="B8" s="718"/>
      <c r="C8" s="718"/>
      <c r="D8" s="430"/>
      <c r="E8" s="548"/>
      <c r="F8" s="430"/>
      <c r="G8" s="548"/>
      <c r="H8" s="430"/>
      <c r="I8" s="548"/>
      <c r="J8" s="429"/>
      <c r="K8" s="718"/>
      <c r="L8" s="718"/>
      <c r="M8" s="430"/>
      <c r="N8" s="430"/>
      <c r="O8" s="430"/>
      <c r="P8" s="430"/>
      <c r="Q8" s="430"/>
      <c r="R8" s="430"/>
    </row>
    <row r="9" spans="1:18" s="128" customFormat="1" ht="6.5" customHeight="1">
      <c r="A9" s="716"/>
      <c r="B9" s="718"/>
      <c r="C9" s="718"/>
      <c r="D9" s="500"/>
      <c r="E9" s="549"/>
      <c r="F9" s="500"/>
      <c r="G9" s="549"/>
      <c r="H9" s="500"/>
      <c r="I9" s="549"/>
      <c r="J9" s="429"/>
      <c r="K9" s="718"/>
      <c r="L9" s="718"/>
      <c r="M9" s="500"/>
      <c r="N9" s="500"/>
      <c r="O9" s="500"/>
      <c r="P9" s="500"/>
      <c r="Q9" s="500"/>
      <c r="R9" s="500"/>
    </row>
    <row r="10" spans="1:18" s="128" customFormat="1" ht="12">
      <c r="A10" s="716"/>
      <c r="B10" s="718"/>
      <c r="C10" s="718"/>
      <c r="D10" s="721" t="s">
        <v>23</v>
      </c>
      <c r="E10" s="721"/>
      <c r="F10" s="721" t="s">
        <v>76</v>
      </c>
      <c r="G10" s="721"/>
      <c r="H10" s="721" t="s">
        <v>77</v>
      </c>
      <c r="I10" s="721"/>
      <c r="J10" s="432"/>
      <c r="K10" s="718"/>
      <c r="L10" s="718"/>
      <c r="M10" s="721" t="s">
        <v>23</v>
      </c>
      <c r="N10" s="721"/>
      <c r="O10" s="721" t="s">
        <v>76</v>
      </c>
      <c r="P10" s="721"/>
      <c r="Q10" s="721" t="s">
        <v>77</v>
      </c>
      <c r="R10" s="721"/>
    </row>
    <row r="11" spans="1:18" s="314" customFormat="1" ht="6.5" customHeight="1">
      <c r="A11" s="433"/>
      <c r="B11" s="434"/>
      <c r="C11" s="552"/>
      <c r="D11" s="434"/>
      <c r="E11" s="552"/>
      <c r="F11" s="434"/>
      <c r="G11" s="552"/>
      <c r="H11" s="434"/>
      <c r="I11" s="552"/>
      <c r="J11" s="434"/>
      <c r="K11" s="434"/>
      <c r="L11" s="434"/>
      <c r="M11" s="434"/>
      <c r="N11" s="434"/>
      <c r="O11" s="434"/>
      <c r="P11" s="434"/>
      <c r="Q11" s="434"/>
      <c r="R11" s="434"/>
    </row>
    <row r="12" spans="1:18" s="318" customFormat="1" ht="6.5" customHeight="1">
      <c r="A12" s="315"/>
      <c r="B12" s="377"/>
      <c r="C12" s="577"/>
      <c r="D12" s="316"/>
      <c r="E12" s="577"/>
      <c r="F12" s="316"/>
      <c r="G12" s="577"/>
      <c r="H12" s="316"/>
      <c r="I12" s="577"/>
      <c r="J12" s="316"/>
      <c r="K12" s="316"/>
      <c r="L12" s="316"/>
      <c r="M12" s="316"/>
      <c r="N12" s="316"/>
      <c r="O12" s="316"/>
      <c r="P12" s="316"/>
    </row>
    <row r="13" spans="1:18" s="319" customFormat="1">
      <c r="A13" s="447" t="s">
        <v>156</v>
      </c>
      <c r="B13" s="439">
        <f>SUM(D13,F13,H13)</f>
        <v>108314</v>
      </c>
      <c r="C13" s="578"/>
      <c r="D13" s="439">
        <f>D15</f>
        <v>52025</v>
      </c>
      <c r="E13" s="564"/>
      <c r="F13" s="439">
        <f>F15</f>
        <v>38713</v>
      </c>
      <c r="G13" s="578"/>
      <c r="H13" s="439">
        <f>H15</f>
        <v>17576</v>
      </c>
      <c r="I13" s="578"/>
      <c r="J13" s="442"/>
      <c r="K13" s="443">
        <f>K15</f>
        <v>100</v>
      </c>
      <c r="L13" s="444"/>
      <c r="M13" s="443">
        <f>D13*100/B13</f>
        <v>48.03164872500323</v>
      </c>
      <c r="N13" s="445"/>
      <c r="O13" s="443">
        <f>F13*100/B13</f>
        <v>35.741455398194141</v>
      </c>
      <c r="P13" s="446"/>
      <c r="Q13" s="443">
        <f>H13*100/B13</f>
        <v>16.226895876802629</v>
      </c>
      <c r="R13" s="442"/>
    </row>
    <row r="14" spans="1:18" s="314" customFormat="1" ht="6.5" customHeight="1">
      <c r="A14" s="320"/>
      <c r="B14" s="321"/>
      <c r="C14" s="579"/>
      <c r="D14" s="321"/>
      <c r="E14" s="579"/>
      <c r="F14" s="321"/>
      <c r="G14" s="579"/>
      <c r="H14" s="321"/>
      <c r="I14" s="579"/>
      <c r="J14" s="320"/>
      <c r="K14" s="323"/>
      <c r="L14" s="323"/>
      <c r="M14" s="323"/>
      <c r="N14" s="323"/>
      <c r="O14" s="323"/>
      <c r="P14" s="323"/>
      <c r="Q14" s="323"/>
      <c r="R14" s="320"/>
    </row>
    <row r="15" spans="1:18" s="319" customFormat="1">
      <c r="A15" s="281" t="s">
        <v>91</v>
      </c>
      <c r="B15" s="341">
        <f t="shared" ref="B15:B24" si="0">SUM(D15,F15,H15)</f>
        <v>108314</v>
      </c>
      <c r="C15" s="581"/>
      <c r="D15" s="341">
        <f>SUM(D16:D24)</f>
        <v>52025</v>
      </c>
      <c r="E15" s="581"/>
      <c r="F15" s="341">
        <f>SUM(F16:F24)</f>
        <v>38713</v>
      </c>
      <c r="G15" s="579"/>
      <c r="H15" s="341">
        <f>SUM(H16:H24)</f>
        <v>17576</v>
      </c>
      <c r="I15" s="581"/>
      <c r="J15" s="326"/>
      <c r="K15" s="378">
        <f>SUM(K16:K23)</f>
        <v>100</v>
      </c>
      <c r="L15" s="378"/>
      <c r="M15" s="378">
        <f>SUM(M16:M23)</f>
        <v>100.00000000000001</v>
      </c>
      <c r="N15" s="378"/>
      <c r="O15" s="378">
        <f>SUM(O16:O23)</f>
        <v>100</v>
      </c>
      <c r="P15" s="378"/>
      <c r="Q15" s="378">
        <f>SUM(Q16:Q23)</f>
        <v>100</v>
      </c>
      <c r="R15" s="378"/>
    </row>
    <row r="16" spans="1:18" s="314" customFormat="1">
      <c r="A16" s="303" t="s">
        <v>92</v>
      </c>
      <c r="B16" s="321">
        <f t="shared" si="0"/>
        <v>26248</v>
      </c>
      <c r="C16" s="581"/>
      <c r="D16" s="533">
        <v>9268</v>
      </c>
      <c r="E16" s="533"/>
      <c r="F16" s="533">
        <v>7796</v>
      </c>
      <c r="G16" s="533"/>
      <c r="H16" s="533">
        <v>9184</v>
      </c>
      <c r="I16" s="533"/>
      <c r="J16" s="222"/>
      <c r="K16" s="342">
        <f>B16*100/SUM(B16:B23)</f>
        <v>28.469164190112583</v>
      </c>
      <c r="L16" s="364"/>
      <c r="M16" s="342">
        <f>D16*100/SUM($D$16:$D$23)</f>
        <v>19.81273248108085</v>
      </c>
      <c r="N16" s="379"/>
      <c r="O16" s="342">
        <f>F16*100/SUM($F$16:$F$23)</f>
        <v>23.777716777991277</v>
      </c>
      <c r="P16" s="364"/>
      <c r="Q16" s="342">
        <f>H16*100/SUM($H$16:$H$23)</f>
        <v>72.69848808675691</v>
      </c>
      <c r="R16" s="342"/>
    </row>
    <row r="17" spans="1:18" s="314" customFormat="1">
      <c r="A17" s="303" t="s">
        <v>93</v>
      </c>
      <c r="B17" s="321">
        <f t="shared" si="0"/>
        <v>2034</v>
      </c>
      <c r="C17" s="579"/>
      <c r="D17" s="533">
        <v>1741</v>
      </c>
      <c r="E17" s="533"/>
      <c r="F17" s="533">
        <v>238</v>
      </c>
      <c r="G17" s="533" t="s">
        <v>204</v>
      </c>
      <c r="H17" s="533">
        <v>55</v>
      </c>
      <c r="I17" s="533" t="s">
        <v>204</v>
      </c>
      <c r="J17" s="222"/>
      <c r="K17" s="342">
        <f>B17*100/SUM(B16:B23)</f>
        <v>2.206121607843988</v>
      </c>
      <c r="L17" s="364"/>
      <c r="M17" s="342">
        <f t="shared" ref="M17:M23" si="1">D17*100/SUM($D$16:$D$23)</f>
        <v>3.7218350506648425</v>
      </c>
      <c r="N17" s="379"/>
      <c r="O17" s="342">
        <f t="shared" ref="O17:O23" si="2">F17*100/SUM($F$16:$F$23)</f>
        <v>0.72589745935889227</v>
      </c>
      <c r="P17" s="379"/>
      <c r="Q17" s="342">
        <f t="shared" ref="Q17:Q23" si="3">H17*100/SUM($H$16:$H$23)</f>
        <v>0.43536768780178897</v>
      </c>
      <c r="R17" s="342"/>
    </row>
    <row r="18" spans="1:18" s="314" customFormat="1">
      <c r="A18" s="303" t="s">
        <v>94</v>
      </c>
      <c r="B18" s="321">
        <f t="shared" si="0"/>
        <v>26623</v>
      </c>
      <c r="C18" s="581"/>
      <c r="D18" s="533">
        <v>20576</v>
      </c>
      <c r="E18" s="533"/>
      <c r="F18" s="533">
        <v>4649</v>
      </c>
      <c r="G18" s="533"/>
      <c r="H18" s="533">
        <v>1398</v>
      </c>
      <c r="I18" s="533"/>
      <c r="J18" s="222"/>
      <c r="K18" s="342">
        <f>B18*100/SUM(B16:B23)</f>
        <v>28.875897524892078</v>
      </c>
      <c r="L18" s="364"/>
      <c r="M18" s="342">
        <f t="shared" si="1"/>
        <v>43.986489375347382</v>
      </c>
      <c r="N18" s="364"/>
      <c r="O18" s="342">
        <f t="shared" si="2"/>
        <v>14.179400372098698</v>
      </c>
      <c r="P18" s="342"/>
      <c r="Q18" s="342">
        <f t="shared" si="3"/>
        <v>11.06625504630729</v>
      </c>
      <c r="R18" s="342"/>
    </row>
    <row r="19" spans="1:18" s="314" customFormat="1">
      <c r="A19" s="303" t="s">
        <v>95</v>
      </c>
      <c r="B19" s="321">
        <f t="shared" si="0"/>
        <v>12862</v>
      </c>
      <c r="C19" s="579"/>
      <c r="D19" s="533">
        <v>11266</v>
      </c>
      <c r="E19" s="533"/>
      <c r="F19" s="533">
        <v>483</v>
      </c>
      <c r="G19" s="533" t="s">
        <v>204</v>
      </c>
      <c r="H19" s="533">
        <v>1113</v>
      </c>
      <c r="I19" s="533"/>
      <c r="J19" s="222"/>
      <c r="K19" s="342">
        <f>B19*100/SUM(B16:B23)</f>
        <v>13.950411071823684</v>
      </c>
      <c r="L19" s="364"/>
      <c r="M19" s="342">
        <f t="shared" si="1"/>
        <v>24.083971097524476</v>
      </c>
      <c r="N19" s="364"/>
      <c r="O19" s="342">
        <f t="shared" si="2"/>
        <v>1.4731448439930461</v>
      </c>
      <c r="P19" s="364"/>
      <c r="Q19" s="342">
        <f t="shared" si="3"/>
        <v>8.8102588458798383</v>
      </c>
      <c r="R19" s="342"/>
    </row>
    <row r="20" spans="1:18" s="314" customFormat="1">
      <c r="A20" s="303" t="s">
        <v>96</v>
      </c>
      <c r="B20" s="321">
        <f t="shared" si="0"/>
        <v>340</v>
      </c>
      <c r="C20" s="579" t="s">
        <v>204</v>
      </c>
      <c r="D20" s="533">
        <v>217</v>
      </c>
      <c r="E20" s="533" t="s">
        <v>204</v>
      </c>
      <c r="F20" s="533">
        <v>101</v>
      </c>
      <c r="G20" s="533" t="s">
        <v>204</v>
      </c>
      <c r="H20" s="533">
        <v>22</v>
      </c>
      <c r="I20" s="533" t="s">
        <v>204</v>
      </c>
      <c r="J20" s="222"/>
      <c r="K20" s="342">
        <f>B20*100/SUM(B16:B23)</f>
        <v>0.36877155686674329</v>
      </c>
      <c r="L20" s="364"/>
      <c r="M20" s="342">
        <f t="shared" si="1"/>
        <v>0.46389328316730088</v>
      </c>
      <c r="N20" s="364"/>
      <c r="O20" s="342">
        <f t="shared" si="2"/>
        <v>0.30804892182877358</v>
      </c>
      <c r="P20" s="364"/>
      <c r="Q20" s="342">
        <f t="shared" si="3"/>
        <v>0.17414707512071559</v>
      </c>
      <c r="R20" s="342"/>
    </row>
    <row r="21" spans="1:18" s="314" customFormat="1">
      <c r="A21" s="303" t="s">
        <v>97</v>
      </c>
      <c r="B21" s="321">
        <f t="shared" si="0"/>
        <v>3525</v>
      </c>
      <c r="C21" s="579"/>
      <c r="D21" s="533">
        <v>1039</v>
      </c>
      <c r="E21" s="533" t="s">
        <v>204</v>
      </c>
      <c r="F21" s="533">
        <v>2116</v>
      </c>
      <c r="G21" s="533"/>
      <c r="H21" s="533">
        <v>370</v>
      </c>
      <c r="I21" s="533" t="s">
        <v>204</v>
      </c>
      <c r="J21" s="326"/>
      <c r="K21" s="342">
        <f>B21*100/SUM(B16:B23)</f>
        <v>3.8232933469272652</v>
      </c>
      <c r="L21" s="364"/>
      <c r="M21" s="342">
        <f t="shared" si="1"/>
        <v>2.2211295908332978</v>
      </c>
      <c r="N21" s="364"/>
      <c r="O21" s="342">
        <f t="shared" si="2"/>
        <v>6.4537774117790585</v>
      </c>
      <c r="P21" s="364"/>
      <c r="Q21" s="342">
        <f t="shared" si="3"/>
        <v>2.9288371724847622</v>
      </c>
      <c r="R21" s="342"/>
    </row>
    <row r="22" spans="1:18" s="314" customFormat="1">
      <c r="A22" s="303" t="s">
        <v>98</v>
      </c>
      <c r="B22" s="321">
        <f t="shared" si="0"/>
        <v>20399</v>
      </c>
      <c r="C22" s="579"/>
      <c r="D22" s="533">
        <v>2567</v>
      </c>
      <c r="E22" s="533"/>
      <c r="F22" s="533">
        <v>17341</v>
      </c>
      <c r="G22" s="533"/>
      <c r="H22" s="533">
        <v>491</v>
      </c>
      <c r="I22" s="533"/>
      <c r="J22" s="344"/>
      <c r="K22" s="342">
        <f>B22*100/SUM(B16:B23)</f>
        <v>22.125208789778519</v>
      </c>
      <c r="L22" s="364"/>
      <c r="M22" s="342">
        <f t="shared" si="1"/>
        <v>5.4876223865919878</v>
      </c>
      <c r="N22" s="342"/>
      <c r="O22" s="342">
        <f t="shared" si="2"/>
        <v>52.889864885472903</v>
      </c>
      <c r="P22" s="342"/>
      <c r="Q22" s="342">
        <f t="shared" si="3"/>
        <v>3.8866460856486977</v>
      </c>
      <c r="R22" s="342"/>
    </row>
    <row r="23" spans="1:18" s="314" customFormat="1">
      <c r="A23" s="380" t="s">
        <v>99</v>
      </c>
      <c r="B23" s="321">
        <f t="shared" si="0"/>
        <v>167</v>
      </c>
      <c r="C23" s="579" t="s">
        <v>204</v>
      </c>
      <c r="D23" s="533">
        <v>104</v>
      </c>
      <c r="E23" s="533" t="s">
        <v>204</v>
      </c>
      <c r="F23" s="533">
        <v>63</v>
      </c>
      <c r="G23" s="533" t="s">
        <v>204</v>
      </c>
      <c r="H23" s="533">
        <v>0</v>
      </c>
      <c r="I23" s="533"/>
      <c r="J23" s="225"/>
      <c r="K23" s="327">
        <f>B23*100/SUM(B16:B23)</f>
        <v>0.18113191175513568</v>
      </c>
      <c r="L23" s="328"/>
      <c r="M23" s="342">
        <f t="shared" si="1"/>
        <v>0.22232673478985848</v>
      </c>
      <c r="N23" s="328"/>
      <c r="O23" s="342">
        <f t="shared" si="2"/>
        <v>0.19214932747735383</v>
      </c>
      <c r="P23" s="328"/>
      <c r="Q23" s="342">
        <f t="shared" si="3"/>
        <v>0</v>
      </c>
      <c r="R23" s="327"/>
    </row>
    <row r="24" spans="1:18" s="314" customFormat="1">
      <c r="A24" s="334" t="s">
        <v>69</v>
      </c>
      <c r="B24" s="321">
        <f t="shared" si="0"/>
        <v>16116</v>
      </c>
      <c r="C24" s="579"/>
      <c r="D24" s="533">
        <v>5247</v>
      </c>
      <c r="E24" s="533"/>
      <c r="F24" s="533">
        <v>5926</v>
      </c>
      <c r="G24" s="533"/>
      <c r="H24" s="533">
        <v>4943</v>
      </c>
      <c r="I24" s="533"/>
      <c r="J24" s="326"/>
      <c r="K24" s="365" t="s">
        <v>14</v>
      </c>
      <c r="L24" s="364"/>
      <c r="M24" s="365" t="s">
        <v>14</v>
      </c>
      <c r="N24" s="342"/>
      <c r="O24" s="365" t="s">
        <v>14</v>
      </c>
      <c r="P24" s="342"/>
      <c r="Q24" s="365" t="s">
        <v>14</v>
      </c>
      <c r="R24" s="364"/>
    </row>
    <row r="25" spans="1:18" s="314" customFormat="1" ht="6.5" customHeight="1">
      <c r="A25" s="343"/>
      <c r="B25" s="324"/>
      <c r="C25" s="579"/>
      <c r="D25" s="324"/>
      <c r="E25" s="577"/>
      <c r="F25" s="321"/>
      <c r="G25" s="577"/>
      <c r="H25" s="330"/>
      <c r="I25" s="577"/>
      <c r="J25" s="344"/>
      <c r="K25" s="381"/>
      <c r="L25" s="328"/>
      <c r="M25" s="328"/>
      <c r="N25" s="327"/>
      <c r="O25" s="328"/>
      <c r="P25" s="327"/>
      <c r="Q25" s="323"/>
      <c r="R25" s="323"/>
    </row>
    <row r="26" spans="1:18" s="319" customFormat="1" ht="26">
      <c r="A26" s="227" t="s">
        <v>100</v>
      </c>
      <c r="B26" s="341">
        <f t="shared" ref="B26:B29" si="4">SUM(D26,F26,H26)</f>
        <v>108312</v>
      </c>
      <c r="C26" s="581"/>
      <c r="D26" s="341">
        <f>SUM(D27:D29)</f>
        <v>52024</v>
      </c>
      <c r="E26" s="581"/>
      <c r="F26" s="341">
        <f>SUM(F27:F29)</f>
        <v>38712</v>
      </c>
      <c r="G26" s="579"/>
      <c r="H26" s="341">
        <f>SUM(H27:H29)</f>
        <v>17576</v>
      </c>
      <c r="I26" s="581"/>
      <c r="J26" s="326"/>
      <c r="K26" s="338">
        <f>SUM(K27:K28)</f>
        <v>100</v>
      </c>
      <c r="L26" s="338"/>
      <c r="M26" s="338">
        <f>SUM(M27:M28)</f>
        <v>100</v>
      </c>
      <c r="N26" s="338"/>
      <c r="O26" s="338">
        <f>SUM(O27:O28)</f>
        <v>100</v>
      </c>
      <c r="P26" s="338"/>
      <c r="Q26" s="338">
        <f>SUM(Q27:Q28)</f>
        <v>100</v>
      </c>
      <c r="R26" s="338"/>
    </row>
    <row r="27" spans="1:18" s="314" customFormat="1">
      <c r="A27" s="382" t="s">
        <v>101</v>
      </c>
      <c r="B27" s="324">
        <f t="shared" si="4"/>
        <v>4617</v>
      </c>
      <c r="C27" s="579"/>
      <c r="D27" s="533">
        <v>1330</v>
      </c>
      <c r="E27" s="533"/>
      <c r="F27" s="533">
        <v>3235</v>
      </c>
      <c r="G27" s="533"/>
      <c r="H27" s="533">
        <v>52</v>
      </c>
      <c r="I27" s="579" t="s">
        <v>204</v>
      </c>
      <c r="J27" s="326"/>
      <c r="K27" s="328">
        <f>B27*100/SUM(B27:B28)</f>
        <v>5.203953968057168</v>
      </c>
      <c r="L27" s="328"/>
      <c r="M27" s="328">
        <f>D27*100/SUM($D$27:$D$28)</f>
        <v>3.2120172917622622</v>
      </c>
      <c r="N27" s="328"/>
      <c r="O27" s="328">
        <f>F27*100/SUM($F$27:$F$28)</f>
        <v>10.458424932109143</v>
      </c>
      <c r="P27" s="323"/>
      <c r="Q27" s="328">
        <f>H27*100/SUM($H$27:$H$28)</f>
        <v>0.31742156024905382</v>
      </c>
      <c r="R27" s="327"/>
    </row>
    <row r="28" spans="1:18" s="314" customFormat="1">
      <c r="A28" s="383" t="s">
        <v>102</v>
      </c>
      <c r="B28" s="324">
        <f t="shared" si="4"/>
        <v>84104</v>
      </c>
      <c r="C28" s="581"/>
      <c r="D28" s="533">
        <v>40077</v>
      </c>
      <c r="E28" s="533"/>
      <c r="F28" s="533">
        <v>27697</v>
      </c>
      <c r="G28" s="533"/>
      <c r="H28" s="533">
        <v>16330</v>
      </c>
      <c r="I28" s="581"/>
      <c r="J28" s="326"/>
      <c r="K28" s="328">
        <f>B28*100/SUM(B27:B28)</f>
        <v>94.796046031942836</v>
      </c>
      <c r="L28" s="327"/>
      <c r="M28" s="328">
        <f>D28*100/SUM($D$27:$D$28)</f>
        <v>96.787982708237735</v>
      </c>
      <c r="N28" s="328"/>
      <c r="O28" s="328">
        <f>F28*100/SUM($F$27:$F$28)</f>
        <v>89.541575067890861</v>
      </c>
      <c r="P28" s="323"/>
      <c r="Q28" s="328">
        <f>H28*100/SUM($H$27:$H$28)</f>
        <v>99.682578439750941</v>
      </c>
      <c r="R28" s="327"/>
    </row>
    <row r="29" spans="1:18" s="314" customFormat="1">
      <c r="A29" s="384" t="s">
        <v>4</v>
      </c>
      <c r="B29" s="324">
        <f t="shared" si="4"/>
        <v>19591</v>
      </c>
      <c r="C29" s="579"/>
      <c r="D29" s="533">
        <v>10617</v>
      </c>
      <c r="E29" s="533"/>
      <c r="F29" s="533">
        <v>7780</v>
      </c>
      <c r="G29" s="533"/>
      <c r="H29" s="533">
        <v>1194</v>
      </c>
      <c r="I29" s="577"/>
      <c r="J29" s="335"/>
      <c r="K29" s="365" t="s">
        <v>14</v>
      </c>
      <c r="L29" s="328"/>
      <c r="M29" s="365" t="s">
        <v>14</v>
      </c>
      <c r="N29" s="328"/>
      <c r="O29" s="365" t="s">
        <v>14</v>
      </c>
      <c r="P29" s="327"/>
      <c r="Q29" s="365" t="s">
        <v>14</v>
      </c>
      <c r="R29" s="342"/>
    </row>
    <row r="30" spans="1:18" s="314" customFormat="1" ht="6.5" customHeight="1">
      <c r="A30" s="343"/>
      <c r="B30" s="324"/>
      <c r="C30" s="579"/>
      <c r="D30" s="324"/>
      <c r="E30" s="577"/>
      <c r="F30" s="321"/>
      <c r="G30" s="577"/>
      <c r="H30" s="330"/>
      <c r="I30" s="577"/>
      <c r="J30" s="344"/>
      <c r="K30" s="381"/>
      <c r="L30" s="328"/>
      <c r="M30" s="328"/>
      <c r="N30" s="327"/>
      <c r="O30" s="328"/>
      <c r="P30" s="327"/>
      <c r="Q30" s="323"/>
      <c r="R30" s="323"/>
    </row>
    <row r="31" spans="1:18" s="319" customFormat="1" ht="27">
      <c r="A31" s="653" t="s">
        <v>207</v>
      </c>
      <c r="B31" s="654"/>
      <c r="C31" s="655"/>
      <c r="D31" s="706"/>
      <c r="E31" s="655"/>
      <c r="F31" s="654"/>
      <c r="G31" s="655"/>
      <c r="H31" s="654"/>
      <c r="I31" s="656"/>
      <c r="J31" s="657"/>
      <c r="K31" s="658"/>
      <c r="L31" s="658"/>
      <c r="M31" s="658"/>
      <c r="N31" s="658"/>
      <c r="O31" s="658"/>
      <c r="P31" s="659"/>
      <c r="Q31" s="658"/>
      <c r="R31" s="338"/>
    </row>
    <row r="32" spans="1:18" s="314" customFormat="1">
      <c r="A32" s="650" t="s">
        <v>176</v>
      </c>
      <c r="B32" s="706">
        <f>SUM(D32,F32,H32)</f>
        <v>85129</v>
      </c>
      <c r="C32" s="655"/>
      <c r="D32" s="706">
        <v>42178</v>
      </c>
      <c r="E32" s="672"/>
      <c r="F32" s="706">
        <v>26170</v>
      </c>
      <c r="G32" s="706"/>
      <c r="H32" s="706">
        <v>16781</v>
      </c>
      <c r="I32" s="656"/>
      <c r="J32" s="673"/>
      <c r="K32" s="660">
        <v>86.814946256297304</v>
      </c>
      <c r="L32" s="660"/>
      <c r="M32" s="660">
        <v>92.611378257910104</v>
      </c>
      <c r="N32" s="660"/>
      <c r="O32" s="660">
        <v>73.486465236437155</v>
      </c>
      <c r="P32" s="660"/>
      <c r="Q32" s="660">
        <v>99.278234632905409</v>
      </c>
      <c r="R32" s="328"/>
    </row>
    <row r="33" spans="1:18" s="314" customFormat="1">
      <c r="A33" s="650" t="s">
        <v>103</v>
      </c>
      <c r="B33" s="706">
        <f>SUM(D33,F33,H33)</f>
        <v>16895</v>
      </c>
      <c r="C33" s="655"/>
      <c r="D33" s="706">
        <v>2594</v>
      </c>
      <c r="E33" s="672"/>
      <c r="F33" s="706">
        <v>14301</v>
      </c>
      <c r="G33" s="706"/>
      <c r="H33" s="706">
        <v>0</v>
      </c>
      <c r="I33" s="656"/>
      <c r="J33" s="657"/>
      <c r="K33" s="660">
        <v>17.237333442161322</v>
      </c>
      <c r="L33" s="660"/>
      <c r="M33" s="660">
        <v>5.7012242027297297</v>
      </c>
      <c r="N33" s="660"/>
      <c r="O33" s="660">
        <v>40.15781197349208</v>
      </c>
      <c r="P33" s="660"/>
      <c r="Q33" s="660">
        <v>0</v>
      </c>
      <c r="R33" s="328"/>
    </row>
    <row r="34" spans="1:18" s="314" customFormat="1">
      <c r="A34" s="650" t="s">
        <v>205</v>
      </c>
      <c r="B34" s="706">
        <v>8233</v>
      </c>
      <c r="C34" s="655"/>
      <c r="D34" s="706">
        <v>4475</v>
      </c>
      <c r="E34" s="672"/>
      <c r="F34" s="706">
        <v>2957</v>
      </c>
      <c r="G34" s="706"/>
      <c r="H34" s="706">
        <v>127</v>
      </c>
      <c r="I34" s="656" t="s">
        <v>204</v>
      </c>
      <c r="J34" s="673"/>
      <c r="K34" s="660">
        <v>7.7127143979511663</v>
      </c>
      <c r="L34" s="660"/>
      <c r="M34" s="660">
        <v>9.8353809973845578</v>
      </c>
      <c r="N34" s="660"/>
      <c r="O34" s="660">
        <v>8.3031477269536396</v>
      </c>
      <c r="P34" s="660"/>
      <c r="Q34" s="660">
        <v>0.75170168688961225</v>
      </c>
      <c r="R34" s="328"/>
    </row>
    <row r="35" spans="1:18" s="314" customFormat="1">
      <c r="A35" s="650" t="s">
        <v>206</v>
      </c>
      <c r="B35" s="706">
        <v>10253</v>
      </c>
      <c r="C35" s="655"/>
      <c r="D35" s="706">
        <v>3090</v>
      </c>
      <c r="E35" s="672"/>
      <c r="F35" s="706">
        <v>2387</v>
      </c>
      <c r="G35" s="706"/>
      <c r="H35" s="706">
        <v>1299</v>
      </c>
      <c r="I35" s="656"/>
      <c r="J35" s="657"/>
      <c r="K35" s="660">
        <v>6.9132275672091001</v>
      </c>
      <c r="L35" s="660"/>
      <c r="M35" s="660">
        <v>6.7913580518253154</v>
      </c>
      <c r="N35" s="660"/>
      <c r="O35" s="660">
        <v>6.7026085979838816</v>
      </c>
      <c r="P35" s="660"/>
      <c r="Q35" s="660">
        <v>7.68502632668757</v>
      </c>
      <c r="R35" s="328"/>
    </row>
    <row r="36" spans="1:18" s="314" customFormat="1">
      <c r="A36" s="650" t="s">
        <v>177</v>
      </c>
      <c r="B36" s="706">
        <v>1129</v>
      </c>
      <c r="C36" s="655" t="s">
        <v>204</v>
      </c>
      <c r="D36" s="706">
        <v>675</v>
      </c>
      <c r="E36" s="672" t="s">
        <v>204</v>
      </c>
      <c r="F36" s="706">
        <v>174</v>
      </c>
      <c r="G36" s="706" t="s">
        <v>204</v>
      </c>
      <c r="H36" s="706">
        <v>0</v>
      </c>
      <c r="I36" s="656"/>
      <c r="J36" s="657"/>
      <c r="K36" s="660">
        <v>0.8661939499056267</v>
      </c>
      <c r="L36" s="660"/>
      <c r="M36" s="660">
        <v>1.4835490889909668</v>
      </c>
      <c r="N36" s="660"/>
      <c r="O36" s="660">
        <v>0.4885856288433999</v>
      </c>
      <c r="P36" s="660"/>
      <c r="Q36" s="660">
        <v>0</v>
      </c>
      <c r="R36" s="328"/>
    </row>
    <row r="37" spans="1:18" s="314" customFormat="1">
      <c r="A37" s="650" t="s">
        <v>104</v>
      </c>
      <c r="B37" s="706">
        <v>84</v>
      </c>
      <c r="C37" s="655" t="s">
        <v>204</v>
      </c>
      <c r="D37" s="706">
        <v>47</v>
      </c>
      <c r="E37" s="672" t="s">
        <v>204</v>
      </c>
      <c r="F37" s="706">
        <v>120</v>
      </c>
      <c r="G37" s="706" t="s">
        <v>204</v>
      </c>
      <c r="H37" s="706">
        <v>0</v>
      </c>
      <c r="I37" s="656"/>
      <c r="J37" s="657"/>
      <c r="K37" s="660">
        <v>0.17038208437484056</v>
      </c>
      <c r="L37" s="660"/>
      <c r="M37" s="660">
        <v>0.10329897360381547</v>
      </c>
      <c r="N37" s="660"/>
      <c r="O37" s="660">
        <v>0.33695560609889647</v>
      </c>
      <c r="P37" s="660"/>
      <c r="Q37" s="660">
        <v>0</v>
      </c>
      <c r="R37" s="328"/>
    </row>
    <row r="38" spans="1:18" s="314" customFormat="1" ht="6.5" customHeight="1">
      <c r="A38" s="387"/>
      <c r="B38" s="533"/>
      <c r="C38" s="581"/>
      <c r="D38" s="324"/>
      <c r="E38" s="581"/>
      <c r="F38" s="324"/>
      <c r="G38" s="581"/>
      <c r="H38" s="324"/>
      <c r="I38" s="581"/>
      <c r="J38" s="326"/>
      <c r="K38" s="328"/>
      <c r="L38" s="328"/>
      <c r="M38" s="328"/>
      <c r="N38" s="328"/>
      <c r="O38" s="328"/>
      <c r="P38" s="328"/>
      <c r="Q38" s="323"/>
      <c r="R38" s="323"/>
    </row>
    <row r="39" spans="1:18" s="319" customFormat="1" ht="26">
      <c r="A39" s="385" t="s">
        <v>105</v>
      </c>
      <c r="B39" s="532">
        <f>SUM(D39,F39,H39)</f>
        <v>108313</v>
      </c>
      <c r="C39" s="581"/>
      <c r="D39" s="341">
        <f>SUM(D40:D52)</f>
        <v>52024</v>
      </c>
      <c r="E39" s="581"/>
      <c r="F39" s="341">
        <f>SUM(F40:F52)</f>
        <v>38713</v>
      </c>
      <c r="G39" s="579"/>
      <c r="H39" s="341">
        <f>SUM(H40:H52)</f>
        <v>17576</v>
      </c>
      <c r="I39" s="581"/>
      <c r="J39" s="326"/>
      <c r="K39" s="338">
        <f>SUM(K40:K51)</f>
        <v>99.999999999999986</v>
      </c>
      <c r="L39" s="338"/>
      <c r="M39" s="338">
        <f>SUM(M40:M51)</f>
        <v>100</v>
      </c>
      <c r="N39" s="338"/>
      <c r="O39" s="338">
        <f>SUM(O40:O51)</f>
        <v>99.999999999999986</v>
      </c>
      <c r="P39" s="338"/>
      <c r="Q39" s="338">
        <f>SUM(Q40:Q51)</f>
        <v>100.00000000000001</v>
      </c>
      <c r="R39" s="338"/>
    </row>
    <row r="40" spans="1:18" s="314" customFormat="1">
      <c r="A40" s="334" t="s">
        <v>45</v>
      </c>
      <c r="B40" s="533">
        <f t="shared" ref="B40:B52" si="5">SUM(D40,F40,H40)</f>
        <v>3618</v>
      </c>
      <c r="C40" s="581"/>
      <c r="D40" s="533">
        <v>1434</v>
      </c>
      <c r="E40" s="533"/>
      <c r="F40" s="533">
        <v>1478</v>
      </c>
      <c r="G40" s="533"/>
      <c r="H40" s="533">
        <v>706</v>
      </c>
      <c r="I40" s="533"/>
      <c r="J40" s="326"/>
      <c r="K40" s="327">
        <f>B40*100/SUM($B$40:$B$51)</f>
        <v>3.9087314448693848</v>
      </c>
      <c r="L40" s="338"/>
      <c r="M40" s="327">
        <f>D40*100/SUM($D$40:$D$51)</f>
        <v>3.4102259215219974</v>
      </c>
      <c r="N40" s="338"/>
      <c r="O40" s="327">
        <f>F40*100/SUM($F$40:$F$51)</f>
        <v>4.3641302743083239</v>
      </c>
      <c r="P40" s="328"/>
      <c r="Q40" s="327">
        <f>H40*100/SUM($H$40:$H$51)</f>
        <v>4.241513968158606</v>
      </c>
      <c r="R40" s="327"/>
    </row>
    <row r="41" spans="1:18" s="314" customFormat="1">
      <c r="A41" s="384" t="s">
        <v>47</v>
      </c>
      <c r="B41" s="533">
        <f t="shared" si="5"/>
        <v>1761</v>
      </c>
      <c r="C41" s="581"/>
      <c r="D41" s="533">
        <v>718</v>
      </c>
      <c r="E41" s="533" t="s">
        <v>204</v>
      </c>
      <c r="F41" s="533">
        <v>831</v>
      </c>
      <c r="G41" s="533" t="s">
        <v>204</v>
      </c>
      <c r="H41" s="533">
        <v>212</v>
      </c>
      <c r="I41" s="533" t="s">
        <v>204</v>
      </c>
      <c r="J41" s="335"/>
      <c r="K41" s="327">
        <f t="shared" ref="K41:K50" si="6">B41*100/SUM($B$40:$B$51)</f>
        <v>1.902508588837752</v>
      </c>
      <c r="L41" s="327"/>
      <c r="M41" s="327">
        <f t="shared" ref="M41:M51" si="7">D41*100/SUM($D$40:$D$51)</f>
        <v>1.7074910820451843</v>
      </c>
      <c r="N41" s="327"/>
      <c r="O41" s="327">
        <f t="shared" ref="O41:O51" si="8">F41*100/SUM($F$40:$F$51)</f>
        <v>2.453716006732217</v>
      </c>
      <c r="P41" s="328"/>
      <c r="Q41" s="327">
        <f t="shared" ref="Q41:Q50" si="9">H41*100/SUM($H$40:$H$51)</f>
        <v>1.2736557524782217</v>
      </c>
      <c r="R41" s="327"/>
    </row>
    <row r="42" spans="1:18" s="314" customFormat="1">
      <c r="A42" s="384" t="s">
        <v>219</v>
      </c>
      <c r="B42" s="533">
        <f t="shared" si="5"/>
        <v>6046</v>
      </c>
      <c r="C42" s="581"/>
      <c r="D42" s="533">
        <v>5352</v>
      </c>
      <c r="E42" s="533"/>
      <c r="F42" s="533">
        <v>672</v>
      </c>
      <c r="G42" s="533" t="s">
        <v>204</v>
      </c>
      <c r="H42" s="533">
        <v>22</v>
      </c>
      <c r="I42" s="533" t="s">
        <v>204</v>
      </c>
      <c r="J42" s="326"/>
      <c r="K42" s="327">
        <f t="shared" si="6"/>
        <v>6.5318381193146218</v>
      </c>
      <c r="L42" s="328"/>
      <c r="M42" s="327">
        <f t="shared" si="7"/>
        <v>12.727705112960761</v>
      </c>
      <c r="N42" s="327"/>
      <c r="O42" s="327">
        <f t="shared" si="8"/>
        <v>1.9842324386570998</v>
      </c>
      <c r="P42" s="328"/>
      <c r="Q42" s="327">
        <f t="shared" si="9"/>
        <v>0.1321718233703815</v>
      </c>
      <c r="R42" s="327"/>
    </row>
    <row r="43" spans="1:18" s="314" customFormat="1">
      <c r="A43" s="334" t="s">
        <v>46</v>
      </c>
      <c r="B43" s="533">
        <f t="shared" si="5"/>
        <v>1168</v>
      </c>
      <c r="C43" s="581"/>
      <c r="D43" s="533">
        <v>653</v>
      </c>
      <c r="E43" s="533" t="s">
        <v>204</v>
      </c>
      <c r="F43" s="533">
        <v>448</v>
      </c>
      <c r="G43" s="533" t="s">
        <v>204</v>
      </c>
      <c r="H43" s="533">
        <v>67</v>
      </c>
      <c r="I43" s="533" t="s">
        <v>204</v>
      </c>
      <c r="J43" s="326"/>
      <c r="K43" s="327">
        <f t="shared" si="6"/>
        <v>1.2618569175255505</v>
      </c>
      <c r="L43" s="328"/>
      <c r="M43" s="327">
        <f t="shared" si="7"/>
        <v>1.5529131985731273</v>
      </c>
      <c r="N43" s="328"/>
      <c r="O43" s="327">
        <f t="shared" si="8"/>
        <v>1.3228216257713998</v>
      </c>
      <c r="P43" s="328"/>
      <c r="Q43" s="327">
        <f t="shared" si="9"/>
        <v>0.40252328026434364</v>
      </c>
      <c r="R43" s="327"/>
    </row>
    <row r="44" spans="1:18" s="314" customFormat="1">
      <c r="A44" s="384" t="s">
        <v>129</v>
      </c>
      <c r="B44" s="533">
        <f t="shared" si="5"/>
        <v>374</v>
      </c>
      <c r="C44" s="579" t="s">
        <v>204</v>
      </c>
      <c r="D44" s="533">
        <v>135</v>
      </c>
      <c r="E44" s="533" t="s">
        <v>204</v>
      </c>
      <c r="F44" s="533">
        <v>239</v>
      </c>
      <c r="G44" s="533" t="s">
        <v>204</v>
      </c>
      <c r="H44" s="533">
        <v>0</v>
      </c>
      <c r="I44" s="533"/>
      <c r="J44" s="335"/>
      <c r="K44" s="327">
        <f t="shared" si="6"/>
        <v>0.40405349927616085</v>
      </c>
      <c r="L44" s="327"/>
      <c r="M44" s="327">
        <f t="shared" si="7"/>
        <v>0.3210463733650416</v>
      </c>
      <c r="N44" s="327"/>
      <c r="O44" s="327">
        <f t="shared" si="8"/>
        <v>0.70570171553429595</v>
      </c>
      <c r="P44" s="328"/>
      <c r="Q44" s="327">
        <f t="shared" si="9"/>
        <v>0</v>
      </c>
      <c r="R44" s="327"/>
    </row>
    <row r="45" spans="1:18" s="314" customFormat="1">
      <c r="A45" s="334" t="s">
        <v>48</v>
      </c>
      <c r="B45" s="533">
        <f t="shared" si="5"/>
        <v>464</v>
      </c>
      <c r="C45" s="581" t="s">
        <v>204</v>
      </c>
      <c r="D45" s="533">
        <v>400</v>
      </c>
      <c r="E45" s="533" t="s">
        <v>204</v>
      </c>
      <c r="F45" s="533">
        <v>0</v>
      </c>
      <c r="G45" s="533"/>
      <c r="H45" s="533">
        <v>64</v>
      </c>
      <c r="I45" s="533" t="s">
        <v>204</v>
      </c>
      <c r="J45" s="326"/>
      <c r="K45" s="327">
        <f t="shared" si="6"/>
        <v>0.50128562477042415</v>
      </c>
      <c r="L45" s="328"/>
      <c r="M45" s="327">
        <f t="shared" si="7"/>
        <v>0.95124851367419738</v>
      </c>
      <c r="N45" s="328"/>
      <c r="O45" s="327">
        <f t="shared" si="8"/>
        <v>0</v>
      </c>
      <c r="P45" s="328"/>
      <c r="Q45" s="327">
        <f t="shared" si="9"/>
        <v>0.38449984980474616</v>
      </c>
      <c r="R45" s="327"/>
    </row>
    <row r="46" spans="1:18" s="314" customFormat="1">
      <c r="A46" s="334" t="s">
        <v>49</v>
      </c>
      <c r="B46" s="533">
        <f t="shared" si="5"/>
        <v>220</v>
      </c>
      <c r="C46" s="581" t="s">
        <v>204</v>
      </c>
      <c r="D46" s="533">
        <v>199</v>
      </c>
      <c r="E46" s="533" t="s">
        <v>204</v>
      </c>
      <c r="F46" s="533">
        <v>21</v>
      </c>
      <c r="G46" s="533" t="s">
        <v>204</v>
      </c>
      <c r="H46" s="533">
        <v>0</v>
      </c>
      <c r="I46" s="533"/>
      <c r="J46" s="326"/>
      <c r="K46" s="327">
        <f t="shared" si="6"/>
        <v>0.23767852898597697</v>
      </c>
      <c r="L46" s="361"/>
      <c r="M46" s="327">
        <f t="shared" si="7"/>
        <v>0.47324613555291317</v>
      </c>
      <c r="N46" s="361"/>
      <c r="O46" s="327">
        <f t="shared" si="8"/>
        <v>6.2007263708034367E-2</v>
      </c>
      <c r="P46" s="328"/>
      <c r="Q46" s="327">
        <f t="shared" si="9"/>
        <v>0</v>
      </c>
      <c r="R46" s="327"/>
    </row>
    <row r="47" spans="1:18" s="314" customFormat="1">
      <c r="A47" s="384" t="s">
        <v>128</v>
      </c>
      <c r="B47" s="533">
        <f t="shared" si="5"/>
        <v>8723</v>
      </c>
      <c r="C47" s="579"/>
      <c r="D47" s="533">
        <v>1639</v>
      </c>
      <c r="E47" s="533"/>
      <c r="F47" s="533">
        <v>5946</v>
      </c>
      <c r="G47" s="533"/>
      <c r="H47" s="533">
        <v>1138</v>
      </c>
      <c r="I47" s="533"/>
      <c r="J47" s="326"/>
      <c r="K47" s="327">
        <f t="shared" si="6"/>
        <v>9.4239536742939869</v>
      </c>
      <c r="L47" s="327"/>
      <c r="M47" s="327">
        <f t="shared" si="7"/>
        <v>3.8977407847800238</v>
      </c>
      <c r="N47" s="328"/>
      <c r="O47" s="327">
        <f t="shared" si="8"/>
        <v>17.556913809903445</v>
      </c>
      <c r="P47" s="328"/>
      <c r="Q47" s="327">
        <f t="shared" si="9"/>
        <v>6.8368879543406429</v>
      </c>
      <c r="R47" s="327"/>
    </row>
    <row r="48" spans="1:18" s="314" customFormat="1">
      <c r="A48" s="384" t="s">
        <v>50</v>
      </c>
      <c r="B48" s="533">
        <f t="shared" si="5"/>
        <v>5294</v>
      </c>
      <c r="C48" s="581"/>
      <c r="D48" s="533">
        <v>2643</v>
      </c>
      <c r="E48" s="533"/>
      <c r="F48" s="533">
        <v>1714</v>
      </c>
      <c r="G48" s="533"/>
      <c r="H48" s="533">
        <v>937</v>
      </c>
      <c r="I48" s="533"/>
      <c r="J48" s="326"/>
      <c r="K48" s="327">
        <f t="shared" si="6"/>
        <v>5.7194096929625546</v>
      </c>
      <c r="L48" s="328"/>
      <c r="M48" s="327">
        <f t="shared" si="7"/>
        <v>6.2853745541022592</v>
      </c>
      <c r="N48" s="327"/>
      <c r="O48" s="327">
        <f t="shared" si="8"/>
        <v>5.0609738093129009</v>
      </c>
      <c r="P48" s="328"/>
      <c r="Q48" s="327">
        <f t="shared" si="9"/>
        <v>5.6293181135476118</v>
      </c>
      <c r="R48" s="327"/>
    </row>
    <row r="49" spans="1:18" s="314" customFormat="1">
      <c r="A49" s="384" t="s">
        <v>51</v>
      </c>
      <c r="B49" s="533">
        <f t="shared" si="5"/>
        <v>42363</v>
      </c>
      <c r="C49" s="577"/>
      <c r="D49" s="533">
        <v>15805</v>
      </c>
      <c r="E49" s="533"/>
      <c r="F49" s="533">
        <v>15171</v>
      </c>
      <c r="G49" s="533"/>
      <c r="H49" s="533">
        <v>11387</v>
      </c>
      <c r="I49" s="533"/>
      <c r="J49" s="326"/>
      <c r="K49" s="327">
        <f t="shared" si="6"/>
        <v>45.767161470149738</v>
      </c>
      <c r="L49" s="328"/>
      <c r="M49" s="327">
        <f t="shared" si="7"/>
        <v>37.586206896551722</v>
      </c>
      <c r="N49" s="328"/>
      <c r="O49" s="327">
        <f t="shared" si="8"/>
        <v>44.795818938789971</v>
      </c>
      <c r="P49" s="328"/>
      <c r="Q49" s="327">
        <f t="shared" si="9"/>
        <v>68.410934214478829</v>
      </c>
      <c r="R49" s="327"/>
    </row>
    <row r="50" spans="1:18" s="314" customFormat="1">
      <c r="A50" s="334" t="s">
        <v>52</v>
      </c>
      <c r="B50" s="533">
        <f t="shared" si="5"/>
        <v>3777</v>
      </c>
      <c r="C50" s="581"/>
      <c r="D50" s="533">
        <v>1846</v>
      </c>
      <c r="E50" s="533"/>
      <c r="F50" s="533">
        <v>1605</v>
      </c>
      <c r="G50" s="533"/>
      <c r="H50" s="533">
        <v>326</v>
      </c>
      <c r="I50" s="533" t="s">
        <v>204</v>
      </c>
      <c r="J50" s="388"/>
      <c r="K50" s="327">
        <f t="shared" si="6"/>
        <v>4.0805081999092501</v>
      </c>
      <c r="L50" s="328"/>
      <c r="M50" s="327">
        <f t="shared" si="7"/>
        <v>4.3900118906064209</v>
      </c>
      <c r="N50" s="328"/>
      <c r="O50" s="327">
        <f t="shared" si="8"/>
        <v>4.73912658339977</v>
      </c>
      <c r="P50" s="328"/>
      <c r="Q50" s="327">
        <f t="shared" si="9"/>
        <v>1.9585461099429258</v>
      </c>
      <c r="R50" s="327"/>
    </row>
    <row r="51" spans="1:18" s="314" customFormat="1">
      <c r="A51" s="334" t="s">
        <v>106</v>
      </c>
      <c r="B51" s="324">
        <f t="shared" si="5"/>
        <v>18754</v>
      </c>
      <c r="C51" s="581"/>
      <c r="D51" s="712">
        <v>11226</v>
      </c>
      <c r="E51" s="533"/>
      <c r="F51" s="712">
        <v>5742</v>
      </c>
      <c r="G51" s="533"/>
      <c r="H51" s="712">
        <v>1786</v>
      </c>
      <c r="I51" s="533"/>
      <c r="J51" s="326"/>
      <c r="K51" s="327">
        <f>B51*100/SUM(B40:B51)</f>
        <v>20.2610142391046</v>
      </c>
      <c r="L51" s="328"/>
      <c r="M51" s="327">
        <f t="shared" si="7"/>
        <v>26.696789536266351</v>
      </c>
      <c r="N51" s="328"/>
      <c r="O51" s="327">
        <f t="shared" si="8"/>
        <v>16.954557533882539</v>
      </c>
      <c r="P51" s="328"/>
      <c r="Q51" s="327">
        <f>H51*100/SUM($H$40:$H$51)</f>
        <v>10.729948933613699</v>
      </c>
      <c r="R51" s="327"/>
    </row>
    <row r="52" spans="1:18" s="314" customFormat="1">
      <c r="A52" s="334" t="s">
        <v>69</v>
      </c>
      <c r="B52" s="324">
        <f t="shared" si="5"/>
        <v>15751</v>
      </c>
      <c r="C52" s="581"/>
      <c r="D52" s="712">
        <v>9974</v>
      </c>
      <c r="E52" s="533"/>
      <c r="F52" s="712">
        <v>4846</v>
      </c>
      <c r="G52" s="533"/>
      <c r="H52" s="712">
        <v>931</v>
      </c>
      <c r="I52" s="533"/>
      <c r="J52" s="335"/>
      <c r="K52" s="365" t="s">
        <v>14</v>
      </c>
      <c r="L52" s="328"/>
      <c r="M52" s="365" t="s">
        <v>14</v>
      </c>
      <c r="N52" s="328"/>
      <c r="O52" s="365" t="s">
        <v>14</v>
      </c>
      <c r="P52" s="328"/>
      <c r="Q52" s="365" t="s">
        <v>14</v>
      </c>
      <c r="R52" s="327"/>
    </row>
    <row r="53" spans="1:18" s="314" customFormat="1" ht="6.5" customHeight="1">
      <c r="A53" s="343"/>
      <c r="B53" s="324"/>
      <c r="C53" s="581"/>
      <c r="D53" s="388"/>
      <c r="E53" s="581"/>
      <c r="F53" s="330"/>
      <c r="G53" s="581"/>
      <c r="H53" s="326"/>
      <c r="I53" s="581"/>
      <c r="J53" s="326"/>
      <c r="K53" s="328"/>
      <c r="L53" s="328"/>
      <c r="M53" s="328"/>
      <c r="N53" s="327"/>
      <c r="O53" s="328"/>
      <c r="P53" s="328"/>
      <c r="Q53" s="323"/>
      <c r="R53" s="323"/>
    </row>
    <row r="54" spans="1:18" s="319" customFormat="1" ht="26">
      <c r="A54" s="227" t="s">
        <v>107</v>
      </c>
      <c r="B54" s="341">
        <f t="shared" ref="B54" si="10">SUM(D54,F54,H54)</f>
        <v>108313</v>
      </c>
      <c r="C54" s="581"/>
      <c r="D54" s="341">
        <f>SUM(D55:D60)</f>
        <v>52024</v>
      </c>
      <c r="E54" s="581"/>
      <c r="F54" s="341">
        <f>SUM(F55:F60)</f>
        <v>38713</v>
      </c>
      <c r="G54" s="579"/>
      <c r="H54" s="341">
        <f>SUM(H55:H60)</f>
        <v>17576</v>
      </c>
      <c r="I54" s="581"/>
      <c r="J54" s="326"/>
      <c r="K54" s="338">
        <f>SUM(K55:K59)</f>
        <v>99.999999999999986</v>
      </c>
      <c r="L54" s="338"/>
      <c r="M54" s="338">
        <f>SUM(M55:M59)</f>
        <v>100.00000000000001</v>
      </c>
      <c r="N54" s="338"/>
      <c r="O54" s="338">
        <f>SUM(O55:O59)</f>
        <v>100.00000000000001</v>
      </c>
      <c r="P54" s="338"/>
      <c r="Q54" s="338">
        <f>SUM(Q55:Q59)</f>
        <v>100</v>
      </c>
      <c r="R54" s="338"/>
    </row>
    <row r="55" spans="1:18" s="314" customFormat="1">
      <c r="A55" s="384" t="s">
        <v>108</v>
      </c>
      <c r="B55" s="533">
        <v>10373</v>
      </c>
      <c r="C55" s="581"/>
      <c r="D55" s="533">
        <v>2892</v>
      </c>
      <c r="E55" s="533"/>
      <c r="F55" s="533">
        <v>5471</v>
      </c>
      <c r="G55" s="533"/>
      <c r="H55" s="533">
        <v>1653</v>
      </c>
      <c r="I55" s="579"/>
      <c r="J55" s="326"/>
      <c r="K55" s="327">
        <f>B55*100/SUM($B$55:$B$59)</f>
        <v>11.939044462092699</v>
      </c>
      <c r="L55" s="328"/>
      <c r="M55" s="327">
        <f>D55*100/SUM($D$55:$D$59)</f>
        <v>7.0939730664508058</v>
      </c>
      <c r="N55" s="328"/>
      <c r="O55" s="327">
        <f>F55*100/SUM($F$55:$F$59)</f>
        <v>16.116298936577607</v>
      </c>
      <c r="P55" s="328"/>
      <c r="Q55" s="327">
        <f>H55*100/SUM($H$55:$H$59)</f>
        <v>10</v>
      </c>
      <c r="R55" s="328"/>
    </row>
    <row r="56" spans="1:18" s="314" customFormat="1">
      <c r="A56" s="384" t="s">
        <v>109</v>
      </c>
      <c r="B56" s="533">
        <v>44097</v>
      </c>
      <c r="C56" s="581"/>
      <c r="D56" s="533">
        <v>21330</v>
      </c>
      <c r="E56" s="533"/>
      <c r="F56" s="533">
        <v>17911</v>
      </c>
      <c r="G56" s="533"/>
      <c r="H56" s="533">
        <v>12862</v>
      </c>
      <c r="I56" s="581"/>
      <c r="J56" s="326"/>
      <c r="K56" s="327">
        <f>B56*100/SUM($B$55:$B$59)</f>
        <v>50.754462898380581</v>
      </c>
      <c r="L56" s="338"/>
      <c r="M56" s="327">
        <f t="shared" ref="M56:M59" si="11">D56*100/SUM($D$55:$D$59)</f>
        <v>52.321730811685924</v>
      </c>
      <c r="N56" s="338"/>
      <c r="O56" s="327">
        <f t="shared" ref="O56:O59" si="12">F56*100/SUM($F$55:$F$59)</f>
        <v>52.761657878457598</v>
      </c>
      <c r="P56" s="338"/>
      <c r="Q56" s="327">
        <f t="shared" ref="Q56:Q59" si="13">H56*100/SUM($H$55:$H$59)</f>
        <v>77.810042347247432</v>
      </c>
      <c r="R56" s="328"/>
    </row>
    <row r="57" spans="1:18" s="314" customFormat="1">
      <c r="A57" s="384" t="s">
        <v>110</v>
      </c>
      <c r="B57" s="712">
        <v>30303</v>
      </c>
      <c r="C57" s="581"/>
      <c r="D57" s="712">
        <v>15340</v>
      </c>
      <c r="E57" s="533"/>
      <c r="F57" s="712">
        <v>9375</v>
      </c>
      <c r="G57" s="533"/>
      <c r="H57" s="712">
        <v>2004</v>
      </c>
      <c r="I57" s="581"/>
      <c r="J57" s="326"/>
      <c r="K57" s="327">
        <f t="shared" ref="K57:K59" si="14">B57*100/SUM($B$55:$B$59)</f>
        <v>34.877939297676186</v>
      </c>
      <c r="L57" s="328"/>
      <c r="M57" s="327">
        <f t="shared" si="11"/>
        <v>37.628474010842105</v>
      </c>
      <c r="N57" s="328"/>
      <c r="O57" s="327">
        <f t="shared" si="12"/>
        <v>27.616578784575957</v>
      </c>
      <c r="P57" s="361"/>
      <c r="Q57" s="327">
        <f t="shared" si="13"/>
        <v>12.123411978221416</v>
      </c>
      <c r="R57" s="328"/>
    </row>
    <row r="58" spans="1:18" s="314" customFormat="1">
      <c r="A58" s="384" t="s">
        <v>111</v>
      </c>
      <c r="B58" s="712">
        <v>2042</v>
      </c>
      <c r="C58" s="581"/>
      <c r="D58" s="712">
        <v>1172</v>
      </c>
      <c r="E58" s="533"/>
      <c r="F58" s="712">
        <v>1175</v>
      </c>
      <c r="G58" s="533"/>
      <c r="H58" s="712">
        <v>11</v>
      </c>
      <c r="I58" s="579" t="s">
        <v>204</v>
      </c>
      <c r="J58" s="335"/>
      <c r="K58" s="327">
        <f t="shared" si="14"/>
        <v>2.3502871678003752</v>
      </c>
      <c r="L58" s="328"/>
      <c r="M58" s="327">
        <f t="shared" si="11"/>
        <v>2.8748742855741165</v>
      </c>
      <c r="N58" s="328"/>
      <c r="O58" s="327">
        <f t="shared" si="12"/>
        <v>3.4612778743335197</v>
      </c>
      <c r="P58" s="328"/>
      <c r="Q58" s="327">
        <f t="shared" si="13"/>
        <v>6.654567453115548E-2</v>
      </c>
      <c r="R58" s="328"/>
    </row>
    <row r="59" spans="1:18" s="310" customFormat="1">
      <c r="A59" s="384" t="s">
        <v>112</v>
      </c>
      <c r="B59" s="712">
        <v>68</v>
      </c>
      <c r="C59" s="579" t="s">
        <v>204</v>
      </c>
      <c r="D59" s="712">
        <v>33</v>
      </c>
      <c r="E59" s="533" t="s">
        <v>204</v>
      </c>
      <c r="F59" s="712">
        <v>15</v>
      </c>
      <c r="G59" s="533" t="s">
        <v>204</v>
      </c>
      <c r="H59" s="712">
        <v>0</v>
      </c>
      <c r="I59" s="579"/>
      <c r="J59" s="326"/>
      <c r="K59" s="327">
        <f t="shared" si="14"/>
        <v>7.8266174050159412E-2</v>
      </c>
      <c r="L59" s="328"/>
      <c r="M59" s="327">
        <f t="shared" si="11"/>
        <v>8.0947825447052757E-2</v>
      </c>
      <c r="N59" s="328"/>
      <c r="O59" s="327">
        <f t="shared" si="12"/>
        <v>4.4186526055321529E-2</v>
      </c>
      <c r="P59" s="328"/>
      <c r="Q59" s="327">
        <f t="shared" si="13"/>
        <v>0</v>
      </c>
      <c r="R59" s="386"/>
    </row>
    <row r="60" spans="1:18" s="314" customFormat="1">
      <c r="A60" s="334" t="s">
        <v>69</v>
      </c>
      <c r="B60" s="712">
        <v>9415</v>
      </c>
      <c r="C60" s="579"/>
      <c r="D60" s="712">
        <v>11257</v>
      </c>
      <c r="E60" s="533"/>
      <c r="F60" s="712">
        <v>4766</v>
      </c>
      <c r="G60" s="533"/>
      <c r="H60" s="712">
        <v>1046</v>
      </c>
      <c r="I60" s="577"/>
      <c r="J60" s="335"/>
      <c r="K60" s="365" t="s">
        <v>14</v>
      </c>
      <c r="L60" s="328"/>
      <c r="M60" s="365" t="s">
        <v>14</v>
      </c>
      <c r="N60" s="328"/>
      <c r="O60" s="365" t="s">
        <v>14</v>
      </c>
      <c r="P60" s="327"/>
      <c r="Q60" s="365" t="s">
        <v>14</v>
      </c>
      <c r="R60" s="328"/>
    </row>
    <row r="61" spans="1:18" s="314" customFormat="1" ht="6.5" customHeight="1">
      <c r="A61" s="343"/>
      <c r="B61" s="324"/>
      <c r="C61" s="581"/>
      <c r="D61" s="324"/>
      <c r="E61" s="581"/>
      <c r="F61" s="389"/>
      <c r="G61" s="579"/>
      <c r="H61" s="320"/>
      <c r="I61" s="581"/>
      <c r="J61" s="326"/>
      <c r="K61" s="361"/>
      <c r="L61" s="361"/>
      <c r="M61" s="361"/>
      <c r="N61" s="361"/>
      <c r="O61" s="361"/>
      <c r="P61" s="328"/>
      <c r="Q61" s="323"/>
      <c r="R61" s="323"/>
    </row>
    <row r="62" spans="1:18" s="319" customFormat="1" ht="26">
      <c r="A62" s="390" t="s">
        <v>113</v>
      </c>
      <c r="B62" s="341">
        <f t="shared" ref="B62:B71" si="15">SUM(D62,F62,H62)</f>
        <v>108313</v>
      </c>
      <c r="C62" s="581"/>
      <c r="D62" s="341">
        <f>D63+D70+D71</f>
        <v>52025</v>
      </c>
      <c r="E62" s="581"/>
      <c r="F62" s="341">
        <f>F63+F70+F71</f>
        <v>38711</v>
      </c>
      <c r="G62" s="579"/>
      <c r="H62" s="341">
        <f>H63+H70+H71</f>
        <v>17577</v>
      </c>
      <c r="I62" s="581"/>
      <c r="J62" s="326"/>
      <c r="K62" s="338">
        <f>SUM(K63,K70)</f>
        <v>100</v>
      </c>
      <c r="L62" s="338"/>
      <c r="M62" s="338">
        <f>SUM(M63,M70)</f>
        <v>100</v>
      </c>
      <c r="N62" s="338"/>
      <c r="O62" s="338">
        <f>SUM(O63,O70)</f>
        <v>100</v>
      </c>
      <c r="P62" s="338"/>
      <c r="Q62" s="338">
        <f>SUM(Q63,Q70)</f>
        <v>100</v>
      </c>
      <c r="R62" s="338"/>
    </row>
    <row r="63" spans="1:18" s="392" customFormat="1" ht="26">
      <c r="A63" s="384" t="s">
        <v>114</v>
      </c>
      <c r="B63" s="324">
        <f>SUM(D63,F63,H63)</f>
        <v>88431</v>
      </c>
      <c r="C63" s="581"/>
      <c r="D63" s="321">
        <f>D64+D65+D66+D67+D68+D69</f>
        <v>41781</v>
      </c>
      <c r="E63" s="581"/>
      <c r="F63" s="321">
        <f>F64+F65+F66+F67+F68+F69</f>
        <v>31466</v>
      </c>
      <c r="G63" s="579"/>
      <c r="H63" s="321">
        <f>H64+H65+H66+H67+H68+H69</f>
        <v>15184</v>
      </c>
      <c r="I63" s="581"/>
      <c r="J63" s="326"/>
      <c r="K63" s="328">
        <f>B63*100/SUM(B63,B70)</f>
        <v>92.856542831341741</v>
      </c>
      <c r="L63" s="328"/>
      <c r="M63" s="327">
        <f>D63*100/SUM(D63,D70)</f>
        <v>94.559239560936973</v>
      </c>
      <c r="N63" s="328"/>
      <c r="O63" s="327">
        <f>F63*100/SUM(F63,F70)</f>
        <v>91.473589348527568</v>
      </c>
      <c r="P63" s="391"/>
      <c r="Q63" s="327">
        <f>H63*100/SUM(H63,H70)</f>
        <v>91.195195195195197</v>
      </c>
      <c r="R63" s="328"/>
    </row>
    <row r="64" spans="1:18" s="314" customFormat="1">
      <c r="A64" s="393" t="s">
        <v>175</v>
      </c>
      <c r="B64" s="324">
        <f>SUM(D64,F64,H64)</f>
        <v>37441</v>
      </c>
      <c r="C64" s="581"/>
      <c r="D64" s="533">
        <v>24482</v>
      </c>
      <c r="E64" s="533"/>
      <c r="F64" s="533">
        <v>3375</v>
      </c>
      <c r="G64" s="533"/>
      <c r="H64" s="533">
        <v>9584</v>
      </c>
      <c r="I64" s="533"/>
      <c r="J64" s="326"/>
      <c r="K64" s="327">
        <f>B64*100/SUM(B63,B70)</f>
        <v>39.314740533842958</v>
      </c>
      <c r="L64" s="328"/>
      <c r="M64" s="327">
        <f>D64*100/SUM(D63,D70)</f>
        <v>55.407943872354871</v>
      </c>
      <c r="N64" s="328"/>
      <c r="O64" s="327">
        <f>F64*100/SUM(F63,F70)</f>
        <v>9.8113317247594409</v>
      </c>
      <c r="P64" s="328"/>
      <c r="Q64" s="327">
        <f>H64*100/SUM(H63,H70)</f>
        <v>57.561561561561561</v>
      </c>
      <c r="R64" s="328"/>
    </row>
    <row r="65" spans="1:18" s="314" customFormat="1">
      <c r="A65" s="393" t="s">
        <v>115</v>
      </c>
      <c r="B65" s="324">
        <f t="shared" si="15"/>
        <v>26438</v>
      </c>
      <c r="C65" s="581"/>
      <c r="D65" s="533">
        <v>12440</v>
      </c>
      <c r="E65" s="533"/>
      <c r="F65" s="533">
        <v>8958</v>
      </c>
      <c r="G65" s="533"/>
      <c r="H65" s="533">
        <v>5040</v>
      </c>
      <c r="I65" s="533"/>
      <c r="J65" s="326"/>
      <c r="K65" s="327">
        <f>B65*100/SUM(B63,B70)</f>
        <v>27.761093727030261</v>
      </c>
      <c r="L65" s="328"/>
      <c r="M65" s="327">
        <f>D65*100/SUM(D63,D70)</f>
        <v>28.154351024103203</v>
      </c>
      <c r="N65" s="328"/>
      <c r="O65" s="327">
        <f>F65*100/SUM(F63,F70)</f>
        <v>26.04145469345039</v>
      </c>
      <c r="P65" s="328"/>
      <c r="Q65" s="327">
        <f>H65*100/SUM(H63,H70)</f>
        <v>30.27027027027027</v>
      </c>
      <c r="R65" s="328"/>
    </row>
    <row r="66" spans="1:18" s="314" customFormat="1">
      <c r="A66" s="308" t="s">
        <v>178</v>
      </c>
      <c r="B66" s="324">
        <f t="shared" si="15"/>
        <v>2431</v>
      </c>
      <c r="C66" s="581"/>
      <c r="D66" s="533">
        <v>30</v>
      </c>
      <c r="E66" s="533" t="s">
        <v>204</v>
      </c>
      <c r="F66" s="533">
        <v>2380</v>
      </c>
      <c r="G66" s="533"/>
      <c r="H66" s="533">
        <v>21</v>
      </c>
      <c r="I66" s="533" t="s">
        <v>204</v>
      </c>
      <c r="J66" s="326"/>
      <c r="K66" s="327">
        <f>B66*100/SUM(B63,B70)</f>
        <v>2.5526597643698681</v>
      </c>
      <c r="L66" s="328"/>
      <c r="M66" s="327">
        <f>D66*100/SUM(D63,D70)</f>
        <v>6.7896344913432161E-2</v>
      </c>
      <c r="N66" s="328"/>
      <c r="O66" s="327">
        <f>F66*100/SUM(F63,F70)</f>
        <v>6.9188057792377684</v>
      </c>
      <c r="P66" s="328"/>
      <c r="Q66" s="327">
        <f>H66*100/SUM(H63,H70)</f>
        <v>0.12612612612612611</v>
      </c>
      <c r="R66" s="328"/>
    </row>
    <row r="67" spans="1:18" s="314" customFormat="1">
      <c r="A67" s="393" t="s">
        <v>117</v>
      </c>
      <c r="B67" s="324">
        <f t="shared" si="15"/>
        <v>8701</v>
      </c>
      <c r="C67" s="581"/>
      <c r="D67" s="533">
        <v>3473</v>
      </c>
      <c r="E67" s="533"/>
      <c r="F67" s="533">
        <v>5219</v>
      </c>
      <c r="G67" s="533"/>
      <c r="H67" s="533">
        <v>9</v>
      </c>
      <c r="I67" s="533" t="s">
        <v>204</v>
      </c>
      <c r="J67" s="326"/>
      <c r="K67" s="327">
        <f>B67*100/SUM(B63,B70)</f>
        <v>9.1364428670432822</v>
      </c>
      <c r="L67" s="328"/>
      <c r="M67" s="327">
        <f>D67*100/SUM(D63,D70)</f>
        <v>7.8601335294783299</v>
      </c>
      <c r="N67" s="328"/>
      <c r="O67" s="327">
        <f>F67*100/SUM(F63,F70)</f>
        <v>15.171952673042821</v>
      </c>
      <c r="P67" s="338"/>
      <c r="Q67" s="327">
        <f>H67*100/SUM(H63,H70)</f>
        <v>5.4054054054054057E-2</v>
      </c>
      <c r="R67" s="328"/>
    </row>
    <row r="68" spans="1:18" s="314" customFormat="1" ht="24" customHeight="1">
      <c r="A68" s="393" t="s">
        <v>116</v>
      </c>
      <c r="B68" s="324">
        <f t="shared" si="15"/>
        <v>7902</v>
      </c>
      <c r="C68" s="581"/>
      <c r="D68" s="533">
        <v>1180</v>
      </c>
      <c r="E68" s="533"/>
      <c r="F68" s="533">
        <v>6353</v>
      </c>
      <c r="G68" s="533"/>
      <c r="H68" s="533">
        <v>369</v>
      </c>
      <c r="I68" s="533" t="s">
        <v>204</v>
      </c>
      <c r="J68" s="326"/>
      <c r="K68" s="327">
        <f>B68*100/SUM(B63,B70)</f>
        <v>8.2974567906419985</v>
      </c>
      <c r="L68" s="328"/>
      <c r="M68" s="327">
        <f>D68*100/SUM(D63,D70)</f>
        <v>2.6705895665949981</v>
      </c>
      <c r="N68" s="338"/>
      <c r="O68" s="327">
        <f>F68*100/SUM(F63,F70)</f>
        <v>18.468560132561993</v>
      </c>
      <c r="P68" s="328"/>
      <c r="Q68" s="327">
        <f>H68*100/SUM(H63,H70)</f>
        <v>2.2162162162162162</v>
      </c>
      <c r="R68" s="328"/>
    </row>
    <row r="69" spans="1:18" s="314" customFormat="1">
      <c r="A69" s="393" t="s">
        <v>67</v>
      </c>
      <c r="B69" s="324">
        <f>SUM(D69,F69,H69)</f>
        <v>5518</v>
      </c>
      <c r="C69" s="581"/>
      <c r="D69" s="533">
        <v>176</v>
      </c>
      <c r="E69" s="533" t="s">
        <v>204</v>
      </c>
      <c r="F69" s="533">
        <v>5181</v>
      </c>
      <c r="G69" s="533"/>
      <c r="H69" s="533">
        <v>161</v>
      </c>
      <c r="I69" s="533" t="s">
        <v>204</v>
      </c>
      <c r="J69" s="326"/>
      <c r="K69" s="327">
        <f>B69*100/SUM(B63,B70)</f>
        <v>5.794149148413382</v>
      </c>
      <c r="L69" s="328"/>
      <c r="M69" s="327">
        <f>D69*100/SUM(D63,D70)</f>
        <v>0.39832522349213534</v>
      </c>
      <c r="N69" s="328"/>
      <c r="O69" s="327">
        <f>F69*100/SUM(F63,F70)</f>
        <v>15.06148434547516</v>
      </c>
      <c r="P69" s="328"/>
      <c r="Q69" s="327">
        <f>H69*100/SUM(H63,H70)</f>
        <v>0.96696696696696693</v>
      </c>
      <c r="R69" s="328"/>
    </row>
    <row r="70" spans="1:18" s="392" customFormat="1">
      <c r="A70" s="384" t="s">
        <v>118</v>
      </c>
      <c r="B70" s="324">
        <f t="shared" si="15"/>
        <v>6803</v>
      </c>
      <c r="C70" s="581"/>
      <c r="D70" s="533">
        <v>2404</v>
      </c>
      <c r="E70" s="533"/>
      <c r="F70" s="533">
        <v>2933</v>
      </c>
      <c r="G70" s="533"/>
      <c r="H70" s="533">
        <v>1466</v>
      </c>
      <c r="I70" s="533"/>
      <c r="J70" s="326"/>
      <c r="K70" s="327">
        <f>B70*100/SUM(B63,B70)</f>
        <v>7.1434571686582524</v>
      </c>
      <c r="L70" s="328"/>
      <c r="M70" s="327">
        <f>D70*100/SUM(D63,D70)</f>
        <v>5.4407604390630304</v>
      </c>
      <c r="N70" s="328"/>
      <c r="O70" s="327">
        <f>F70*100/SUM(F63,F70)</f>
        <v>8.5264106514724265</v>
      </c>
      <c r="P70" s="391"/>
      <c r="Q70" s="327">
        <f>H70*100/SUM(H63,H70)</f>
        <v>8.8048048048048049</v>
      </c>
      <c r="R70" s="328"/>
    </row>
    <row r="71" spans="1:18" s="314" customFormat="1">
      <c r="A71" s="334" t="s">
        <v>69</v>
      </c>
      <c r="B71" s="324">
        <f t="shared" si="15"/>
        <v>13079</v>
      </c>
      <c r="C71" s="577"/>
      <c r="D71" s="533">
        <v>7840</v>
      </c>
      <c r="E71" s="533"/>
      <c r="F71" s="533">
        <v>4312</v>
      </c>
      <c r="G71" s="533"/>
      <c r="H71" s="533">
        <v>927</v>
      </c>
      <c r="I71" s="533"/>
      <c r="J71" s="326"/>
      <c r="K71" s="365" t="s">
        <v>14</v>
      </c>
      <c r="L71" s="328"/>
      <c r="M71" s="365" t="s">
        <v>14</v>
      </c>
      <c r="N71" s="328"/>
      <c r="O71" s="365" t="s">
        <v>14</v>
      </c>
      <c r="P71" s="328"/>
      <c r="Q71" s="365" t="s">
        <v>14</v>
      </c>
      <c r="R71" s="328"/>
    </row>
    <row r="72" spans="1:18" s="314" customFormat="1" ht="6.5" customHeight="1">
      <c r="A72" s="329"/>
      <c r="B72" s="324"/>
      <c r="C72" s="581"/>
      <c r="D72" s="324"/>
      <c r="E72" s="581"/>
      <c r="F72" s="324"/>
      <c r="G72" s="581"/>
      <c r="H72" s="324"/>
      <c r="I72" s="581"/>
      <c r="J72" s="388"/>
      <c r="K72" s="328"/>
      <c r="L72" s="328"/>
      <c r="M72" s="328"/>
      <c r="N72" s="328"/>
      <c r="O72" s="328"/>
      <c r="P72" s="328"/>
      <c r="Q72" s="323"/>
      <c r="R72" s="323"/>
    </row>
    <row r="73" spans="1:18" s="319" customFormat="1" ht="26">
      <c r="A73" s="227" t="s">
        <v>119</v>
      </c>
      <c r="B73" s="341">
        <f t="shared" ref="B73:B76" si="16">SUM(D73,F73,H73)</f>
        <v>108314</v>
      </c>
      <c r="C73" s="581"/>
      <c r="D73" s="341">
        <f>SUM(D74:D76)</f>
        <v>52024</v>
      </c>
      <c r="E73" s="581"/>
      <c r="F73" s="341">
        <f>SUM(F74:F76)</f>
        <v>38713</v>
      </c>
      <c r="G73" s="579"/>
      <c r="H73" s="341">
        <f>SUM(H74:H76)</f>
        <v>17577</v>
      </c>
      <c r="I73" s="581"/>
      <c r="J73" s="326"/>
      <c r="K73" s="338">
        <f>SUM(K74:K75)</f>
        <v>100</v>
      </c>
      <c r="L73" s="338"/>
      <c r="M73" s="338">
        <f>SUM(M74:M75)</f>
        <v>100</v>
      </c>
      <c r="N73" s="338"/>
      <c r="O73" s="338">
        <f>SUM(O74:O75)</f>
        <v>100</v>
      </c>
      <c r="P73" s="367"/>
      <c r="Q73" s="338">
        <f>SUM(Q74:Q75)</f>
        <v>100</v>
      </c>
      <c r="R73" s="338"/>
    </row>
    <row r="74" spans="1:18" s="314" customFormat="1">
      <c r="A74" s="384" t="s">
        <v>120</v>
      </c>
      <c r="B74" s="324">
        <f t="shared" si="16"/>
        <v>1088</v>
      </c>
      <c r="C74" s="579" t="s">
        <v>204</v>
      </c>
      <c r="D74" s="533">
        <v>153</v>
      </c>
      <c r="E74" s="533" t="s">
        <v>204</v>
      </c>
      <c r="F74" s="533">
        <v>904</v>
      </c>
      <c r="G74" s="533" t="s">
        <v>204</v>
      </c>
      <c r="H74" s="533">
        <v>31</v>
      </c>
      <c r="I74" s="533" t="s">
        <v>204</v>
      </c>
      <c r="J74" s="335"/>
      <c r="K74" s="327">
        <f>B74*100/SUM(B74:B75)</f>
        <v>1.1721611721611722</v>
      </c>
      <c r="L74" s="328"/>
      <c r="M74" s="327">
        <f>D74*100/SUM($D$74:$D$75)</f>
        <v>0.35750169404397503</v>
      </c>
      <c r="N74" s="328"/>
      <c r="O74" s="327">
        <f>F74*100/SUM($F$74:$F$75)</f>
        <v>2.7055337742794721</v>
      </c>
      <c r="P74" s="323"/>
      <c r="Q74" s="327">
        <f>H74*100/SUM($H$74:$H$75)</f>
        <v>0.18663455749548466</v>
      </c>
      <c r="R74" s="323"/>
    </row>
    <row r="75" spans="1:18" s="314" customFormat="1">
      <c r="A75" s="384" t="s">
        <v>121</v>
      </c>
      <c r="B75" s="324">
        <f t="shared" si="16"/>
        <v>91732</v>
      </c>
      <c r="C75" s="581"/>
      <c r="D75" s="533">
        <v>42644</v>
      </c>
      <c r="E75" s="533"/>
      <c r="F75" s="533">
        <v>32509</v>
      </c>
      <c r="G75" s="533"/>
      <c r="H75" s="533">
        <v>16579</v>
      </c>
      <c r="I75" s="533"/>
      <c r="J75" s="335"/>
      <c r="K75" s="327">
        <f>B75*100/SUM(B74:B75)</f>
        <v>98.827838827838832</v>
      </c>
      <c r="L75" s="328"/>
      <c r="M75" s="327">
        <f>D75*100/SUM(D74:D75)</f>
        <v>99.642498305956025</v>
      </c>
      <c r="N75" s="328"/>
      <c r="O75" s="327">
        <f>F75*100/SUM(F74:F75)</f>
        <v>97.294466225720527</v>
      </c>
      <c r="P75" s="323"/>
      <c r="Q75" s="327">
        <f>H75*100/SUM(H74:H75)</f>
        <v>99.813365442504519</v>
      </c>
      <c r="R75" s="327"/>
    </row>
    <row r="76" spans="1:18" s="318" customFormat="1">
      <c r="A76" s="384" t="s">
        <v>4</v>
      </c>
      <c r="B76" s="324">
        <f t="shared" si="16"/>
        <v>15494</v>
      </c>
      <c r="C76" s="579"/>
      <c r="D76" s="533">
        <v>9227</v>
      </c>
      <c r="E76" s="533"/>
      <c r="F76" s="533">
        <v>5300</v>
      </c>
      <c r="G76" s="533"/>
      <c r="H76" s="533">
        <v>967</v>
      </c>
      <c r="I76" s="533"/>
      <c r="J76" s="335"/>
      <c r="K76" s="365" t="s">
        <v>14</v>
      </c>
      <c r="L76" s="328"/>
      <c r="M76" s="365" t="s">
        <v>14</v>
      </c>
      <c r="N76" s="328"/>
      <c r="O76" s="365" t="s">
        <v>14</v>
      </c>
      <c r="P76" s="328"/>
      <c r="Q76" s="365" t="s">
        <v>14</v>
      </c>
      <c r="R76" s="327"/>
    </row>
    <row r="77" spans="1:18" s="314" customFormat="1" ht="6.5" customHeight="1">
      <c r="A77" s="329"/>
      <c r="B77" s="324"/>
      <c r="C77" s="581"/>
      <c r="D77" s="163"/>
      <c r="E77" s="581"/>
      <c r="F77" s="321"/>
      <c r="G77" s="579"/>
      <c r="H77" s="321"/>
      <c r="I77" s="581"/>
      <c r="J77" s="326"/>
      <c r="K77" s="327"/>
      <c r="L77" s="328"/>
      <c r="M77" s="236"/>
      <c r="N77" s="328"/>
      <c r="O77" s="327"/>
      <c r="P77" s="323"/>
      <c r="Q77" s="323"/>
      <c r="R77" s="323"/>
    </row>
    <row r="78" spans="1:18" s="319" customFormat="1" ht="26">
      <c r="A78" s="394" t="s">
        <v>144</v>
      </c>
      <c r="B78" s="341">
        <f t="shared" ref="B78:B81" si="17">SUM(D78,F78,H78)</f>
        <v>108314</v>
      </c>
      <c r="C78" s="581"/>
      <c r="D78" s="341">
        <f>SUM(D79:D81)</f>
        <v>52025</v>
      </c>
      <c r="E78" s="581"/>
      <c r="F78" s="341">
        <f>SUM(F79:F81)</f>
        <v>38713</v>
      </c>
      <c r="G78" s="579"/>
      <c r="H78" s="341">
        <f>SUM(H79:H81)</f>
        <v>17576</v>
      </c>
      <c r="I78" s="581"/>
      <c r="J78" s="326"/>
      <c r="K78" s="338">
        <f>SUM(K79:K80)</f>
        <v>100</v>
      </c>
      <c r="L78" s="338"/>
      <c r="M78" s="338">
        <f>SUM(M79:M80)</f>
        <v>100</v>
      </c>
      <c r="N78" s="338"/>
      <c r="O78" s="338">
        <f>SUM(O79:O80)</f>
        <v>100</v>
      </c>
      <c r="P78" s="367"/>
      <c r="Q78" s="338">
        <f>SUM(Q79:Q80)</f>
        <v>100</v>
      </c>
      <c r="R78" s="338"/>
    </row>
    <row r="79" spans="1:18" s="314" customFormat="1">
      <c r="A79" s="384" t="s">
        <v>170</v>
      </c>
      <c r="B79" s="324">
        <f t="shared" si="17"/>
        <v>62524</v>
      </c>
      <c r="C79" s="581"/>
      <c r="D79" s="533">
        <v>37877</v>
      </c>
      <c r="E79" s="533"/>
      <c r="F79" s="533">
        <v>11235</v>
      </c>
      <c r="G79" s="533"/>
      <c r="H79" s="533">
        <v>13412</v>
      </c>
      <c r="I79" s="581"/>
      <c r="J79" s="326"/>
      <c r="K79" s="327">
        <f>B79*100/SUM(B79:B80)</f>
        <v>66.500037225726174</v>
      </c>
      <c r="L79" s="328"/>
      <c r="M79" s="327">
        <f>D79*100/SUM(D79:D80)</f>
        <v>87.918388189963323</v>
      </c>
      <c r="N79" s="328"/>
      <c r="O79" s="327">
        <f>F79*100/SUM(F79:F80)</f>
        <v>32.745555231710874</v>
      </c>
      <c r="P79" s="323"/>
      <c r="Q79" s="327">
        <f>H79*100/SUM(H79:H80)</f>
        <v>80.65427866979374</v>
      </c>
      <c r="R79" s="327"/>
    </row>
    <row r="80" spans="1:18" s="314" customFormat="1">
      <c r="A80" s="384" t="s">
        <v>142</v>
      </c>
      <c r="B80" s="324">
        <f t="shared" si="17"/>
        <v>31497</v>
      </c>
      <c r="C80" s="581"/>
      <c r="D80" s="533">
        <v>5205</v>
      </c>
      <c r="E80" s="533"/>
      <c r="F80" s="533">
        <v>23075</v>
      </c>
      <c r="G80" s="533"/>
      <c r="H80" s="533">
        <v>3217</v>
      </c>
      <c r="I80" s="581"/>
      <c r="J80" s="326"/>
      <c r="K80" s="327">
        <f>B80*100/SUM(B79:B80)</f>
        <v>33.499962774273833</v>
      </c>
      <c r="L80" s="328"/>
      <c r="M80" s="327">
        <f>D80*100/SUM(D79:D80)</f>
        <v>12.081611810036675</v>
      </c>
      <c r="N80" s="328"/>
      <c r="O80" s="327">
        <f>F80*100/SUM(F79:F80)</f>
        <v>67.254444768289133</v>
      </c>
      <c r="P80" s="323"/>
      <c r="Q80" s="327">
        <f>H80*100/SUM(H79:H80)</f>
        <v>19.345721330206267</v>
      </c>
      <c r="R80" s="327"/>
    </row>
    <row r="81" spans="1:18" s="310" customFormat="1">
      <c r="A81" s="334" t="s">
        <v>4</v>
      </c>
      <c r="B81" s="324">
        <f t="shared" si="17"/>
        <v>14293</v>
      </c>
      <c r="C81" s="579"/>
      <c r="D81" s="533">
        <v>8943</v>
      </c>
      <c r="E81" s="533"/>
      <c r="F81" s="533">
        <v>4403</v>
      </c>
      <c r="G81" s="533"/>
      <c r="H81" s="533">
        <v>947</v>
      </c>
      <c r="I81" s="579"/>
      <c r="J81" s="345"/>
      <c r="K81" s="365" t="s">
        <v>14</v>
      </c>
      <c r="L81" s="346"/>
      <c r="M81" s="365" t="s">
        <v>14</v>
      </c>
      <c r="N81" s="346"/>
      <c r="O81" s="365" t="s">
        <v>14</v>
      </c>
      <c r="P81" s="346"/>
      <c r="Q81" s="365" t="s">
        <v>14</v>
      </c>
      <c r="R81" s="327"/>
    </row>
    <row r="82" spans="1:18" s="314" customFormat="1" ht="6.5" customHeight="1">
      <c r="A82" s="329"/>
      <c r="B82" s="324"/>
      <c r="C82" s="581"/>
      <c r="D82" s="163"/>
      <c r="E82" s="581"/>
      <c r="F82" s="321"/>
      <c r="G82" s="579"/>
      <c r="H82" s="321"/>
      <c r="I82" s="581"/>
      <c r="J82" s="326"/>
      <c r="K82" s="327"/>
      <c r="L82" s="328"/>
      <c r="M82" s="236"/>
      <c r="N82" s="328"/>
      <c r="O82" s="327"/>
      <c r="P82" s="323"/>
      <c r="Q82" s="323"/>
      <c r="R82" s="323"/>
    </row>
    <row r="83" spans="1:18" s="395" customFormat="1" ht="27">
      <c r="A83" s="390" t="s">
        <v>190</v>
      </c>
      <c r="B83" s="532">
        <f t="shared" ref="B83:B86" si="18">SUM(D83,F83,H83)</f>
        <v>108314</v>
      </c>
      <c r="C83" s="581"/>
      <c r="D83" s="532">
        <f>SUM(D84:D86)</f>
        <v>52025</v>
      </c>
      <c r="E83" s="581"/>
      <c r="F83" s="532">
        <f>SUM(F84:F86)</f>
        <v>38713</v>
      </c>
      <c r="G83" s="581"/>
      <c r="H83" s="532">
        <f>SUM(H84:H86)</f>
        <v>17576</v>
      </c>
      <c r="I83" s="577"/>
      <c r="J83" s="345"/>
      <c r="K83" s="332">
        <f>SUM(K84:K85)</f>
        <v>100</v>
      </c>
      <c r="L83" s="327"/>
      <c r="M83" s="332">
        <f>SUM(M84:M85)</f>
        <v>100</v>
      </c>
      <c r="N83" s="327"/>
      <c r="O83" s="332">
        <f>SUM(O84:O85)</f>
        <v>100</v>
      </c>
      <c r="P83" s="332"/>
      <c r="Q83" s="332">
        <f>SUM(Q84:Q85)</f>
        <v>100</v>
      </c>
      <c r="R83" s="332"/>
    </row>
    <row r="84" spans="1:18" s="314" customFormat="1">
      <c r="A84" s="383" t="s">
        <v>101</v>
      </c>
      <c r="B84" s="324">
        <f t="shared" si="18"/>
        <v>13453</v>
      </c>
      <c r="C84" s="581"/>
      <c r="D84" s="533">
        <v>6200</v>
      </c>
      <c r="E84" s="533"/>
      <c r="F84" s="533">
        <v>5234</v>
      </c>
      <c r="G84" s="533"/>
      <c r="H84" s="533">
        <v>2019</v>
      </c>
      <c r="I84" s="581"/>
      <c r="J84" s="326"/>
      <c r="K84" s="328">
        <f>B84*100/SUM(B84:B85)</f>
        <v>15.206628385404892</v>
      </c>
      <c r="L84" s="328"/>
      <c r="M84" s="328">
        <f>D84*100/SUM(D84:D85)</f>
        <v>15.003024803387779</v>
      </c>
      <c r="N84" s="328"/>
      <c r="O84" s="328">
        <f>F84*100/SUM(F84:F85)</f>
        <v>17.01505152628328</v>
      </c>
      <c r="P84" s="328"/>
      <c r="Q84" s="328">
        <f>H84*100/SUM(H84:H85)</f>
        <v>12.324502502746917</v>
      </c>
      <c r="R84" s="327"/>
    </row>
    <row r="85" spans="1:18" s="314" customFormat="1">
      <c r="A85" s="383" t="s">
        <v>102</v>
      </c>
      <c r="B85" s="324">
        <f t="shared" si="18"/>
        <v>75015</v>
      </c>
      <c r="C85" s="581"/>
      <c r="D85" s="533">
        <v>35125</v>
      </c>
      <c r="E85" s="533"/>
      <c r="F85" s="533">
        <v>25527</v>
      </c>
      <c r="G85" s="533"/>
      <c r="H85" s="533">
        <v>14363</v>
      </c>
      <c r="I85" s="581"/>
      <c r="J85" s="326"/>
      <c r="K85" s="328">
        <f>B85*100/SUM(B84:B85)</f>
        <v>84.793371614595102</v>
      </c>
      <c r="L85" s="328"/>
      <c r="M85" s="328">
        <f>D85*100/SUM(D84:D85)</f>
        <v>84.996975196612226</v>
      </c>
      <c r="N85" s="328"/>
      <c r="O85" s="328">
        <f>F85*100/SUM(F84:F85)</f>
        <v>82.984948473716713</v>
      </c>
      <c r="P85" s="328"/>
      <c r="Q85" s="328">
        <f>H85*100/SUM(H84:H85)</f>
        <v>87.675497497253076</v>
      </c>
      <c r="R85" s="328"/>
    </row>
    <row r="86" spans="1:18" s="314" customFormat="1">
      <c r="A86" s="383" t="s">
        <v>4</v>
      </c>
      <c r="B86" s="324">
        <f t="shared" si="18"/>
        <v>19846</v>
      </c>
      <c r="C86" s="579"/>
      <c r="D86" s="533">
        <v>10700</v>
      </c>
      <c r="E86" s="533"/>
      <c r="F86" s="533">
        <v>7952</v>
      </c>
      <c r="G86" s="533"/>
      <c r="H86" s="533">
        <v>1194</v>
      </c>
      <c r="I86" s="579"/>
      <c r="J86" s="326"/>
      <c r="K86" s="364" t="s">
        <v>14</v>
      </c>
      <c r="L86" s="328"/>
      <c r="M86" s="364" t="s">
        <v>14</v>
      </c>
      <c r="N86" s="328"/>
      <c r="O86" s="364" t="s">
        <v>14</v>
      </c>
      <c r="P86" s="338"/>
      <c r="Q86" s="364" t="s">
        <v>14</v>
      </c>
      <c r="R86" s="328"/>
    </row>
    <row r="87" spans="1:18" s="314" customFormat="1" ht="6.5" customHeight="1">
      <c r="A87" s="396"/>
      <c r="B87" s="324"/>
      <c r="C87" s="581"/>
      <c r="D87" s="388"/>
      <c r="E87" s="581"/>
      <c r="F87" s="360"/>
      <c r="G87" s="579"/>
      <c r="H87" s="320"/>
      <c r="I87" s="581"/>
      <c r="J87" s="326"/>
      <c r="K87" s="338"/>
      <c r="L87" s="338"/>
      <c r="M87" s="338"/>
      <c r="N87" s="338"/>
      <c r="O87" s="338"/>
      <c r="P87" s="328"/>
      <c r="Q87" s="328"/>
      <c r="R87" s="323"/>
    </row>
    <row r="88" spans="1:18" s="319" customFormat="1" ht="39">
      <c r="A88" s="227" t="s">
        <v>70</v>
      </c>
      <c r="B88" s="341">
        <f t="shared" ref="B88:B95" si="19">SUM(D88,F88,H88)</f>
        <v>108313</v>
      </c>
      <c r="C88" s="581"/>
      <c r="D88" s="341">
        <f>SUM(D89:D95)</f>
        <v>52024</v>
      </c>
      <c r="E88" s="581"/>
      <c r="F88" s="341">
        <f>SUM(F89:F95)</f>
        <v>38712</v>
      </c>
      <c r="G88" s="579"/>
      <c r="H88" s="341">
        <f>SUM(H89:H95)</f>
        <v>17577</v>
      </c>
      <c r="I88" s="581"/>
      <c r="J88" s="326"/>
      <c r="K88" s="338">
        <f>SUM(K89:K94)</f>
        <v>100</v>
      </c>
      <c r="L88" s="338"/>
      <c r="M88" s="338">
        <f>SUM(M89:M94)</f>
        <v>100.00000000000001</v>
      </c>
      <c r="N88" s="338"/>
      <c r="O88" s="338">
        <f>SUM(O89:O94)</f>
        <v>100</v>
      </c>
      <c r="P88" s="338"/>
      <c r="Q88" s="338">
        <f>SUM(Q89:Q94)</f>
        <v>100</v>
      </c>
      <c r="R88" s="338"/>
    </row>
    <row r="89" spans="1:18" s="314" customFormat="1">
      <c r="A89" s="384" t="s">
        <v>38</v>
      </c>
      <c r="B89" s="324">
        <f t="shared" si="19"/>
        <v>53309</v>
      </c>
      <c r="C89" s="581"/>
      <c r="D89" s="533">
        <v>19609</v>
      </c>
      <c r="E89" s="533"/>
      <c r="F89" s="533">
        <v>20412</v>
      </c>
      <c r="G89" s="533"/>
      <c r="H89" s="533">
        <v>13288</v>
      </c>
      <c r="I89" s="533"/>
      <c r="J89" s="326"/>
      <c r="K89" s="328">
        <f>B89*100/SUM(B89:B94)</f>
        <v>58.682562222735932</v>
      </c>
      <c r="L89" s="338"/>
      <c r="M89" s="328">
        <f>D89*100/SUM($D$89:$D$94)</f>
        <v>46.694765918940803</v>
      </c>
      <c r="N89" s="338"/>
      <c r="O89" s="328">
        <f>F89*100/SUM($F$89:$F$94)</f>
        <v>63.046701260192734</v>
      </c>
      <c r="P89" s="328"/>
      <c r="Q89" s="328">
        <f>H89*100/SUM($H$89:$H$94)</f>
        <v>80.665331147939057</v>
      </c>
      <c r="R89" s="323"/>
    </row>
    <row r="90" spans="1:18" s="314" customFormat="1">
      <c r="A90" s="384" t="s">
        <v>37</v>
      </c>
      <c r="B90" s="324">
        <f t="shared" si="19"/>
        <v>11872</v>
      </c>
      <c r="C90" s="581"/>
      <c r="D90" s="533">
        <v>3669</v>
      </c>
      <c r="E90" s="533"/>
      <c r="F90" s="533">
        <v>6056</v>
      </c>
      <c r="G90" s="533"/>
      <c r="H90" s="533">
        <v>2147</v>
      </c>
      <c r="I90" s="533"/>
      <c r="J90" s="326"/>
      <c r="K90" s="328">
        <f>B90*100/SUM(B89:B94)</f>
        <v>13.068700945587443</v>
      </c>
      <c r="L90" s="328"/>
      <c r="M90" s="328">
        <f t="shared" ref="M90:M93" si="20">D90*100/SUM($D$89:$D$94)</f>
        <v>8.7369624232033143</v>
      </c>
      <c r="N90" s="328"/>
      <c r="O90" s="328">
        <f t="shared" ref="O90:O93" si="21">F90*100/SUM($F$89:$F$94)</f>
        <v>18.705213738571782</v>
      </c>
      <c r="P90" s="328"/>
      <c r="Q90" s="328">
        <f t="shared" ref="Q90:Q93" si="22">H90*100/SUM($H$89:$H$94)</f>
        <v>13.033448673587081</v>
      </c>
      <c r="R90" s="323"/>
    </row>
    <row r="91" spans="1:18" s="314" customFormat="1">
      <c r="A91" s="384" t="s">
        <v>203</v>
      </c>
      <c r="B91" s="324">
        <f t="shared" si="19"/>
        <v>18418</v>
      </c>
      <c r="C91" s="581"/>
      <c r="D91" s="533">
        <v>15783</v>
      </c>
      <c r="E91" s="533"/>
      <c r="F91" s="533">
        <v>2431</v>
      </c>
      <c r="G91" s="533"/>
      <c r="H91" s="533">
        <v>204</v>
      </c>
      <c r="I91" s="533" t="s">
        <v>204</v>
      </c>
      <c r="J91" s="326"/>
      <c r="K91" s="328">
        <f>B91*100/SUM(B89:B94)</f>
        <v>20.274539590282135</v>
      </c>
      <c r="L91" s="328"/>
      <c r="M91" s="328">
        <f t="shared" si="20"/>
        <v>37.583940562937563</v>
      </c>
      <c r="N91" s="328"/>
      <c r="O91" s="328">
        <f t="shared" si="21"/>
        <v>7.5086483815171734</v>
      </c>
      <c r="P91" s="328"/>
      <c r="Q91" s="328">
        <f t="shared" si="22"/>
        <v>1.2383900928792571</v>
      </c>
      <c r="R91" s="323"/>
    </row>
    <row r="92" spans="1:18" s="314" customFormat="1">
      <c r="A92" s="384" t="s">
        <v>66</v>
      </c>
      <c r="B92" s="324">
        <f t="shared" si="19"/>
        <v>3062</v>
      </c>
      <c r="C92" s="581"/>
      <c r="D92" s="533">
        <v>1186</v>
      </c>
      <c r="E92" s="533" t="s">
        <v>204</v>
      </c>
      <c r="F92" s="533">
        <v>1271</v>
      </c>
      <c r="G92" s="533"/>
      <c r="H92" s="533">
        <v>605</v>
      </c>
      <c r="I92" s="533"/>
      <c r="J92" s="326"/>
      <c r="K92" s="328">
        <f>B92*100/SUM(B89:B94)</f>
        <v>3.3706504628865184</v>
      </c>
      <c r="L92" s="328"/>
      <c r="M92" s="328">
        <f t="shared" si="20"/>
        <v>2.8242129828070679</v>
      </c>
      <c r="N92" s="328"/>
      <c r="O92" s="328">
        <f t="shared" si="21"/>
        <v>3.9257474672596984</v>
      </c>
      <c r="P92" s="328"/>
      <c r="Q92" s="328">
        <f t="shared" si="22"/>
        <v>3.6726765009409337</v>
      </c>
      <c r="R92" s="323"/>
    </row>
    <row r="93" spans="1:18" s="314" customFormat="1">
      <c r="A93" s="384" t="s">
        <v>122</v>
      </c>
      <c r="B93" s="324">
        <f t="shared" si="19"/>
        <v>3167</v>
      </c>
      <c r="C93" s="579"/>
      <c r="D93" s="533">
        <v>1116</v>
      </c>
      <c r="E93" s="533" t="s">
        <v>204</v>
      </c>
      <c r="F93" s="533">
        <v>1842</v>
      </c>
      <c r="G93" s="533"/>
      <c r="H93" s="533">
        <v>209</v>
      </c>
      <c r="I93" s="533" t="s">
        <v>204</v>
      </c>
      <c r="J93" s="326"/>
      <c r="K93" s="328">
        <f>B93*100/SUM(B89:B94)</f>
        <v>3.4862344924760302</v>
      </c>
      <c r="L93" s="328"/>
      <c r="M93" s="328">
        <f t="shared" si="20"/>
        <v>2.6575225032147451</v>
      </c>
      <c r="N93" s="328"/>
      <c r="O93" s="328">
        <f t="shared" si="21"/>
        <v>5.6893995552260934</v>
      </c>
      <c r="P93" s="328"/>
      <c r="Q93" s="328">
        <f t="shared" si="22"/>
        <v>1.2687427912341407</v>
      </c>
      <c r="R93" s="323"/>
    </row>
    <row r="94" spans="1:18" s="314" customFormat="1">
      <c r="A94" s="384" t="s">
        <v>67</v>
      </c>
      <c r="B94" s="324">
        <f t="shared" si="19"/>
        <v>1015</v>
      </c>
      <c r="C94" s="581"/>
      <c r="D94" s="533">
        <v>631</v>
      </c>
      <c r="E94" s="533" t="s">
        <v>204</v>
      </c>
      <c r="F94" s="533">
        <v>364</v>
      </c>
      <c r="G94" s="533" t="s">
        <v>204</v>
      </c>
      <c r="H94" s="533">
        <v>20</v>
      </c>
      <c r="I94" s="533" t="s">
        <v>204</v>
      </c>
      <c r="J94" s="326"/>
      <c r="K94" s="328">
        <f>B94*100/SUM(B89:B94)</f>
        <v>1.1173122860319453</v>
      </c>
      <c r="L94" s="328"/>
      <c r="M94" s="328">
        <f>D94*100/SUM($D$89:$D$94)</f>
        <v>1.5025956088965091</v>
      </c>
      <c r="N94" s="328"/>
      <c r="O94" s="328">
        <f>F94*100/SUM($F$89:$F$94)</f>
        <v>1.124289597232518</v>
      </c>
      <c r="P94" s="328"/>
      <c r="Q94" s="328">
        <f>H94*100/SUM($H$89:$H$94)</f>
        <v>0.12141079341953499</v>
      </c>
      <c r="R94" s="323"/>
    </row>
    <row r="95" spans="1:18" s="314" customFormat="1">
      <c r="A95" s="384" t="s">
        <v>4</v>
      </c>
      <c r="B95" s="324">
        <f t="shared" si="19"/>
        <v>17470</v>
      </c>
      <c r="C95" s="579"/>
      <c r="D95" s="533">
        <v>10030</v>
      </c>
      <c r="E95" s="533"/>
      <c r="F95" s="533">
        <v>6336</v>
      </c>
      <c r="G95" s="533"/>
      <c r="H95" s="533">
        <v>1104</v>
      </c>
      <c r="I95" s="533"/>
      <c r="J95" s="326"/>
      <c r="K95" s="364" t="s">
        <v>14</v>
      </c>
      <c r="L95" s="328"/>
      <c r="M95" s="364" t="s">
        <v>14</v>
      </c>
      <c r="N95" s="328"/>
      <c r="O95" s="364" t="s">
        <v>14</v>
      </c>
      <c r="P95" s="328"/>
      <c r="Q95" s="364" t="s">
        <v>14</v>
      </c>
      <c r="R95" s="328"/>
    </row>
    <row r="96" spans="1:18" s="314" customFormat="1" ht="6.5" customHeight="1">
      <c r="A96" s="343"/>
      <c r="B96" s="324"/>
      <c r="C96" s="581"/>
      <c r="D96" s="324"/>
      <c r="E96" s="579"/>
      <c r="F96" s="321"/>
      <c r="G96" s="579"/>
      <c r="H96" s="321"/>
      <c r="I96" s="581"/>
      <c r="J96" s="326"/>
      <c r="K96" s="328"/>
      <c r="L96" s="328"/>
      <c r="M96" s="328"/>
      <c r="N96" s="328"/>
      <c r="O96" s="328"/>
      <c r="P96" s="328"/>
      <c r="Q96" s="328"/>
      <c r="R96" s="323"/>
    </row>
    <row r="97" spans="1:50" s="319" customFormat="1" ht="12" customHeight="1">
      <c r="A97" s="227" t="s">
        <v>123</v>
      </c>
      <c r="B97" s="341">
        <f t="shared" ref="B97:B102" si="23">SUM(D97,F97,H97)</f>
        <v>108313</v>
      </c>
      <c r="C97" s="581"/>
      <c r="D97" s="341">
        <f>D98+D101+D102</f>
        <v>52024</v>
      </c>
      <c r="E97" s="581"/>
      <c r="F97" s="341">
        <f>F98+F101+F102</f>
        <v>38713</v>
      </c>
      <c r="G97" s="579"/>
      <c r="H97" s="341">
        <f>H98+H101+H102</f>
        <v>17576</v>
      </c>
      <c r="I97" s="581"/>
      <c r="J97" s="326"/>
      <c r="K97" s="338">
        <f>SUM(K99:K101)</f>
        <v>100</v>
      </c>
      <c r="L97" s="338"/>
      <c r="M97" s="338">
        <f>SUM(M99:M101)</f>
        <v>100</v>
      </c>
      <c r="N97" s="338"/>
      <c r="O97" s="338">
        <f>SUM(O99:O101)</f>
        <v>100</v>
      </c>
      <c r="P97" s="338"/>
      <c r="Q97" s="338">
        <f>SUM(Q99:Q101)</f>
        <v>100</v>
      </c>
      <c r="R97" s="338"/>
    </row>
    <row r="98" spans="1:50" s="314" customFormat="1">
      <c r="A98" s="397" t="s">
        <v>74</v>
      </c>
      <c r="B98" s="324">
        <f t="shared" si="23"/>
        <v>43437</v>
      </c>
      <c r="C98" s="581"/>
      <c r="D98" s="324">
        <f>SUM(D99:D100)</f>
        <v>14129</v>
      </c>
      <c r="E98" s="581"/>
      <c r="F98" s="324">
        <f>SUM(F99:F100)</f>
        <v>22345</v>
      </c>
      <c r="G98" s="579"/>
      <c r="H98" s="324">
        <f>SUM(H99:H100)</f>
        <v>6963</v>
      </c>
      <c r="I98" s="577"/>
      <c r="J98" s="344"/>
      <c r="K98" s="327">
        <f>B98*100/SUM(B98,B101)</f>
        <v>54.570466594638056</v>
      </c>
      <c r="L98" s="328"/>
      <c r="M98" s="327">
        <f>D98*100/SUM(D98,D101)</f>
        <v>43.644395020541808</v>
      </c>
      <c r="N98" s="328"/>
      <c r="O98" s="327">
        <f>F98*100/SUM(F98,F101)</f>
        <v>71.987757731958766</v>
      </c>
      <c r="P98" s="328"/>
      <c r="Q98" s="327">
        <f>H98*100/SUM(H98,H101)</f>
        <v>43.021316033364229</v>
      </c>
      <c r="R98" s="327"/>
    </row>
    <row r="99" spans="1:50" s="314" customFormat="1">
      <c r="A99" s="393" t="s">
        <v>39</v>
      </c>
      <c r="B99" s="324">
        <f t="shared" si="23"/>
        <v>12622</v>
      </c>
      <c r="C99" s="581"/>
      <c r="D99" s="533">
        <v>5443</v>
      </c>
      <c r="E99" s="533"/>
      <c r="F99" s="533">
        <v>6652</v>
      </c>
      <c r="G99" s="533"/>
      <c r="H99" s="533">
        <v>527</v>
      </c>
      <c r="I99" s="545"/>
      <c r="J99" s="241"/>
      <c r="K99" s="327">
        <f>B99*100/SUM(B98,B101)</f>
        <v>15.857182341264856</v>
      </c>
      <c r="L99" s="328"/>
      <c r="M99" s="327">
        <f>D99*100/SUM(D98,D101)</f>
        <v>16.813393877614061</v>
      </c>
      <c r="N99" s="328"/>
      <c r="O99" s="327">
        <f>F99*100/SUM(F98,F101)</f>
        <v>21.430412371134022</v>
      </c>
      <c r="P99" s="328"/>
      <c r="Q99" s="327">
        <f>H99*100/SUM(H98,H101)</f>
        <v>3.2561013283904852</v>
      </c>
      <c r="R99" s="327"/>
    </row>
    <row r="100" spans="1:50" s="314" customFormat="1">
      <c r="A100" s="393" t="s">
        <v>62</v>
      </c>
      <c r="B100" s="324">
        <f t="shared" si="23"/>
        <v>30815</v>
      </c>
      <c r="C100" s="581"/>
      <c r="D100" s="533">
        <v>8686</v>
      </c>
      <c r="E100" s="533"/>
      <c r="F100" s="533">
        <v>15693</v>
      </c>
      <c r="G100" s="533"/>
      <c r="H100" s="533">
        <v>6436</v>
      </c>
      <c r="I100" s="581"/>
      <c r="J100" s="326"/>
      <c r="K100" s="327">
        <f>B100*100/SUM(B98,B101)</f>
        <v>38.713284253373203</v>
      </c>
      <c r="L100" s="328"/>
      <c r="M100" s="327">
        <f>D100*100/SUM(D98,D101)</f>
        <v>26.83100114292775</v>
      </c>
      <c r="N100" s="328"/>
      <c r="O100" s="327">
        <f>F100*100/SUM(F98,F101)</f>
        <v>50.557345360824741</v>
      </c>
      <c r="P100" s="328"/>
      <c r="Q100" s="327">
        <f>H100*100/SUM(H98,H101)</f>
        <v>39.765214704973744</v>
      </c>
      <c r="R100" s="327"/>
    </row>
    <row r="101" spans="1:50" s="314" customFormat="1">
      <c r="A101" s="334" t="s">
        <v>75</v>
      </c>
      <c r="B101" s="324">
        <f t="shared" si="23"/>
        <v>36161</v>
      </c>
      <c r="C101" s="581"/>
      <c r="D101" s="533">
        <v>18244</v>
      </c>
      <c r="E101" s="533"/>
      <c r="F101" s="533">
        <v>8695</v>
      </c>
      <c r="G101" s="533"/>
      <c r="H101" s="533">
        <v>9222</v>
      </c>
      <c r="I101" s="577"/>
      <c r="J101" s="344"/>
      <c r="K101" s="327">
        <f>B101*100/SUM(B98,B101)</f>
        <v>45.429533405361944</v>
      </c>
      <c r="L101" s="328"/>
      <c r="M101" s="327">
        <f>D101*100/SUM(D98,D101)</f>
        <v>56.355604979458192</v>
      </c>
      <c r="N101" s="328"/>
      <c r="O101" s="327">
        <f>F101*100/SUM(F98,F101)</f>
        <v>28.012242268041238</v>
      </c>
      <c r="P101" s="328"/>
      <c r="Q101" s="327">
        <f>H101*100/SUM(H98,H101)</f>
        <v>56.978683966635771</v>
      </c>
      <c r="R101" s="327"/>
    </row>
    <row r="102" spans="1:50" s="310" customFormat="1">
      <c r="A102" s="334" t="s">
        <v>69</v>
      </c>
      <c r="B102" s="324">
        <f t="shared" si="23"/>
        <v>28715</v>
      </c>
      <c r="C102" s="577"/>
      <c r="D102" s="533">
        <v>19651</v>
      </c>
      <c r="E102" s="533"/>
      <c r="F102" s="533">
        <v>7673</v>
      </c>
      <c r="G102" s="533"/>
      <c r="H102" s="533">
        <v>1391</v>
      </c>
      <c r="I102" s="581"/>
      <c r="J102" s="241"/>
      <c r="K102" s="364" t="s">
        <v>14</v>
      </c>
      <c r="L102" s="328"/>
      <c r="M102" s="364" t="s">
        <v>14</v>
      </c>
      <c r="N102" s="328"/>
      <c r="O102" s="364" t="s">
        <v>14</v>
      </c>
      <c r="P102" s="338"/>
      <c r="Q102" s="364" t="s">
        <v>14</v>
      </c>
      <c r="R102" s="328"/>
    </row>
    <row r="103" spans="1:50" s="310" customFormat="1" ht="6.5" customHeight="1" thickBot="1">
      <c r="A103" s="398"/>
      <c r="B103" s="347"/>
      <c r="C103" s="584"/>
      <c r="D103" s="399"/>
      <c r="E103" s="584"/>
      <c r="F103" s="400"/>
      <c r="G103" s="598"/>
      <c r="H103" s="349"/>
      <c r="I103" s="584"/>
      <c r="J103" s="349"/>
      <c r="K103" s="401"/>
      <c r="L103" s="402"/>
      <c r="M103" s="401"/>
      <c r="N103" s="402"/>
      <c r="O103" s="403"/>
      <c r="P103" s="402"/>
      <c r="Q103" s="404"/>
      <c r="R103" s="350"/>
    </row>
    <row r="104" spans="1:50" ht="6.5" customHeight="1">
      <c r="A104" s="405"/>
      <c r="B104" s="406"/>
      <c r="C104" s="607"/>
      <c r="D104" s="251"/>
      <c r="E104" s="607"/>
      <c r="K104" s="406"/>
      <c r="L104" s="357"/>
      <c r="M104" s="251"/>
      <c r="N104" s="357"/>
    </row>
    <row r="105" spans="1:50" ht="12" customHeight="1">
      <c r="A105" s="511" t="s">
        <v>212</v>
      </c>
      <c r="B105" s="406"/>
      <c r="C105" s="607"/>
      <c r="D105" s="251"/>
      <c r="E105" s="607"/>
      <c r="K105" s="406"/>
      <c r="L105" s="357"/>
      <c r="M105" s="251"/>
      <c r="N105" s="357"/>
    </row>
    <row r="106" spans="1:50" s="9" customFormat="1" ht="12" customHeight="1">
      <c r="A106" s="511" t="s">
        <v>191</v>
      </c>
      <c r="B106" s="512"/>
      <c r="C106" s="567"/>
      <c r="E106" s="556"/>
      <c r="G106" s="556"/>
      <c r="I106" s="561"/>
      <c r="J106" s="513"/>
      <c r="P106" s="514"/>
      <c r="Q106" s="512"/>
      <c r="R106" s="78"/>
      <c r="T106" s="75"/>
      <c r="U106" s="75"/>
      <c r="V106" s="75"/>
      <c r="X106" s="514"/>
      <c r="Y106" s="512"/>
      <c r="Z106" s="78"/>
      <c r="AA106" s="512"/>
      <c r="AB106" s="78"/>
      <c r="AC106" s="515"/>
      <c r="AD106" s="78"/>
      <c r="AF106" s="75"/>
      <c r="AG106" s="75"/>
      <c r="AI106" s="75"/>
      <c r="AK106" s="75"/>
      <c r="AM106" s="75"/>
      <c r="AN106" s="75"/>
      <c r="AO106" s="75"/>
      <c r="AP106" s="75"/>
      <c r="AR106" s="75"/>
      <c r="AT106" s="75"/>
      <c r="AV106" s="75"/>
      <c r="AW106" s="75"/>
      <c r="AX106" s="75"/>
    </row>
    <row r="107" spans="1:50" s="353" customFormat="1" ht="22.5" customHeight="1">
      <c r="A107" s="720" t="s">
        <v>160</v>
      </c>
      <c r="B107" s="720"/>
      <c r="C107" s="720"/>
      <c r="D107" s="720"/>
      <c r="E107" s="720"/>
      <c r="F107" s="720"/>
      <c r="G107" s="720"/>
      <c r="H107" s="720"/>
      <c r="I107" s="720"/>
      <c r="J107" s="720"/>
      <c r="K107" s="720"/>
      <c r="L107" s="720"/>
      <c r="M107" s="720"/>
      <c r="N107" s="720"/>
      <c r="O107" s="720"/>
      <c r="P107" s="720"/>
      <c r="Q107" s="720"/>
      <c r="R107" s="720"/>
    </row>
    <row r="108" spans="1:50" s="353" customFormat="1" ht="11">
      <c r="A108" s="287" t="s">
        <v>13</v>
      </c>
      <c r="B108" s="505"/>
      <c r="C108" s="586"/>
      <c r="D108" s="504"/>
      <c r="E108" s="586"/>
      <c r="F108" s="504"/>
      <c r="G108" s="586"/>
      <c r="H108" s="504"/>
      <c r="I108" s="605"/>
      <c r="J108" s="504"/>
      <c r="K108" s="504"/>
      <c r="L108" s="504"/>
      <c r="M108" s="504"/>
      <c r="N108" s="507"/>
      <c r="O108" s="504"/>
      <c r="P108" s="105"/>
      <c r="Q108" s="505"/>
      <c r="R108" s="506"/>
    </row>
    <row r="109" spans="1:50" s="353" customFormat="1" ht="11">
      <c r="A109" s="288" t="s">
        <v>68</v>
      </c>
      <c r="B109" s="505"/>
      <c r="C109" s="586"/>
      <c r="D109" s="504"/>
      <c r="E109" s="586"/>
      <c r="F109" s="504"/>
      <c r="G109" s="586"/>
      <c r="H109" s="504"/>
      <c r="I109" s="605"/>
      <c r="J109" s="504"/>
      <c r="K109" s="504"/>
      <c r="L109" s="504"/>
      <c r="M109" s="504"/>
      <c r="N109" s="507"/>
      <c r="O109" s="504"/>
      <c r="P109" s="106"/>
      <c r="Q109" s="505"/>
      <c r="R109" s="506"/>
    </row>
    <row r="110" spans="1:50" s="353" customFormat="1" ht="11">
      <c r="A110" s="9" t="s">
        <v>228</v>
      </c>
      <c r="B110" s="505"/>
      <c r="C110" s="586"/>
      <c r="D110" s="504"/>
      <c r="E110" s="586"/>
      <c r="F110" s="504"/>
      <c r="G110" s="586"/>
      <c r="H110" s="504"/>
      <c r="I110" s="605"/>
      <c r="J110" s="504"/>
      <c r="K110" s="504"/>
      <c r="L110" s="504"/>
      <c r="M110" s="504"/>
      <c r="N110" s="507"/>
      <c r="O110" s="504"/>
      <c r="P110" s="9"/>
      <c r="Q110" s="505"/>
      <c r="R110" s="506"/>
    </row>
  </sheetData>
  <mergeCells count="15">
    <mergeCell ref="A107:R107"/>
    <mergeCell ref="D10:E10"/>
    <mergeCell ref="F10:G10"/>
    <mergeCell ref="H10:I10"/>
    <mergeCell ref="M10:N10"/>
    <mergeCell ref="O10:P10"/>
    <mergeCell ref="Q10:R10"/>
    <mergeCell ref="K7:L10"/>
    <mergeCell ref="M7:R7"/>
    <mergeCell ref="A1:R1"/>
    <mergeCell ref="A4:A10"/>
    <mergeCell ref="B4:I4"/>
    <mergeCell ref="K4:R4"/>
    <mergeCell ref="B7:C10"/>
    <mergeCell ref="D7:I7"/>
  </mergeCells>
  <printOptions horizontalCentered="1"/>
  <pageMargins left="0.78740157480314965" right="0.78740157480314965" top="0.78740157480314965" bottom="0.78740157480314965" header="0.39370078740157483" footer="0.39370078740157483"/>
  <pageSetup scale="48" orientation="portrait" r:id="rId1"/>
  <headerFooter alignWithMargins="0">
    <oddFooter>&amp;R&amp;P de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-0.249977111117893"/>
  </sheetPr>
  <dimension ref="A1:S77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R1"/>
    </sheetView>
  </sheetViews>
  <sheetFormatPr baseColWidth="10" defaultColWidth="11.5" defaultRowHeight="13"/>
  <cols>
    <col min="1" max="1" width="30.6640625" style="309" customWidth="1"/>
    <col min="2" max="2" width="8.6640625" style="309" customWidth="1"/>
    <col min="3" max="3" width="2.6640625" style="322" customWidth="1"/>
    <col min="4" max="4" width="8.6640625" style="309" customWidth="1"/>
    <col min="5" max="5" width="2.6640625" style="322" customWidth="1"/>
    <col min="6" max="6" width="8.6640625" style="309" customWidth="1"/>
    <col min="7" max="7" width="2.6640625" style="322" customWidth="1"/>
    <col min="8" max="8" width="8.6640625" style="314" customWidth="1"/>
    <col min="9" max="9" width="2.6640625" style="322" customWidth="1"/>
    <col min="10" max="10" width="1.6640625" style="314" customWidth="1"/>
    <col min="11" max="11" width="8.6640625" style="309" customWidth="1"/>
    <col min="12" max="12" width="2.6640625" style="309" customWidth="1"/>
    <col min="13" max="13" width="8.6640625" style="309" customWidth="1"/>
    <col min="14" max="14" width="2.6640625" style="309" customWidth="1"/>
    <col min="15" max="15" width="8.6640625" style="309" customWidth="1"/>
    <col min="16" max="16" width="2.6640625" style="309" customWidth="1"/>
    <col min="17" max="17" width="8.6640625" style="309" customWidth="1"/>
    <col min="18" max="18" width="2.6640625" style="309" customWidth="1"/>
    <col min="19" max="16384" width="11.5" style="309"/>
  </cols>
  <sheetData>
    <row r="1" spans="1:18" ht="25.5" customHeight="1">
      <c r="A1" s="722" t="s">
        <v>231</v>
      </c>
      <c r="B1" s="722"/>
      <c r="C1" s="722"/>
      <c r="D1" s="722"/>
      <c r="E1" s="722"/>
      <c r="F1" s="722"/>
      <c r="G1" s="722"/>
      <c r="H1" s="722"/>
      <c r="I1" s="722"/>
      <c r="J1" s="722"/>
      <c r="K1" s="722"/>
      <c r="L1" s="722"/>
      <c r="M1" s="722"/>
      <c r="N1" s="722"/>
      <c r="O1" s="722"/>
      <c r="P1" s="722"/>
      <c r="Q1" s="722"/>
      <c r="R1" s="722"/>
    </row>
    <row r="2" spans="1:18" s="314" customFormat="1" ht="6.5" customHeight="1" thickBot="1">
      <c r="A2" s="310"/>
      <c r="B2" s="311"/>
      <c r="C2" s="312"/>
      <c r="D2" s="311"/>
      <c r="E2" s="312"/>
      <c r="F2" s="311"/>
      <c r="G2" s="312"/>
      <c r="H2" s="313"/>
      <c r="I2" s="312"/>
      <c r="J2" s="313"/>
      <c r="K2" s="311"/>
      <c r="L2" s="311"/>
      <c r="M2" s="311"/>
      <c r="N2" s="311"/>
      <c r="O2" s="311"/>
      <c r="P2" s="311"/>
      <c r="Q2" s="310"/>
      <c r="R2" s="310"/>
    </row>
    <row r="3" spans="1:18" s="128" customFormat="1" ht="6.5" customHeight="1">
      <c r="A3" s="453"/>
      <c r="B3" s="427"/>
      <c r="C3" s="428"/>
      <c r="D3" s="428"/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8"/>
      <c r="R3" s="428"/>
    </row>
    <row r="4" spans="1:18" s="128" customFormat="1" ht="12" customHeight="1">
      <c r="A4" s="716" t="s">
        <v>135</v>
      </c>
      <c r="B4" s="717" t="s">
        <v>43</v>
      </c>
      <c r="C4" s="717"/>
      <c r="D4" s="717"/>
      <c r="E4" s="717"/>
      <c r="F4" s="717"/>
      <c r="G4" s="717"/>
      <c r="H4" s="717"/>
      <c r="I4" s="717"/>
      <c r="J4" s="429"/>
      <c r="K4" s="717" t="s">
        <v>44</v>
      </c>
      <c r="L4" s="717"/>
      <c r="M4" s="717"/>
      <c r="N4" s="717"/>
      <c r="O4" s="717"/>
      <c r="P4" s="717"/>
      <c r="Q4" s="717"/>
      <c r="R4" s="717"/>
    </row>
    <row r="5" spans="1:18" s="128" customFormat="1" ht="6.5" customHeight="1">
      <c r="A5" s="716"/>
      <c r="B5" s="430"/>
      <c r="C5" s="430"/>
      <c r="D5" s="430"/>
      <c r="E5" s="430"/>
      <c r="F5" s="430"/>
      <c r="G5" s="430"/>
      <c r="H5" s="430"/>
      <c r="I5" s="430"/>
      <c r="J5" s="429"/>
      <c r="K5" s="430"/>
      <c r="L5" s="430"/>
      <c r="M5" s="430"/>
      <c r="N5" s="430"/>
      <c r="O5" s="430"/>
      <c r="P5" s="430"/>
      <c r="Q5" s="430"/>
      <c r="R5" s="430"/>
    </row>
    <row r="6" spans="1:18" s="128" customFormat="1" ht="6.5" customHeight="1">
      <c r="A6" s="716"/>
      <c r="B6" s="500"/>
      <c r="C6" s="500"/>
      <c r="D6" s="500"/>
      <c r="E6" s="500"/>
      <c r="F6" s="500"/>
      <c r="G6" s="500"/>
      <c r="H6" s="500"/>
      <c r="I6" s="500"/>
      <c r="J6" s="429"/>
      <c r="K6" s="500"/>
      <c r="L6" s="500"/>
      <c r="M6" s="500"/>
      <c r="N6" s="500"/>
      <c r="O6" s="500"/>
      <c r="P6" s="500"/>
      <c r="Q6" s="500"/>
      <c r="R6" s="500"/>
    </row>
    <row r="7" spans="1:18" s="128" customFormat="1" ht="12" customHeight="1">
      <c r="A7" s="716"/>
      <c r="B7" s="718" t="s">
        <v>0</v>
      </c>
      <c r="C7" s="718"/>
      <c r="D7" s="719" t="s">
        <v>155</v>
      </c>
      <c r="E7" s="719"/>
      <c r="F7" s="719"/>
      <c r="G7" s="719"/>
      <c r="H7" s="719"/>
      <c r="I7" s="719"/>
      <c r="J7" s="429"/>
      <c r="K7" s="718" t="s">
        <v>0</v>
      </c>
      <c r="L7" s="718"/>
      <c r="M7" s="719" t="s">
        <v>155</v>
      </c>
      <c r="N7" s="719"/>
      <c r="O7" s="719"/>
      <c r="P7" s="719"/>
      <c r="Q7" s="719"/>
      <c r="R7" s="719"/>
    </row>
    <row r="8" spans="1:18" s="128" customFormat="1" ht="6.5" customHeight="1">
      <c r="A8" s="716"/>
      <c r="B8" s="718"/>
      <c r="C8" s="718"/>
      <c r="D8" s="430"/>
      <c r="E8" s="430"/>
      <c r="F8" s="430"/>
      <c r="G8" s="430"/>
      <c r="H8" s="430"/>
      <c r="I8" s="430"/>
      <c r="J8" s="429"/>
      <c r="K8" s="718"/>
      <c r="L8" s="718"/>
      <c r="M8" s="430"/>
      <c r="N8" s="430"/>
      <c r="O8" s="430"/>
      <c r="P8" s="430"/>
      <c r="Q8" s="430"/>
      <c r="R8" s="430"/>
    </row>
    <row r="9" spans="1:18" s="128" customFormat="1" ht="6.5" customHeight="1">
      <c r="A9" s="716"/>
      <c r="B9" s="718"/>
      <c r="C9" s="718"/>
      <c r="D9" s="500"/>
      <c r="E9" s="500"/>
      <c r="F9" s="500"/>
      <c r="G9" s="500"/>
      <c r="H9" s="500"/>
      <c r="I9" s="500"/>
      <c r="J9" s="429"/>
      <c r="K9" s="718"/>
      <c r="L9" s="718"/>
      <c r="M9" s="500"/>
      <c r="N9" s="500"/>
      <c r="O9" s="500"/>
      <c r="P9" s="500"/>
      <c r="Q9" s="500"/>
      <c r="R9" s="500"/>
    </row>
    <row r="10" spans="1:18" s="128" customFormat="1" ht="12">
      <c r="A10" s="716"/>
      <c r="B10" s="718"/>
      <c r="C10" s="718"/>
      <c r="D10" s="721" t="s">
        <v>23</v>
      </c>
      <c r="E10" s="721"/>
      <c r="F10" s="721" t="s">
        <v>76</v>
      </c>
      <c r="G10" s="721"/>
      <c r="H10" s="721" t="s">
        <v>77</v>
      </c>
      <c r="I10" s="721"/>
      <c r="J10" s="432"/>
      <c r="K10" s="718"/>
      <c r="L10" s="718"/>
      <c r="M10" s="721" t="s">
        <v>23</v>
      </c>
      <c r="N10" s="721"/>
      <c r="O10" s="721" t="s">
        <v>76</v>
      </c>
      <c r="P10" s="721"/>
      <c r="Q10" s="721" t="s">
        <v>77</v>
      </c>
      <c r="R10" s="721"/>
    </row>
    <row r="11" spans="1:18" s="314" customFormat="1" ht="6.5" customHeight="1">
      <c r="A11" s="433"/>
      <c r="B11" s="434"/>
      <c r="C11" s="435"/>
      <c r="D11" s="434"/>
      <c r="E11" s="435"/>
      <c r="F11" s="434"/>
      <c r="G11" s="435"/>
      <c r="H11" s="434"/>
      <c r="I11" s="435"/>
      <c r="J11" s="434"/>
      <c r="K11" s="434"/>
      <c r="L11" s="434"/>
      <c r="M11" s="434"/>
      <c r="N11" s="434"/>
      <c r="O11" s="434"/>
      <c r="P11" s="434"/>
      <c r="Q11" s="434"/>
      <c r="R11" s="434"/>
    </row>
    <row r="12" spans="1:18" s="318" customFormat="1" ht="6.5" customHeight="1">
      <c r="A12" s="315"/>
      <c r="B12" s="316"/>
      <c r="C12" s="317"/>
      <c r="D12" s="316"/>
      <c r="E12" s="317"/>
      <c r="F12" s="316"/>
      <c r="G12" s="317"/>
      <c r="H12" s="316"/>
      <c r="I12" s="317"/>
      <c r="J12" s="316"/>
      <c r="K12" s="316"/>
      <c r="L12" s="316"/>
      <c r="M12" s="316"/>
      <c r="N12" s="316"/>
      <c r="O12" s="316"/>
      <c r="P12" s="316"/>
    </row>
    <row r="13" spans="1:18" s="319" customFormat="1">
      <c r="A13" s="447" t="s">
        <v>156</v>
      </c>
      <c r="B13" s="439">
        <f>SUM(D13,F13,H13)</f>
        <v>108313</v>
      </c>
      <c r="C13" s="455"/>
      <c r="D13" s="439">
        <f>D15</f>
        <v>52025</v>
      </c>
      <c r="E13" s="450"/>
      <c r="F13" s="439">
        <f>F15</f>
        <v>38712</v>
      </c>
      <c r="G13" s="455"/>
      <c r="H13" s="439">
        <f>H15</f>
        <v>17576</v>
      </c>
      <c r="I13" s="455"/>
      <c r="J13" s="442"/>
      <c r="K13" s="446">
        <f>SUM(M13,O13,Q13)</f>
        <v>99.999999999999986</v>
      </c>
      <c r="L13" s="446"/>
      <c r="M13" s="446">
        <f>D13*100/B13</f>
        <v>48.032092177300967</v>
      </c>
      <c r="N13" s="444"/>
      <c r="O13" s="446">
        <f>F13*100/B13</f>
        <v>35.740862131046136</v>
      </c>
      <c r="P13" s="446"/>
      <c r="Q13" s="446">
        <f>H13*100/B13</f>
        <v>16.227045691652894</v>
      </c>
      <c r="R13" s="446"/>
    </row>
    <row r="14" spans="1:18" s="314" customFormat="1" ht="6.5" customHeight="1">
      <c r="A14" s="320"/>
      <c r="B14" s="321"/>
      <c r="C14" s="322"/>
      <c r="D14" s="321"/>
      <c r="E14" s="322"/>
      <c r="F14" s="321"/>
      <c r="G14" s="322"/>
      <c r="H14" s="321"/>
      <c r="I14" s="322"/>
      <c r="J14" s="320"/>
      <c r="K14" s="320"/>
      <c r="L14" s="320"/>
      <c r="M14" s="320"/>
      <c r="N14" s="320"/>
      <c r="O14" s="320"/>
      <c r="P14" s="320"/>
      <c r="Q14" s="320"/>
      <c r="R14" s="320"/>
    </row>
    <row r="15" spans="1:18" s="319" customFormat="1" ht="26">
      <c r="A15" s="227" t="s">
        <v>36</v>
      </c>
      <c r="B15" s="341">
        <f>SUM(B16:B25)</f>
        <v>108313</v>
      </c>
      <c r="C15" s="325"/>
      <c r="D15" s="341">
        <f>SUM(D16:D25)</f>
        <v>52025</v>
      </c>
      <c r="E15" s="325"/>
      <c r="F15" s="341">
        <f>SUM(F16:F25)</f>
        <v>38712</v>
      </c>
      <c r="G15" s="325"/>
      <c r="H15" s="341">
        <f>SUM(H16:H25)</f>
        <v>17576</v>
      </c>
      <c r="I15" s="325"/>
      <c r="J15" s="388"/>
      <c r="K15" s="338">
        <f>SUM(K16:K24)</f>
        <v>100</v>
      </c>
      <c r="L15" s="338"/>
      <c r="M15" s="338">
        <f>SUM(M16:M24)</f>
        <v>100</v>
      </c>
      <c r="N15" s="338"/>
      <c r="O15" s="338">
        <f>SUM(O16:O24)</f>
        <v>100</v>
      </c>
      <c r="P15" s="367"/>
      <c r="Q15" s="338">
        <f>SUM(Q16:Q24)</f>
        <v>100.00000000000001</v>
      </c>
      <c r="R15" s="338"/>
    </row>
    <row r="16" spans="1:18" s="314" customFormat="1">
      <c r="A16" s="384" t="s">
        <v>31</v>
      </c>
      <c r="B16" s="324">
        <f t="shared" ref="B16:B24" si="0">SUM(D16,F16,H16)</f>
        <v>52982</v>
      </c>
      <c r="C16" s="325"/>
      <c r="D16" s="533">
        <v>21552</v>
      </c>
      <c r="E16" s="533"/>
      <c r="F16" s="533">
        <v>18707</v>
      </c>
      <c r="G16" s="533"/>
      <c r="H16" s="533">
        <v>12723</v>
      </c>
      <c r="I16" s="533"/>
      <c r="J16" s="388"/>
      <c r="K16" s="327">
        <f>B16*100/SUM($B$16:$B$24)</f>
        <v>66.20681037175882</v>
      </c>
      <c r="L16" s="328"/>
      <c r="M16" s="327">
        <f>D16*100/SUM($D$16:$D$24)</f>
        <v>63.654084706716283</v>
      </c>
      <c r="N16" s="327"/>
      <c r="O16" s="327">
        <f>F16*100/SUM($F$16:$F$24)</f>
        <v>62.876445280989515</v>
      </c>
      <c r="P16" s="323"/>
      <c r="Q16" s="327">
        <f>H16*100/SUM($H$16:$H$24)</f>
        <v>77.508376484922323</v>
      </c>
      <c r="R16" s="327"/>
    </row>
    <row r="17" spans="1:18" s="314" customFormat="1">
      <c r="A17" s="384" t="s">
        <v>33</v>
      </c>
      <c r="B17" s="324">
        <f t="shared" si="0"/>
        <v>7685</v>
      </c>
      <c r="C17" s="325"/>
      <c r="D17" s="533">
        <v>5254</v>
      </c>
      <c r="E17" s="533"/>
      <c r="F17" s="533">
        <v>2252</v>
      </c>
      <c r="G17" s="533"/>
      <c r="H17" s="533">
        <v>179</v>
      </c>
      <c r="I17" s="533" t="s">
        <v>204</v>
      </c>
      <c r="J17" s="388"/>
      <c r="K17" s="327">
        <f t="shared" ref="K17:K24" si="1">B17*100/SUM($B$16:$B$24)</f>
        <v>9.6032489846922839</v>
      </c>
      <c r="L17" s="328"/>
      <c r="M17" s="327">
        <f t="shared" ref="M17:M24" si="2">D17*100/SUM($D$16:$D$24)</f>
        <v>15.517750605469903</v>
      </c>
      <c r="N17" s="327"/>
      <c r="O17" s="327">
        <f t="shared" ref="O17:O24" si="3">F17*100/SUM($F$16:$F$24)</f>
        <v>7.569239042753428</v>
      </c>
      <c r="P17" s="323"/>
      <c r="Q17" s="327">
        <f t="shared" ref="Q17:Q24" si="4">H17*100/SUM($H$16:$H$24)</f>
        <v>1.0904660371611332</v>
      </c>
      <c r="R17" s="327"/>
    </row>
    <row r="18" spans="1:18" s="314" customFormat="1">
      <c r="A18" s="384" t="s">
        <v>32</v>
      </c>
      <c r="B18" s="324">
        <f t="shared" si="0"/>
        <v>4865</v>
      </c>
      <c r="C18" s="325"/>
      <c r="D18" s="533">
        <v>1623</v>
      </c>
      <c r="E18" s="533"/>
      <c r="F18" s="533">
        <v>2408</v>
      </c>
      <c r="G18" s="533"/>
      <c r="H18" s="533">
        <v>834</v>
      </c>
      <c r="I18" s="533"/>
      <c r="J18" s="388"/>
      <c r="K18" s="327">
        <f t="shared" si="1"/>
        <v>6.0793502030615434</v>
      </c>
      <c r="L18" s="328"/>
      <c r="M18" s="327">
        <f t="shared" si="2"/>
        <v>4.793549530391636</v>
      </c>
      <c r="N18" s="327"/>
      <c r="O18" s="327">
        <f t="shared" si="3"/>
        <v>8.0935735412745355</v>
      </c>
      <c r="P18" s="323"/>
      <c r="Q18" s="327">
        <f t="shared" si="4"/>
        <v>5.0807188547060615</v>
      </c>
      <c r="R18" s="327"/>
    </row>
    <row r="19" spans="1:18" s="314" customFormat="1">
      <c r="A19" s="384" t="s">
        <v>35</v>
      </c>
      <c r="B19" s="324">
        <f t="shared" si="0"/>
        <v>2035</v>
      </c>
      <c r="C19" s="325"/>
      <c r="D19" s="533">
        <v>715</v>
      </c>
      <c r="E19" s="533" t="s">
        <v>204</v>
      </c>
      <c r="F19" s="533">
        <v>1125</v>
      </c>
      <c r="G19" s="533" t="s">
        <v>204</v>
      </c>
      <c r="H19" s="533">
        <v>195</v>
      </c>
      <c r="I19" s="533" t="s">
        <v>204</v>
      </c>
      <c r="J19" s="388"/>
      <c r="K19" s="327">
        <f t="shared" si="1"/>
        <v>2.5429553264604809</v>
      </c>
      <c r="L19" s="361"/>
      <c r="M19" s="327">
        <f t="shared" si="2"/>
        <v>2.1117608836907085</v>
      </c>
      <c r="N19" s="361"/>
      <c r="O19" s="327">
        <f t="shared" si="3"/>
        <v>3.7812584027964506</v>
      </c>
      <c r="P19" s="323"/>
      <c r="Q19" s="327">
        <f t="shared" si="4"/>
        <v>1.187937861711849</v>
      </c>
      <c r="R19" s="327"/>
    </row>
    <row r="20" spans="1:18" s="314" customFormat="1">
      <c r="A20" s="384" t="s">
        <v>130</v>
      </c>
      <c r="B20" s="324">
        <f t="shared" si="0"/>
        <v>933</v>
      </c>
      <c r="C20" s="325"/>
      <c r="D20" s="533">
        <v>205</v>
      </c>
      <c r="E20" s="533" t="s">
        <v>204</v>
      </c>
      <c r="F20" s="533">
        <v>195</v>
      </c>
      <c r="G20" s="533" t="s">
        <v>204</v>
      </c>
      <c r="H20" s="533">
        <v>533</v>
      </c>
      <c r="I20" s="533"/>
      <c r="J20" s="407"/>
      <c r="K20" s="327">
        <f t="shared" si="1"/>
        <v>1.1658856607310215</v>
      </c>
      <c r="L20" s="327"/>
      <c r="M20" s="327">
        <f t="shared" si="2"/>
        <v>0.60546990371551779</v>
      </c>
      <c r="N20" s="328"/>
      <c r="O20" s="327">
        <f t="shared" si="3"/>
        <v>0.65541812315138481</v>
      </c>
      <c r="P20" s="323"/>
      <c r="Q20" s="327">
        <f t="shared" si="4"/>
        <v>3.2470301553457204</v>
      </c>
      <c r="R20" s="327"/>
    </row>
    <row r="21" spans="1:18" s="314" customFormat="1">
      <c r="A21" s="384" t="s">
        <v>34</v>
      </c>
      <c r="B21" s="324">
        <f t="shared" si="0"/>
        <v>1119</v>
      </c>
      <c r="C21" s="325"/>
      <c r="D21" s="533">
        <v>544</v>
      </c>
      <c r="E21" s="533" t="s">
        <v>204</v>
      </c>
      <c r="F21" s="533">
        <v>314</v>
      </c>
      <c r="G21" s="533" t="s">
        <v>204</v>
      </c>
      <c r="H21" s="533">
        <v>261</v>
      </c>
      <c r="I21" s="533" t="s">
        <v>204</v>
      </c>
      <c r="J21" s="407"/>
      <c r="K21" s="327">
        <f t="shared" si="1"/>
        <v>1.3983130271790065</v>
      </c>
      <c r="L21" s="327"/>
      <c r="M21" s="327">
        <f t="shared" si="2"/>
        <v>1.6067103786402033</v>
      </c>
      <c r="N21" s="328"/>
      <c r="O21" s="327">
        <f t="shared" si="3"/>
        <v>1.0553912342027427</v>
      </c>
      <c r="P21" s="323"/>
      <c r="Q21" s="327">
        <f t="shared" si="4"/>
        <v>1.5900091379835517</v>
      </c>
      <c r="R21" s="327"/>
    </row>
    <row r="22" spans="1:18" s="314" customFormat="1">
      <c r="A22" s="384" t="s">
        <v>131</v>
      </c>
      <c r="B22" s="324">
        <f t="shared" si="0"/>
        <v>784</v>
      </c>
      <c r="C22" s="325" t="s">
        <v>204</v>
      </c>
      <c r="D22" s="533">
        <v>298</v>
      </c>
      <c r="E22" s="533" t="s">
        <v>204</v>
      </c>
      <c r="F22" s="533">
        <v>247</v>
      </c>
      <c r="G22" s="533" t="s">
        <v>204</v>
      </c>
      <c r="H22" s="533">
        <v>239</v>
      </c>
      <c r="I22" s="533" t="s">
        <v>204</v>
      </c>
      <c r="J22" s="407"/>
      <c r="K22" s="327">
        <f t="shared" si="1"/>
        <v>0.97969384567322715</v>
      </c>
      <c r="L22" s="327"/>
      <c r="M22" s="327">
        <f t="shared" si="2"/>
        <v>0.88014649418158186</v>
      </c>
      <c r="N22" s="328"/>
      <c r="O22" s="327">
        <f t="shared" si="3"/>
        <v>0.83019628932508738</v>
      </c>
      <c r="P22" s="323"/>
      <c r="Q22" s="327">
        <f t="shared" si="4"/>
        <v>1.4559853792263173</v>
      </c>
      <c r="R22" s="327"/>
    </row>
    <row r="23" spans="1:18" s="314" customFormat="1">
      <c r="A23" s="384" t="s">
        <v>198</v>
      </c>
      <c r="B23" s="324">
        <f t="shared" si="0"/>
        <v>260</v>
      </c>
      <c r="C23" s="325" t="s">
        <v>204</v>
      </c>
      <c r="D23" s="533">
        <v>0</v>
      </c>
      <c r="E23" s="533"/>
      <c r="F23" s="533">
        <v>142</v>
      </c>
      <c r="G23" s="533" t="s">
        <v>204</v>
      </c>
      <c r="H23" s="533">
        <v>118</v>
      </c>
      <c r="I23" s="533" t="s">
        <v>204</v>
      </c>
      <c r="J23" s="407"/>
      <c r="K23" s="327">
        <f t="shared" si="1"/>
        <v>0.32489846922836613</v>
      </c>
      <c r="L23" s="327"/>
      <c r="M23" s="327">
        <f t="shared" si="2"/>
        <v>0</v>
      </c>
      <c r="N23" s="328"/>
      <c r="O23" s="327">
        <f t="shared" si="3"/>
        <v>0.47727883839741864</v>
      </c>
      <c r="P23" s="323"/>
      <c r="Q23" s="327">
        <f t="shared" si="4"/>
        <v>0.71885470606152913</v>
      </c>
      <c r="R23" s="327"/>
    </row>
    <row r="24" spans="1:18" s="314" customFormat="1">
      <c r="A24" s="384" t="s">
        <v>124</v>
      </c>
      <c r="B24" s="324">
        <f t="shared" si="0"/>
        <v>9362</v>
      </c>
      <c r="C24" s="325"/>
      <c r="D24" s="533">
        <v>3667</v>
      </c>
      <c r="E24" s="533"/>
      <c r="F24" s="533">
        <v>4362</v>
      </c>
      <c r="G24" s="533"/>
      <c r="H24" s="533">
        <v>1333</v>
      </c>
      <c r="I24" s="533"/>
      <c r="J24" s="388"/>
      <c r="K24" s="327">
        <f t="shared" si="1"/>
        <v>11.698844111215244</v>
      </c>
      <c r="L24" s="328"/>
      <c r="M24" s="327">
        <f t="shared" si="2"/>
        <v>10.830527497194163</v>
      </c>
      <c r="N24" s="228"/>
      <c r="O24" s="327">
        <f t="shared" si="3"/>
        <v>14.661199247109439</v>
      </c>
      <c r="P24" s="323"/>
      <c r="Q24" s="327">
        <f t="shared" si="4"/>
        <v>8.1206213828815113</v>
      </c>
      <c r="R24" s="327"/>
    </row>
    <row r="25" spans="1:18" s="314" customFormat="1">
      <c r="A25" s="384" t="s">
        <v>4</v>
      </c>
      <c r="B25" s="324">
        <f>SUM(D25,F25,H25)</f>
        <v>28288</v>
      </c>
      <c r="C25" s="325"/>
      <c r="D25" s="533">
        <v>18167</v>
      </c>
      <c r="E25" s="533"/>
      <c r="F25" s="533">
        <v>8960</v>
      </c>
      <c r="G25" s="533"/>
      <c r="H25" s="533">
        <v>1161</v>
      </c>
      <c r="I25" s="533"/>
      <c r="J25" s="344"/>
      <c r="K25" s="364" t="s">
        <v>14</v>
      </c>
      <c r="L25" s="328"/>
      <c r="M25" s="364" t="s">
        <v>14</v>
      </c>
      <c r="N25" s="327"/>
      <c r="O25" s="364" t="s">
        <v>14</v>
      </c>
      <c r="P25" s="323"/>
      <c r="Q25" s="364" t="s">
        <v>14</v>
      </c>
      <c r="R25" s="327"/>
    </row>
    <row r="26" spans="1:18" s="314" customFormat="1" ht="6.5" customHeight="1">
      <c r="A26" s="343"/>
      <c r="B26" s="324"/>
      <c r="C26" s="325"/>
      <c r="D26" s="324"/>
      <c r="E26" s="325"/>
      <c r="F26" s="330"/>
      <c r="G26" s="325"/>
      <c r="H26" s="321"/>
      <c r="I26" s="325"/>
      <c r="J26" s="326"/>
      <c r="K26" s="328"/>
      <c r="L26" s="328"/>
      <c r="M26" s="328"/>
      <c r="N26" s="328"/>
      <c r="O26" s="327"/>
      <c r="P26" s="323"/>
      <c r="Q26" s="323"/>
      <c r="R26" s="323"/>
    </row>
    <row r="27" spans="1:18" s="319" customFormat="1" ht="26">
      <c r="A27" s="385" t="s">
        <v>25</v>
      </c>
      <c r="B27" s="532">
        <f t="shared" ref="B27:B34" si="5">SUM(D27,F27,H27)</f>
        <v>108315</v>
      </c>
      <c r="C27" s="325"/>
      <c r="D27" s="532">
        <f>SUM(D28:D34)</f>
        <v>52024</v>
      </c>
      <c r="E27" s="325"/>
      <c r="F27" s="532">
        <f>SUM(F28:F34)</f>
        <v>38714</v>
      </c>
      <c r="G27" s="325"/>
      <c r="H27" s="532">
        <f>SUM(H28:H34)</f>
        <v>17577</v>
      </c>
      <c r="I27" s="325"/>
      <c r="J27" s="326"/>
      <c r="K27" s="338">
        <f>SUM(K28:K33)</f>
        <v>99.999999999999986</v>
      </c>
      <c r="L27" s="338"/>
      <c r="M27" s="338">
        <f>SUM(M28:M33)</f>
        <v>99.999999999999986</v>
      </c>
      <c r="N27" s="338"/>
      <c r="O27" s="338">
        <f>SUM(O28:O33)</f>
        <v>100.00000000000001</v>
      </c>
      <c r="P27" s="367"/>
      <c r="Q27" s="338">
        <f>SUM(Q28:Q33)</f>
        <v>100</v>
      </c>
      <c r="R27" s="338"/>
    </row>
    <row r="28" spans="1:18" s="314" customFormat="1">
      <c r="A28" s="384" t="s">
        <v>26</v>
      </c>
      <c r="B28" s="533">
        <f t="shared" si="5"/>
        <v>27241</v>
      </c>
      <c r="C28" s="325"/>
      <c r="D28" s="712">
        <v>18045</v>
      </c>
      <c r="E28" s="533"/>
      <c r="F28" s="712">
        <v>8149</v>
      </c>
      <c r="G28" s="533"/>
      <c r="H28" s="712">
        <v>1047</v>
      </c>
      <c r="I28" s="325"/>
      <c r="J28" s="344"/>
      <c r="K28" s="327">
        <f>B28*100/SUM($B$28:$B$33)</f>
        <v>30.635747140656104</v>
      </c>
      <c r="L28" s="328"/>
      <c r="M28" s="327">
        <f>D28*100/SUM($D$28:$D$33)</f>
        <v>43.61961855495661</v>
      </c>
      <c r="N28" s="327"/>
      <c r="O28" s="327">
        <f>F28*100/SUM($F$28:$F$33)</f>
        <v>26.173957731097836</v>
      </c>
      <c r="P28" s="327"/>
      <c r="Q28" s="327">
        <f>H28*100/SUM($H$28:$H$33)</f>
        <v>6.3779239766081872</v>
      </c>
      <c r="R28" s="327"/>
    </row>
    <row r="29" spans="1:18" s="314" customFormat="1">
      <c r="A29" s="384" t="s">
        <v>42</v>
      </c>
      <c r="B29" s="533">
        <f t="shared" si="5"/>
        <v>20304</v>
      </c>
      <c r="C29" s="325"/>
      <c r="D29" s="712">
        <v>6419</v>
      </c>
      <c r="E29" s="533"/>
      <c r="F29" s="712">
        <v>7180</v>
      </c>
      <c r="G29" s="533"/>
      <c r="H29" s="712">
        <v>6705</v>
      </c>
      <c r="I29" s="325"/>
      <c r="J29" s="344"/>
      <c r="K29" s="327">
        <f t="shared" ref="K29:K33" si="6">B29*100/SUM($B$28:$B$33)</f>
        <v>22.834264892767575</v>
      </c>
      <c r="L29" s="328"/>
      <c r="M29" s="327">
        <f t="shared" ref="M29:M33" si="7">D29*100/SUM($D$28:$D$33)</f>
        <v>15.516449515337571</v>
      </c>
      <c r="N29" s="327"/>
      <c r="O29" s="327">
        <f t="shared" ref="O29:O33" si="8">F29*100/SUM($F$28:$F$33)</f>
        <v>23.061604676559387</v>
      </c>
      <c r="P29" s="327"/>
      <c r="Q29" s="327">
        <f t="shared" ref="Q29:Q33" si="9">H29*100/SUM($H$28:$H$33)</f>
        <v>40.844298245614034</v>
      </c>
      <c r="R29" s="327"/>
    </row>
    <row r="30" spans="1:18" s="314" customFormat="1">
      <c r="A30" s="384" t="s">
        <v>27</v>
      </c>
      <c r="B30" s="533">
        <f t="shared" si="5"/>
        <v>11241</v>
      </c>
      <c r="C30" s="325"/>
      <c r="D30" s="712">
        <v>5112</v>
      </c>
      <c r="E30" s="533"/>
      <c r="F30" s="712">
        <v>4365</v>
      </c>
      <c r="G30" s="533"/>
      <c r="H30" s="712">
        <v>1764</v>
      </c>
      <c r="I30" s="325"/>
      <c r="J30" s="344"/>
      <c r="K30" s="327">
        <f t="shared" si="6"/>
        <v>12.641842575827438</v>
      </c>
      <c r="L30" s="328"/>
      <c r="M30" s="327">
        <f t="shared" si="7"/>
        <v>12.357078972177234</v>
      </c>
      <c r="N30" s="327"/>
      <c r="O30" s="327">
        <f t="shared" si="8"/>
        <v>14.020042397379072</v>
      </c>
      <c r="P30" s="327"/>
      <c r="Q30" s="327">
        <f t="shared" si="9"/>
        <v>10.745614035087719</v>
      </c>
      <c r="R30" s="327"/>
    </row>
    <row r="31" spans="1:18" s="314" customFormat="1">
      <c r="A31" s="384" t="s">
        <v>28</v>
      </c>
      <c r="B31" s="533">
        <f t="shared" si="5"/>
        <v>14798</v>
      </c>
      <c r="C31" s="325"/>
      <c r="D31" s="712">
        <v>5626</v>
      </c>
      <c r="E31" s="533"/>
      <c r="F31" s="712">
        <v>5932</v>
      </c>
      <c r="G31" s="533"/>
      <c r="H31" s="712">
        <v>3240</v>
      </c>
      <c r="I31" s="325"/>
      <c r="J31" s="344"/>
      <c r="K31" s="327">
        <f t="shared" si="6"/>
        <v>16.642112484395909</v>
      </c>
      <c r="L31" s="328"/>
      <c r="M31" s="327">
        <f t="shared" si="7"/>
        <v>13.599555222509609</v>
      </c>
      <c r="N31" s="327"/>
      <c r="O31" s="327">
        <f t="shared" si="8"/>
        <v>19.053125200745168</v>
      </c>
      <c r="P31" s="327"/>
      <c r="Q31" s="327">
        <f t="shared" si="9"/>
        <v>19.736842105263158</v>
      </c>
      <c r="R31" s="327"/>
    </row>
    <row r="32" spans="1:18" s="314" customFormat="1">
      <c r="A32" s="384" t="s">
        <v>29</v>
      </c>
      <c r="B32" s="533">
        <f t="shared" si="5"/>
        <v>4888</v>
      </c>
      <c r="C32" s="325"/>
      <c r="D32" s="712">
        <v>1996</v>
      </c>
      <c r="E32" s="533"/>
      <c r="F32" s="712">
        <v>1765</v>
      </c>
      <c r="G32" s="533"/>
      <c r="H32" s="712">
        <v>1127</v>
      </c>
      <c r="I32" s="325"/>
      <c r="J32" s="344"/>
      <c r="K32" s="327">
        <f t="shared" si="6"/>
        <v>5.4971378445551569</v>
      </c>
      <c r="L32" s="328"/>
      <c r="M32" s="327">
        <f t="shared" si="7"/>
        <v>4.8248688631584038</v>
      </c>
      <c r="N32" s="327"/>
      <c r="O32" s="327">
        <f t="shared" si="8"/>
        <v>5.6690434894327746</v>
      </c>
      <c r="P32" s="327"/>
      <c r="Q32" s="327">
        <f t="shared" si="9"/>
        <v>6.8652534113060426</v>
      </c>
      <c r="R32" s="327"/>
    </row>
    <row r="33" spans="1:19" s="314" customFormat="1">
      <c r="A33" s="384" t="s">
        <v>30</v>
      </c>
      <c r="B33" s="533">
        <f>SUM(D33,F33,H33)</f>
        <v>10447</v>
      </c>
      <c r="C33" s="325"/>
      <c r="D33" s="712">
        <v>4171</v>
      </c>
      <c r="E33" s="533"/>
      <c r="F33" s="712">
        <v>3743</v>
      </c>
      <c r="G33" s="533"/>
      <c r="H33" s="712">
        <v>2533</v>
      </c>
      <c r="I33" s="325"/>
      <c r="J33" s="344"/>
      <c r="K33" s="327">
        <f t="shared" si="6"/>
        <v>11.748895061797816</v>
      </c>
      <c r="L33" s="328"/>
      <c r="M33" s="327">
        <f t="shared" si="7"/>
        <v>10.082428871860571</v>
      </c>
      <c r="N33" s="327"/>
      <c r="O33" s="327">
        <f t="shared" si="8"/>
        <v>12.022226504785765</v>
      </c>
      <c r="P33" s="327"/>
      <c r="Q33" s="327">
        <f t="shared" si="9"/>
        <v>15.430068226120857</v>
      </c>
      <c r="R33" s="327"/>
    </row>
    <row r="34" spans="1:19" s="314" customFormat="1">
      <c r="A34" s="384" t="s">
        <v>4</v>
      </c>
      <c r="B34" s="533">
        <f t="shared" si="5"/>
        <v>19396</v>
      </c>
      <c r="C34" s="325"/>
      <c r="D34" s="712">
        <v>10655</v>
      </c>
      <c r="E34" s="533"/>
      <c r="F34" s="712">
        <v>7580</v>
      </c>
      <c r="G34" s="533"/>
      <c r="H34" s="712">
        <v>1161</v>
      </c>
      <c r="I34" s="325"/>
      <c r="J34" s="344"/>
      <c r="K34" s="364" t="s">
        <v>14</v>
      </c>
      <c r="L34" s="338"/>
      <c r="M34" s="364" t="s">
        <v>14</v>
      </c>
      <c r="N34" s="332"/>
      <c r="O34" s="364" t="s">
        <v>14</v>
      </c>
      <c r="P34" s="338"/>
      <c r="Q34" s="364" t="s">
        <v>14</v>
      </c>
      <c r="R34" s="323"/>
    </row>
    <row r="35" spans="1:19" s="314" customFormat="1" ht="6.5" customHeight="1">
      <c r="A35" s="343"/>
      <c r="B35" s="324"/>
      <c r="C35" s="325"/>
      <c r="D35" s="321"/>
      <c r="E35" s="325"/>
      <c r="F35" s="321" t="s">
        <v>200</v>
      </c>
      <c r="G35" s="325"/>
      <c r="H35" s="321"/>
      <c r="I35" s="325"/>
      <c r="J35" s="326"/>
      <c r="K35" s="328"/>
      <c r="L35" s="328"/>
      <c r="M35" s="328"/>
      <c r="N35" s="328"/>
      <c r="O35" s="328"/>
      <c r="P35" s="323"/>
      <c r="Q35" s="323"/>
      <c r="R35" s="323"/>
    </row>
    <row r="36" spans="1:19" s="319" customFormat="1" ht="12" customHeight="1">
      <c r="A36" s="385" t="s">
        <v>61</v>
      </c>
      <c r="B36" s="341">
        <f>SUM(D36,F36,H36)</f>
        <v>108312</v>
      </c>
      <c r="C36" s="325"/>
      <c r="D36" s="341">
        <f>SUM(D37:D39)</f>
        <v>52024</v>
      </c>
      <c r="E36" s="325"/>
      <c r="F36" s="341">
        <f>SUM(F37:F39)</f>
        <v>38712</v>
      </c>
      <c r="G36" s="325"/>
      <c r="H36" s="341">
        <f>SUM(H37:H39)</f>
        <v>17576</v>
      </c>
      <c r="I36" s="325"/>
      <c r="J36" s="344"/>
      <c r="K36" s="338">
        <f>K37+K38</f>
        <v>100</v>
      </c>
      <c r="L36" s="338"/>
      <c r="M36" s="338">
        <f>M37+M38</f>
        <v>100</v>
      </c>
      <c r="N36" s="338"/>
      <c r="O36" s="338">
        <f>O37+O38</f>
        <v>100</v>
      </c>
      <c r="P36" s="332"/>
      <c r="Q36" s="338">
        <f>Q37+Q38</f>
        <v>100</v>
      </c>
      <c r="R36" s="338"/>
    </row>
    <row r="37" spans="1:19" s="314" customFormat="1">
      <c r="A37" s="384" t="s">
        <v>169</v>
      </c>
      <c r="B37" s="529">
        <f>D37+F37+H37</f>
        <v>17128</v>
      </c>
      <c r="C37" s="325"/>
      <c r="D37" s="533">
        <v>7054</v>
      </c>
      <c r="E37" s="533"/>
      <c r="F37" s="533">
        <v>6159</v>
      </c>
      <c r="G37" s="533"/>
      <c r="H37" s="533">
        <v>3915</v>
      </c>
      <c r="I37" s="533"/>
      <c r="J37" s="344"/>
      <c r="K37" s="327">
        <f>B37*100/SUM($B$37:$B$38)</f>
        <v>19.280254848767967</v>
      </c>
      <c r="L37" s="328"/>
      <c r="M37" s="327">
        <f>D37*100/SUM($D$37:$D$38)</f>
        <v>17.044411153530181</v>
      </c>
      <c r="N37" s="327"/>
      <c r="O37" s="327">
        <f>F37*100/SUM($F$37:$F$38)</f>
        <v>19.823618397759827</v>
      </c>
      <c r="P37" s="327"/>
      <c r="Q37" s="327">
        <f>H37*100/SUM($H$37:$H$38)</f>
        <v>23.898180930289342</v>
      </c>
      <c r="R37" s="327"/>
      <c r="S37" s="408"/>
    </row>
    <row r="38" spans="1:19" s="314" customFormat="1">
      <c r="A38" s="384" t="s">
        <v>6</v>
      </c>
      <c r="B38" s="529">
        <f t="shared" ref="B38:B39" si="10">D38+F38+H38</f>
        <v>71709</v>
      </c>
      <c r="C38" s="325"/>
      <c r="D38" s="533">
        <v>34332</v>
      </c>
      <c r="E38" s="533"/>
      <c r="F38" s="533">
        <v>24910</v>
      </c>
      <c r="G38" s="533"/>
      <c r="H38" s="533">
        <v>12467</v>
      </c>
      <c r="I38" s="533"/>
      <c r="J38" s="326"/>
      <c r="K38" s="327">
        <f>B38*100/SUM($B$37:$B$38)</f>
        <v>80.719745151232033</v>
      </c>
      <c r="L38" s="328"/>
      <c r="M38" s="327">
        <f>D38*100/SUM($D$37:$D$38)</f>
        <v>82.955588846469823</v>
      </c>
      <c r="N38" s="328"/>
      <c r="O38" s="327">
        <f>F38*100/SUM($F$37:$F$38)</f>
        <v>80.17638160224017</v>
      </c>
      <c r="P38" s="323"/>
      <c r="Q38" s="327">
        <f>H38*100/SUM($H$37:$H$38)</f>
        <v>76.101819069710658</v>
      </c>
      <c r="R38" s="327"/>
    </row>
    <row r="39" spans="1:19" s="314" customFormat="1">
      <c r="A39" s="384" t="s">
        <v>4</v>
      </c>
      <c r="B39" s="529">
        <f t="shared" si="10"/>
        <v>19475</v>
      </c>
      <c r="C39" s="325"/>
      <c r="D39" s="533">
        <v>10638</v>
      </c>
      <c r="E39" s="533"/>
      <c r="F39" s="533">
        <v>7643</v>
      </c>
      <c r="G39" s="533"/>
      <c r="H39" s="533">
        <v>1194</v>
      </c>
      <c r="I39" s="533"/>
      <c r="J39" s="326"/>
      <c r="K39" s="364" t="s">
        <v>14</v>
      </c>
      <c r="L39" s="328"/>
      <c r="M39" s="364" t="s">
        <v>14</v>
      </c>
      <c r="N39" s="328"/>
      <c r="O39" s="364" t="s">
        <v>14</v>
      </c>
      <c r="P39" s="323"/>
      <c r="Q39" s="364" t="s">
        <v>14</v>
      </c>
      <c r="R39" s="328"/>
    </row>
    <row r="40" spans="1:19" s="314" customFormat="1" ht="6.5" customHeight="1">
      <c r="A40" s="329"/>
      <c r="B40" s="409"/>
      <c r="C40" s="322"/>
      <c r="D40" s="388"/>
      <c r="E40" s="325"/>
      <c r="F40" s="410"/>
      <c r="G40" s="322"/>
      <c r="H40" s="320"/>
      <c r="I40" s="325"/>
      <c r="J40" s="326"/>
      <c r="K40" s="327"/>
      <c r="L40" s="328"/>
      <c r="M40" s="328"/>
      <c r="N40" s="328"/>
      <c r="O40" s="328"/>
      <c r="P40" s="323"/>
      <c r="Q40" s="323"/>
      <c r="R40" s="323"/>
    </row>
    <row r="41" spans="1:19" s="314" customFormat="1" ht="26">
      <c r="A41" s="457" t="s">
        <v>125</v>
      </c>
      <c r="B41" s="458">
        <f>SUM(D41,F41,H41)</f>
        <v>17128</v>
      </c>
      <c r="C41" s="459"/>
      <c r="D41" s="458">
        <f>D43</f>
        <v>7054</v>
      </c>
      <c r="E41" s="459"/>
      <c r="F41" s="458">
        <f>F43</f>
        <v>6159</v>
      </c>
      <c r="G41" s="459"/>
      <c r="H41" s="458">
        <f>H43</f>
        <v>3915</v>
      </c>
      <c r="I41" s="459"/>
      <c r="J41" s="460"/>
      <c r="K41" s="446">
        <f>SUM(M41,O41,Q41)</f>
        <v>100</v>
      </c>
      <c r="L41" s="446"/>
      <c r="M41" s="446">
        <f>D41*100/B41</f>
        <v>41.18402615600187</v>
      </c>
      <c r="N41" s="444"/>
      <c r="O41" s="446">
        <f>F41*100/B41</f>
        <v>35.958664175618871</v>
      </c>
      <c r="P41" s="446"/>
      <c r="Q41" s="446">
        <f>H41*100/B41</f>
        <v>22.857309668379262</v>
      </c>
      <c r="R41" s="446"/>
    </row>
    <row r="42" spans="1:19" s="318" customFormat="1" ht="6.5" customHeight="1">
      <c r="A42" s="336"/>
      <c r="B42" s="341"/>
      <c r="C42" s="325"/>
      <c r="D42" s="341"/>
      <c r="E42" s="325"/>
      <c r="F42" s="341"/>
      <c r="G42" s="325"/>
      <c r="H42" s="341"/>
      <c r="I42" s="325"/>
      <c r="J42" s="326"/>
      <c r="K42" s="328"/>
      <c r="L42" s="328"/>
      <c r="M42" s="328"/>
      <c r="N42" s="328"/>
      <c r="O42" s="328"/>
      <c r="P42" s="328"/>
      <c r="Q42" s="328"/>
      <c r="R42" s="328"/>
    </row>
    <row r="43" spans="1:19" s="319" customFormat="1">
      <c r="A43" s="227" t="s">
        <v>154</v>
      </c>
      <c r="B43" s="341">
        <f t="shared" ref="B43" si="11">SUM(D43,F43,H43)</f>
        <v>17128</v>
      </c>
      <c r="C43" s="325"/>
      <c r="D43" s="341">
        <f>SUM(D44:D52)</f>
        <v>7054</v>
      </c>
      <c r="E43" s="325"/>
      <c r="F43" s="341">
        <f>SUM(F44:F52)</f>
        <v>6159</v>
      </c>
      <c r="G43" s="325"/>
      <c r="H43" s="341">
        <f>SUM(H44:H52)</f>
        <v>3915</v>
      </c>
      <c r="I43" s="325"/>
      <c r="J43" s="326"/>
      <c r="K43" s="338">
        <f>SUM(K44:K51)</f>
        <v>100</v>
      </c>
      <c r="L43" s="338"/>
      <c r="M43" s="338">
        <f>SUM(M44:M51)</f>
        <v>100</v>
      </c>
      <c r="N43" s="338"/>
      <c r="O43" s="338">
        <f>SUM(O44:O51)</f>
        <v>99.999999999999986</v>
      </c>
      <c r="P43" s="332"/>
      <c r="Q43" s="338">
        <f>SUM(Q44:Q51)</f>
        <v>99.999999999999986</v>
      </c>
      <c r="R43" s="338"/>
    </row>
    <row r="44" spans="1:19" s="314" customFormat="1">
      <c r="A44" s="383" t="s">
        <v>8</v>
      </c>
      <c r="B44" s="324">
        <f t="shared" ref="B44:B52" si="12">SUM(D44,F44,H44)</f>
        <v>390</v>
      </c>
      <c r="C44" s="325" t="s">
        <v>204</v>
      </c>
      <c r="D44" s="533">
        <v>290</v>
      </c>
      <c r="E44" s="533" t="s">
        <v>204</v>
      </c>
      <c r="F44" s="533">
        <v>60</v>
      </c>
      <c r="G44" s="533" t="s">
        <v>204</v>
      </c>
      <c r="H44" s="533">
        <v>40</v>
      </c>
      <c r="I44" s="533" t="s">
        <v>204</v>
      </c>
      <c r="J44" s="344"/>
      <c r="K44" s="327">
        <f>B44*100/SUM($B$44:$B$51)</f>
        <v>2.3809523809523809</v>
      </c>
      <c r="L44" s="328"/>
      <c r="M44" s="327">
        <f t="shared" ref="M44:M51" si="13">D44*100/SUM($D$44:$D$51)</f>
        <v>4.4940337827367118</v>
      </c>
      <c r="N44" s="328"/>
      <c r="O44" s="327">
        <f>F44*100/SUM($F$44:$F$51)</f>
        <v>0.99535500995355009</v>
      </c>
      <c r="P44" s="328"/>
      <c r="Q44" s="327">
        <f>H44*100/SUM($H$44:$H$51)</f>
        <v>1.0259040779687099</v>
      </c>
      <c r="R44" s="327"/>
    </row>
    <row r="45" spans="1:19" s="314" customFormat="1">
      <c r="A45" s="383" t="s">
        <v>10</v>
      </c>
      <c r="B45" s="324">
        <f t="shared" si="12"/>
        <v>933</v>
      </c>
      <c r="C45" s="325" t="s">
        <v>204</v>
      </c>
      <c r="D45" s="533">
        <v>427</v>
      </c>
      <c r="E45" s="533" t="s">
        <v>204</v>
      </c>
      <c r="F45" s="533">
        <v>402</v>
      </c>
      <c r="G45" s="533" t="s">
        <v>204</v>
      </c>
      <c r="H45" s="533">
        <v>104</v>
      </c>
      <c r="I45" s="533"/>
      <c r="J45" s="344"/>
      <c r="K45" s="327">
        <f t="shared" ref="K45:K51" si="14">B45*100/SUM($B$44:$B$51)</f>
        <v>5.6959706959706962</v>
      </c>
      <c r="L45" s="338"/>
      <c r="M45" s="327">
        <f t="shared" si="13"/>
        <v>6.6170773283743998</v>
      </c>
      <c r="N45" s="338"/>
      <c r="O45" s="327">
        <f t="shared" ref="O45:O51" si="15">F45*100/SUM($F$44:$F$51)</f>
        <v>6.668878566688786</v>
      </c>
      <c r="P45" s="338"/>
      <c r="Q45" s="327">
        <f t="shared" ref="Q45:Q50" si="16">H45*100/SUM($H$44:$H$51)</f>
        <v>2.667350602718646</v>
      </c>
      <c r="R45" s="327"/>
    </row>
    <row r="46" spans="1:19" s="314" customFormat="1">
      <c r="A46" s="383" t="s">
        <v>11</v>
      </c>
      <c r="B46" s="324">
        <f t="shared" si="12"/>
        <v>10836</v>
      </c>
      <c r="C46" s="325"/>
      <c r="D46" s="533">
        <v>3902</v>
      </c>
      <c r="E46" s="533"/>
      <c r="F46" s="533">
        <v>4224</v>
      </c>
      <c r="G46" s="533"/>
      <c r="H46" s="533">
        <v>2710</v>
      </c>
      <c r="I46" s="533"/>
      <c r="J46" s="344"/>
      <c r="K46" s="327">
        <f t="shared" si="14"/>
        <v>66.15384615384616</v>
      </c>
      <c r="L46" s="328"/>
      <c r="M46" s="327">
        <f t="shared" si="13"/>
        <v>60.467999380133271</v>
      </c>
      <c r="N46" s="328"/>
      <c r="O46" s="327">
        <f t="shared" si="15"/>
        <v>70.072992700729927</v>
      </c>
      <c r="P46" s="328"/>
      <c r="Q46" s="327">
        <f t="shared" si="16"/>
        <v>69.505001282380093</v>
      </c>
      <c r="R46" s="327"/>
    </row>
    <row r="47" spans="1:19" s="314" customFormat="1">
      <c r="A47" s="334" t="s">
        <v>9</v>
      </c>
      <c r="B47" s="324">
        <f t="shared" si="12"/>
        <v>211</v>
      </c>
      <c r="C47" s="325" t="s">
        <v>204</v>
      </c>
      <c r="D47" s="533">
        <v>148</v>
      </c>
      <c r="E47" s="533" t="s">
        <v>204</v>
      </c>
      <c r="F47" s="533">
        <v>45</v>
      </c>
      <c r="G47" s="533" t="s">
        <v>204</v>
      </c>
      <c r="H47" s="533">
        <v>18</v>
      </c>
      <c r="I47" s="533" t="s">
        <v>204</v>
      </c>
      <c r="J47" s="344"/>
      <c r="K47" s="327">
        <f t="shared" si="14"/>
        <v>1.2881562881562882</v>
      </c>
      <c r="L47" s="328"/>
      <c r="M47" s="327">
        <f t="shared" si="13"/>
        <v>2.2935068960173561</v>
      </c>
      <c r="N47" s="328"/>
      <c r="O47" s="327">
        <f t="shared" si="15"/>
        <v>0.74651625746516259</v>
      </c>
      <c r="P47" s="328"/>
      <c r="Q47" s="327">
        <f t="shared" si="16"/>
        <v>0.46165683508591948</v>
      </c>
      <c r="R47" s="327"/>
    </row>
    <row r="48" spans="1:19" s="314" customFormat="1">
      <c r="A48" s="383" t="s">
        <v>12</v>
      </c>
      <c r="B48" s="324">
        <f t="shared" si="12"/>
        <v>232</v>
      </c>
      <c r="C48" s="325" t="s">
        <v>204</v>
      </c>
      <c r="D48" s="533">
        <v>112</v>
      </c>
      <c r="E48" s="533" t="s">
        <v>204</v>
      </c>
      <c r="F48" s="533">
        <v>67</v>
      </c>
      <c r="G48" s="533" t="s">
        <v>204</v>
      </c>
      <c r="H48" s="533">
        <v>53</v>
      </c>
      <c r="I48" s="533" t="s">
        <v>204</v>
      </c>
      <c r="J48" s="344"/>
      <c r="K48" s="327">
        <f t="shared" si="14"/>
        <v>1.4163614163614164</v>
      </c>
      <c r="L48" s="328"/>
      <c r="M48" s="327">
        <f t="shared" si="13"/>
        <v>1.7356268402293507</v>
      </c>
      <c r="N48" s="328"/>
      <c r="O48" s="327">
        <f t="shared" si="15"/>
        <v>1.1114797611147975</v>
      </c>
      <c r="P48" s="328"/>
      <c r="Q48" s="327">
        <f t="shared" si="16"/>
        <v>1.3593229033085406</v>
      </c>
      <c r="R48" s="327"/>
    </row>
    <row r="49" spans="1:18" s="314" customFormat="1">
      <c r="A49" s="334" t="s">
        <v>58</v>
      </c>
      <c r="B49" s="324">
        <f t="shared" si="12"/>
        <v>84</v>
      </c>
      <c r="C49" s="325" t="s">
        <v>204</v>
      </c>
      <c r="D49" s="533">
        <v>0</v>
      </c>
      <c r="E49" s="533"/>
      <c r="F49" s="533">
        <v>78</v>
      </c>
      <c r="G49" s="533" t="s">
        <v>204</v>
      </c>
      <c r="H49" s="533">
        <v>6</v>
      </c>
      <c r="I49" s="533" t="s">
        <v>204</v>
      </c>
      <c r="J49" s="344"/>
      <c r="K49" s="327">
        <f t="shared" si="14"/>
        <v>0.51282051282051277</v>
      </c>
      <c r="L49" s="328"/>
      <c r="M49" s="327">
        <f t="shared" si="13"/>
        <v>0</v>
      </c>
      <c r="N49" s="328"/>
      <c r="O49" s="327">
        <f t="shared" si="15"/>
        <v>1.2939615129396151</v>
      </c>
      <c r="P49" s="328"/>
      <c r="Q49" s="327">
        <f t="shared" si="16"/>
        <v>0.15388561169530648</v>
      </c>
      <c r="R49" s="327"/>
    </row>
    <row r="50" spans="1:18" s="314" customFormat="1">
      <c r="A50" s="334" t="s">
        <v>126</v>
      </c>
      <c r="B50" s="324">
        <f t="shared" si="12"/>
        <v>3679</v>
      </c>
      <c r="C50" s="325"/>
      <c r="D50" s="533">
        <v>1574</v>
      </c>
      <c r="E50" s="533"/>
      <c r="F50" s="533">
        <v>1137</v>
      </c>
      <c r="G50" s="533"/>
      <c r="H50" s="533">
        <v>968</v>
      </c>
      <c r="I50" s="533"/>
      <c r="J50" s="344"/>
      <c r="K50" s="327">
        <f t="shared" si="14"/>
        <v>22.460317460317459</v>
      </c>
      <c r="L50" s="328"/>
      <c r="M50" s="327">
        <f t="shared" si="13"/>
        <v>24.391755772508912</v>
      </c>
      <c r="N50" s="328"/>
      <c r="O50" s="327">
        <f t="shared" si="15"/>
        <v>18.861977438619775</v>
      </c>
      <c r="P50" s="328"/>
      <c r="Q50" s="327">
        <f t="shared" si="16"/>
        <v>24.826878686842779</v>
      </c>
      <c r="R50" s="327"/>
    </row>
    <row r="51" spans="1:18" s="314" customFormat="1">
      <c r="A51" s="334" t="s">
        <v>199</v>
      </c>
      <c r="B51" s="324">
        <f t="shared" si="12"/>
        <v>15</v>
      </c>
      <c r="C51" s="325" t="s">
        <v>204</v>
      </c>
      <c r="D51" s="533">
        <v>0</v>
      </c>
      <c r="E51" s="533"/>
      <c r="F51" s="533">
        <v>15</v>
      </c>
      <c r="G51" s="533" t="s">
        <v>204</v>
      </c>
      <c r="H51" s="533">
        <v>0</v>
      </c>
      <c r="I51" s="533"/>
      <c r="J51" s="344"/>
      <c r="K51" s="327">
        <f t="shared" si="14"/>
        <v>9.1575091575091569E-2</v>
      </c>
      <c r="L51" s="328"/>
      <c r="M51" s="327">
        <f t="shared" si="13"/>
        <v>0</v>
      </c>
      <c r="N51" s="328"/>
      <c r="O51" s="327">
        <f t="shared" si="15"/>
        <v>0.24883875248838752</v>
      </c>
      <c r="P51" s="328"/>
      <c r="Q51" s="327">
        <f>H51*100/SUM($H$44:$H$51)</f>
        <v>0</v>
      </c>
      <c r="R51" s="327"/>
    </row>
    <row r="52" spans="1:18" s="314" customFormat="1">
      <c r="A52" s="334" t="s">
        <v>4</v>
      </c>
      <c r="B52" s="324">
        <f t="shared" si="12"/>
        <v>748</v>
      </c>
      <c r="C52" s="325" t="s">
        <v>204</v>
      </c>
      <c r="D52" s="533">
        <v>601</v>
      </c>
      <c r="E52" s="533" t="s">
        <v>204</v>
      </c>
      <c r="F52" s="533">
        <v>131</v>
      </c>
      <c r="G52" s="533" t="s">
        <v>204</v>
      </c>
      <c r="H52" s="533">
        <v>16</v>
      </c>
      <c r="I52" s="533" t="s">
        <v>204</v>
      </c>
      <c r="J52" s="344"/>
      <c r="K52" s="364" t="s">
        <v>14</v>
      </c>
      <c r="L52" s="328"/>
      <c r="M52" s="364" t="s">
        <v>14</v>
      </c>
      <c r="N52" s="328"/>
      <c r="O52" s="364" t="s">
        <v>14</v>
      </c>
      <c r="P52" s="328"/>
      <c r="Q52" s="364" t="s">
        <v>14</v>
      </c>
      <c r="R52" s="327"/>
    </row>
    <row r="53" spans="1:18" s="314" customFormat="1" ht="6.5" customHeight="1">
      <c r="A53" s="343"/>
      <c r="B53" s="324"/>
      <c r="C53" s="325"/>
      <c r="D53" s="369"/>
      <c r="E53" s="325"/>
      <c r="F53" s="369"/>
      <c r="G53" s="325"/>
      <c r="H53" s="321"/>
      <c r="I53" s="325"/>
      <c r="J53" s="326"/>
      <c r="K53" s="361"/>
      <c r="L53" s="361"/>
      <c r="M53" s="361"/>
      <c r="N53" s="361"/>
      <c r="O53" s="361"/>
      <c r="P53" s="328"/>
      <c r="Q53" s="323"/>
      <c r="R53" s="323"/>
    </row>
    <row r="54" spans="1:18" s="395" customFormat="1" ht="12" customHeight="1">
      <c r="A54" s="390" t="s">
        <v>218</v>
      </c>
      <c r="B54" s="337">
        <f t="shared" ref="B54:B61" si="17">SUM(D54,F54,H54)</f>
        <v>17130</v>
      </c>
      <c r="C54" s="325"/>
      <c r="D54" s="337">
        <f>SUM(D55:D62)</f>
        <v>7054</v>
      </c>
      <c r="E54" s="325"/>
      <c r="F54" s="337">
        <f>SUM(F55:F62)</f>
        <v>6160</v>
      </c>
      <c r="G54" s="325"/>
      <c r="H54" s="337">
        <f>SUM(H55:H62)</f>
        <v>3916</v>
      </c>
      <c r="I54" s="325"/>
      <c r="J54" s="345"/>
      <c r="K54" s="332">
        <f>SUM(K55:K61)</f>
        <v>99.999999999999986</v>
      </c>
      <c r="L54" s="327"/>
      <c r="M54" s="332">
        <f>SUM(M55:M61)</f>
        <v>100</v>
      </c>
      <c r="N54" s="327"/>
      <c r="O54" s="332">
        <f>SUM(O55:O61)</f>
        <v>99.999999999999986</v>
      </c>
      <c r="P54" s="332"/>
      <c r="Q54" s="332">
        <f>SUM(Q55:Q61)</f>
        <v>100</v>
      </c>
      <c r="R54" s="332"/>
    </row>
    <row r="55" spans="1:18" s="314" customFormat="1">
      <c r="A55" s="411" t="s">
        <v>55</v>
      </c>
      <c r="B55" s="324">
        <f t="shared" si="17"/>
        <v>290</v>
      </c>
      <c r="C55" s="325" t="s">
        <v>204</v>
      </c>
      <c r="D55" s="533">
        <v>203</v>
      </c>
      <c r="E55" s="533" t="s">
        <v>204</v>
      </c>
      <c r="F55" s="533">
        <v>60</v>
      </c>
      <c r="G55" s="533" t="s">
        <v>204</v>
      </c>
      <c r="H55" s="533">
        <v>27</v>
      </c>
      <c r="I55" s="533" t="s">
        <v>204</v>
      </c>
      <c r="J55" s="533"/>
      <c r="K55" s="327">
        <f>B55*100/SUM($B$55:$B$61)</f>
        <v>1.7593884608384396</v>
      </c>
      <c r="L55" s="361"/>
      <c r="M55" s="327">
        <f>D55*100/SUM($D$55:$D$61)</f>
        <v>3.1006567893691765</v>
      </c>
      <c r="N55" s="361"/>
      <c r="O55" s="327">
        <f>F55*100/SUM($F$55:$F$61)</f>
        <v>0.99518991540885715</v>
      </c>
      <c r="P55" s="361"/>
      <c r="Q55" s="327">
        <f>H55*100/SUM($H$55:$H$61)</f>
        <v>0.69106731507550545</v>
      </c>
      <c r="R55" s="327"/>
    </row>
    <row r="56" spans="1:18" s="314" customFormat="1">
      <c r="A56" s="334" t="s">
        <v>56</v>
      </c>
      <c r="B56" s="324">
        <f t="shared" si="17"/>
        <v>1524</v>
      </c>
      <c r="C56" s="325"/>
      <c r="D56" s="533">
        <v>392</v>
      </c>
      <c r="E56" s="533" t="s">
        <v>204</v>
      </c>
      <c r="F56" s="533">
        <v>959</v>
      </c>
      <c r="G56" s="533" t="s">
        <v>204</v>
      </c>
      <c r="H56" s="533">
        <v>173</v>
      </c>
      <c r="I56" s="533" t="s">
        <v>204</v>
      </c>
      <c r="J56" s="533"/>
      <c r="K56" s="327">
        <f t="shared" ref="K56:K60" si="18">B56*100/SUM($B$55:$B$61)</f>
        <v>9.2458897045440764</v>
      </c>
      <c r="L56" s="328"/>
      <c r="M56" s="327">
        <f t="shared" ref="M56:M58" si="19">D56*100/SUM($D$55:$D$61)</f>
        <v>5.987475179471514</v>
      </c>
      <c r="N56" s="328"/>
      <c r="O56" s="327">
        <f t="shared" ref="O56:O60" si="20">F56*100/SUM($F$55:$F$61)</f>
        <v>15.906452147951567</v>
      </c>
      <c r="P56" s="328"/>
      <c r="Q56" s="327">
        <f t="shared" ref="Q56:Q60" si="21">H56*100/SUM($H$55:$H$61)</f>
        <v>4.4279498336319429</v>
      </c>
      <c r="R56" s="327"/>
    </row>
    <row r="57" spans="1:18" s="314" customFormat="1">
      <c r="A57" s="334" t="s">
        <v>57</v>
      </c>
      <c r="B57" s="324">
        <f t="shared" si="17"/>
        <v>10043</v>
      </c>
      <c r="C57" s="325"/>
      <c r="D57" s="533">
        <v>3683</v>
      </c>
      <c r="E57" s="533"/>
      <c r="F57" s="533">
        <v>3840</v>
      </c>
      <c r="G57" s="533"/>
      <c r="H57" s="533">
        <v>2520</v>
      </c>
      <c r="I57" s="533"/>
      <c r="J57" s="533"/>
      <c r="K57" s="327">
        <f t="shared" si="18"/>
        <v>60.929442455863615</v>
      </c>
      <c r="L57" s="328"/>
      <c r="M57" s="327">
        <f t="shared" si="19"/>
        <v>56.254773178555062</v>
      </c>
      <c r="N57" s="328"/>
      <c r="O57" s="327">
        <f t="shared" si="20"/>
        <v>63.692154586166858</v>
      </c>
      <c r="P57" s="328"/>
      <c r="Q57" s="327">
        <f t="shared" si="21"/>
        <v>64.499616073713852</v>
      </c>
      <c r="R57" s="327"/>
    </row>
    <row r="58" spans="1:18" s="314" customFormat="1">
      <c r="A58" s="384" t="s">
        <v>53</v>
      </c>
      <c r="B58" s="324">
        <f t="shared" si="17"/>
        <v>29</v>
      </c>
      <c r="C58" s="325" t="s">
        <v>204</v>
      </c>
      <c r="D58" s="533">
        <v>0</v>
      </c>
      <c r="E58" s="533"/>
      <c r="F58" s="533">
        <v>23</v>
      </c>
      <c r="G58" s="533" t="s">
        <v>204</v>
      </c>
      <c r="H58" s="533">
        <v>6</v>
      </c>
      <c r="I58" s="533" t="s">
        <v>204</v>
      </c>
      <c r="J58" s="533"/>
      <c r="K58" s="327">
        <f t="shared" si="18"/>
        <v>0.17593884608384397</v>
      </c>
      <c r="L58" s="328"/>
      <c r="M58" s="327">
        <f t="shared" si="19"/>
        <v>0</v>
      </c>
      <c r="N58" s="328"/>
      <c r="O58" s="327">
        <f t="shared" si="20"/>
        <v>0.38148946757339525</v>
      </c>
      <c r="P58" s="328"/>
      <c r="Q58" s="327">
        <f t="shared" si="21"/>
        <v>0.15357051446122344</v>
      </c>
      <c r="R58" s="327"/>
    </row>
    <row r="59" spans="1:18" s="314" customFormat="1">
      <c r="A59" s="384" t="s">
        <v>54</v>
      </c>
      <c r="B59" s="324">
        <f>SUM(D59,F59,H59)</f>
        <v>45</v>
      </c>
      <c r="C59" s="325" t="s">
        <v>204</v>
      </c>
      <c r="D59" s="533">
        <v>0</v>
      </c>
      <c r="E59" s="533"/>
      <c r="F59" s="533">
        <v>45</v>
      </c>
      <c r="G59" s="533" t="s">
        <v>204</v>
      </c>
      <c r="H59" s="533">
        <v>0</v>
      </c>
      <c r="I59" s="533"/>
      <c r="J59" s="533"/>
      <c r="K59" s="327">
        <f t="shared" si="18"/>
        <v>0.27300855426803372</v>
      </c>
      <c r="L59" s="328"/>
      <c r="M59" s="327">
        <f>D59*100/SUM($D$55:$D$61)</f>
        <v>0</v>
      </c>
      <c r="N59" s="328"/>
      <c r="O59" s="327">
        <f t="shared" si="20"/>
        <v>0.74639243655664289</v>
      </c>
      <c r="P59" s="328"/>
      <c r="Q59" s="327">
        <f t="shared" si="21"/>
        <v>0</v>
      </c>
      <c r="R59" s="327"/>
    </row>
    <row r="60" spans="1:18" s="314" customFormat="1">
      <c r="A60" s="384" t="s">
        <v>60</v>
      </c>
      <c r="B60" s="324">
        <f>SUM(D60,F60,H60)</f>
        <v>3264</v>
      </c>
      <c r="C60" s="325"/>
      <c r="D60" s="533">
        <v>1550</v>
      </c>
      <c r="E60" s="533"/>
      <c r="F60" s="533">
        <v>851</v>
      </c>
      <c r="G60" s="533"/>
      <c r="H60" s="533">
        <v>863</v>
      </c>
      <c r="I60" s="533"/>
      <c r="J60" s="533"/>
      <c r="K60" s="327">
        <f t="shared" si="18"/>
        <v>19.802220469574713</v>
      </c>
      <c r="L60" s="328"/>
      <c r="M60" s="327">
        <f>D60*100/SUM($D$55:$D$61)</f>
        <v>23.674965633114404</v>
      </c>
      <c r="N60" s="328"/>
      <c r="O60" s="327">
        <f t="shared" si="20"/>
        <v>14.115110300215624</v>
      </c>
      <c r="P60" s="328"/>
      <c r="Q60" s="327">
        <f t="shared" si="21"/>
        <v>22.088558996672639</v>
      </c>
      <c r="R60" s="327"/>
    </row>
    <row r="61" spans="1:18" s="314" customFormat="1" ht="26">
      <c r="A61" s="384" t="s">
        <v>59</v>
      </c>
      <c r="B61" s="324">
        <f t="shared" si="17"/>
        <v>1288</v>
      </c>
      <c r="C61" s="325"/>
      <c r="D61" s="533">
        <v>719</v>
      </c>
      <c r="E61" s="533" t="s">
        <v>204</v>
      </c>
      <c r="F61" s="533">
        <v>251</v>
      </c>
      <c r="G61" s="533" t="s">
        <v>204</v>
      </c>
      <c r="H61" s="533">
        <v>318</v>
      </c>
      <c r="I61" s="533" t="s">
        <v>204</v>
      </c>
      <c r="J61" s="533"/>
      <c r="K61" s="327">
        <f>B61*100/SUM($B$55:$B$61)</f>
        <v>7.8141115088272768</v>
      </c>
      <c r="L61" s="328"/>
      <c r="M61" s="327">
        <f>D61*100/SUM($D$55:$D$61)</f>
        <v>10.982129219489842</v>
      </c>
      <c r="N61" s="328"/>
      <c r="O61" s="327">
        <f>F61*100/SUM($F$55:$F$61)</f>
        <v>4.1632111461270522</v>
      </c>
      <c r="P61" s="328"/>
      <c r="Q61" s="327">
        <f>H61*100/SUM($H$55:$H$61)</f>
        <v>8.1392372664448427</v>
      </c>
      <c r="R61" s="327"/>
    </row>
    <row r="62" spans="1:18" s="314" customFormat="1" ht="12" customHeight="1">
      <c r="A62" s="334" t="s">
        <v>4</v>
      </c>
      <c r="B62" s="324">
        <f>SUM(D62,F62,H62)</f>
        <v>647</v>
      </c>
      <c r="C62" s="325" t="s">
        <v>204</v>
      </c>
      <c r="D62" s="533">
        <v>507</v>
      </c>
      <c r="E62" s="533" t="s">
        <v>204</v>
      </c>
      <c r="F62" s="533">
        <v>131</v>
      </c>
      <c r="G62" s="533" t="s">
        <v>204</v>
      </c>
      <c r="H62" s="533">
        <v>9</v>
      </c>
      <c r="I62" s="533" t="s">
        <v>204</v>
      </c>
      <c r="J62" s="533"/>
      <c r="K62" s="364" t="s">
        <v>14</v>
      </c>
      <c r="L62" s="328"/>
      <c r="M62" s="364" t="s">
        <v>14</v>
      </c>
      <c r="N62" s="328"/>
      <c r="O62" s="364" t="s">
        <v>14</v>
      </c>
      <c r="P62" s="328"/>
      <c r="Q62" s="364" t="s">
        <v>14</v>
      </c>
      <c r="R62" s="327"/>
    </row>
    <row r="63" spans="1:18" s="314" customFormat="1" ht="6.5" customHeight="1">
      <c r="A63" s="329"/>
      <c r="B63" s="324"/>
      <c r="C63" s="325"/>
      <c r="D63" s="359"/>
      <c r="E63" s="325"/>
      <c r="F63" s="359"/>
      <c r="G63" s="325"/>
      <c r="H63" s="321"/>
      <c r="I63" s="325"/>
      <c r="J63" s="345"/>
      <c r="K63" s="327"/>
      <c r="L63" s="327"/>
      <c r="M63" s="327"/>
      <c r="N63" s="328"/>
      <c r="O63" s="328"/>
      <c r="P63" s="328"/>
      <c r="Q63" s="323"/>
      <c r="R63" s="323"/>
    </row>
    <row r="64" spans="1:18" s="319" customFormat="1" ht="26">
      <c r="A64" s="227" t="s">
        <v>127</v>
      </c>
      <c r="B64" s="337">
        <f>SUM(D64,F64,H64)</f>
        <v>17121</v>
      </c>
      <c r="C64" s="325"/>
      <c r="D64" s="337">
        <f>SUM(D66:D71)</f>
        <v>7055</v>
      </c>
      <c r="E64" s="325"/>
      <c r="F64" s="337">
        <f>SUM(F65:F71)</f>
        <v>6159</v>
      </c>
      <c r="G64" s="325"/>
      <c r="H64" s="337">
        <f>SUM(H66:H71)</f>
        <v>3907</v>
      </c>
      <c r="I64" s="325"/>
      <c r="J64" s="326"/>
      <c r="K64" s="338">
        <f>SUM(K65:K70)</f>
        <v>100</v>
      </c>
      <c r="L64" s="338"/>
      <c r="M64" s="338">
        <f>SUM(M65:M70)</f>
        <v>100</v>
      </c>
      <c r="N64" s="338"/>
      <c r="O64" s="338">
        <f>SUM(O65:O70)</f>
        <v>100</v>
      </c>
      <c r="P64" s="332"/>
      <c r="Q64" s="338">
        <f>SUM(Q65:Q70)</f>
        <v>100</v>
      </c>
      <c r="R64" s="338"/>
    </row>
    <row r="65" spans="1:18" s="319" customFormat="1">
      <c r="A65" s="531" t="s">
        <v>201</v>
      </c>
      <c r="B65" s="533">
        <f>SUM(D65+F65+H65)</f>
        <v>8</v>
      </c>
      <c r="C65" s="325" t="s">
        <v>204</v>
      </c>
      <c r="D65" s="533">
        <v>0</v>
      </c>
      <c r="E65" s="533"/>
      <c r="F65" s="533">
        <v>0</v>
      </c>
      <c r="G65" s="533"/>
      <c r="H65" s="533">
        <v>8</v>
      </c>
      <c r="I65" s="533" t="s">
        <v>204</v>
      </c>
      <c r="J65" s="326"/>
      <c r="K65" s="323">
        <f>B65*100/SUM($B$65:$B$70)</f>
        <v>5.2002080083203325E-2</v>
      </c>
      <c r="L65" s="338"/>
      <c r="M65" s="323">
        <f>D65*100/SUM($D$65:$D$70)</f>
        <v>0</v>
      </c>
      <c r="N65" s="338"/>
      <c r="O65" s="323">
        <f>F65*100/SUM($F$65:$F$70)</f>
        <v>0</v>
      </c>
      <c r="P65" s="332"/>
      <c r="Q65" s="323">
        <f>H65*100/SUM($H$65:$H$70)</f>
        <v>0.20763041785621594</v>
      </c>
      <c r="R65" s="338"/>
    </row>
    <row r="66" spans="1:18" s="314" customFormat="1">
      <c r="A66" s="384" t="s">
        <v>24</v>
      </c>
      <c r="B66" s="533">
        <f t="shared" ref="B66:B71" si="22">SUM(D66+F66+H66)</f>
        <v>239</v>
      </c>
      <c r="C66" s="325" t="s">
        <v>204</v>
      </c>
      <c r="D66" s="533">
        <v>115</v>
      </c>
      <c r="E66" s="533" t="s">
        <v>204</v>
      </c>
      <c r="F66" s="533">
        <v>110</v>
      </c>
      <c r="G66" s="533" t="s">
        <v>204</v>
      </c>
      <c r="H66" s="533">
        <v>14</v>
      </c>
      <c r="I66" s="533" t="s">
        <v>204</v>
      </c>
      <c r="J66" s="344"/>
      <c r="K66" s="323">
        <f>B66*100/SUM($B$65:$B$70)</f>
        <v>1.5535621424856993</v>
      </c>
      <c r="L66" s="328"/>
      <c r="M66" s="323">
        <f t="shared" ref="M66:M69" si="23">D66*100/SUM($D$65:$D$70)</f>
        <v>2.0448079658605973</v>
      </c>
      <c r="N66" s="328"/>
      <c r="O66" s="323">
        <f t="shared" ref="O66:O68" si="24">F66*100/SUM($F$65:$F$70)</f>
        <v>1.8621973929236499</v>
      </c>
      <c r="P66" s="323"/>
      <c r="Q66" s="323">
        <f>H66*100/SUM($H$65:$H$70)</f>
        <v>0.36335323124837787</v>
      </c>
      <c r="R66" s="327"/>
    </row>
    <row r="67" spans="1:18" s="314" customFormat="1">
      <c r="A67" s="384" t="s">
        <v>63</v>
      </c>
      <c r="B67" s="533">
        <f t="shared" si="22"/>
        <v>429</v>
      </c>
      <c r="C67" s="325" t="s">
        <v>204</v>
      </c>
      <c r="D67" s="533">
        <v>56</v>
      </c>
      <c r="E67" s="533" t="s">
        <v>204</v>
      </c>
      <c r="F67" s="533">
        <v>343</v>
      </c>
      <c r="G67" s="533" t="s">
        <v>204</v>
      </c>
      <c r="H67" s="533">
        <v>30</v>
      </c>
      <c r="I67" s="533" t="s">
        <v>204</v>
      </c>
      <c r="J67" s="344"/>
      <c r="K67" s="323">
        <f t="shared" ref="K67:K70" si="25">B67*100/SUM($B$65:$B$70)</f>
        <v>2.7886115444617783</v>
      </c>
      <c r="L67" s="328"/>
      <c r="M67" s="323">
        <f t="shared" si="23"/>
        <v>0.99573257467994314</v>
      </c>
      <c r="N67" s="328"/>
      <c r="O67" s="323">
        <f t="shared" si="24"/>
        <v>5.8066700524801087</v>
      </c>
      <c r="P67" s="323"/>
      <c r="Q67" s="323">
        <f t="shared" ref="Q67" si="26">H67*100/SUM($H$65:$H$70)</f>
        <v>0.7786140669608097</v>
      </c>
      <c r="R67" s="327"/>
    </row>
    <row r="68" spans="1:18" s="314" customFormat="1">
      <c r="A68" s="384" t="s">
        <v>64</v>
      </c>
      <c r="B68" s="533">
        <f t="shared" si="22"/>
        <v>307</v>
      </c>
      <c r="C68" s="325" t="s">
        <v>204</v>
      </c>
      <c r="D68" s="533">
        <v>114</v>
      </c>
      <c r="E68" s="533" t="s">
        <v>204</v>
      </c>
      <c r="F68" s="533">
        <v>132</v>
      </c>
      <c r="G68" s="533" t="s">
        <v>204</v>
      </c>
      <c r="H68" s="533">
        <v>61</v>
      </c>
      <c r="I68" s="533" t="s">
        <v>204</v>
      </c>
      <c r="J68" s="344"/>
      <c r="K68" s="323">
        <f t="shared" si="25"/>
        <v>1.9955798231929278</v>
      </c>
      <c r="L68" s="328"/>
      <c r="M68" s="323">
        <f t="shared" si="23"/>
        <v>2.0270270270270272</v>
      </c>
      <c r="N68" s="328"/>
      <c r="O68" s="323">
        <f t="shared" si="24"/>
        <v>2.2346368715083798</v>
      </c>
      <c r="P68" s="323"/>
      <c r="Q68" s="323">
        <f>H68*100/SUM($H$65:$H$70)</f>
        <v>1.5831819361536466</v>
      </c>
      <c r="R68" s="327"/>
    </row>
    <row r="69" spans="1:18" s="314" customFormat="1">
      <c r="A69" s="384" t="s">
        <v>65</v>
      </c>
      <c r="B69" s="533">
        <f t="shared" si="22"/>
        <v>1555</v>
      </c>
      <c r="C69" s="325"/>
      <c r="D69" s="533">
        <v>783</v>
      </c>
      <c r="E69" s="533" t="s">
        <v>204</v>
      </c>
      <c r="F69" s="533">
        <v>362</v>
      </c>
      <c r="G69" s="533" t="s">
        <v>204</v>
      </c>
      <c r="H69" s="533">
        <v>410</v>
      </c>
      <c r="I69" s="533" t="s">
        <v>204</v>
      </c>
      <c r="J69" s="344"/>
      <c r="K69" s="323">
        <f t="shared" si="25"/>
        <v>10.107904316172647</v>
      </c>
      <c r="L69" s="328"/>
      <c r="M69" s="323">
        <f t="shared" si="23"/>
        <v>13.922475106685633</v>
      </c>
      <c r="N69" s="328"/>
      <c r="O69" s="323">
        <f>F69*100/SUM($F$65:$F$70)</f>
        <v>6.1283223294396478</v>
      </c>
      <c r="P69" s="323"/>
      <c r="Q69" s="323">
        <f>H69*100/SUM($H$65:$H$70)</f>
        <v>10.641058915131067</v>
      </c>
      <c r="R69" s="327"/>
    </row>
    <row r="70" spans="1:18" s="314" customFormat="1">
      <c r="A70" s="384" t="s">
        <v>41</v>
      </c>
      <c r="B70" s="533">
        <f t="shared" si="22"/>
        <v>12846</v>
      </c>
      <c r="C70" s="325"/>
      <c r="D70" s="533">
        <v>4556</v>
      </c>
      <c r="E70" s="533"/>
      <c r="F70" s="533">
        <v>4960</v>
      </c>
      <c r="G70" s="533"/>
      <c r="H70" s="533">
        <v>3330</v>
      </c>
      <c r="I70" s="533"/>
      <c r="J70" s="344"/>
      <c r="K70" s="323">
        <f t="shared" si="25"/>
        <v>83.502340093603749</v>
      </c>
      <c r="L70" s="338"/>
      <c r="M70" s="323">
        <f>D70*100/SUM($D$65:$D$70)</f>
        <v>81.009957325746797</v>
      </c>
      <c r="N70" s="338"/>
      <c r="O70" s="323">
        <f>F70*100/SUM($F$65:$F$70)</f>
        <v>83.968173353648211</v>
      </c>
      <c r="P70" s="338"/>
      <c r="Q70" s="323">
        <f>H70*100/SUM($H$65:$H$70)</f>
        <v>86.426161432649877</v>
      </c>
      <c r="R70" s="327"/>
    </row>
    <row r="71" spans="1:18" s="314" customFormat="1">
      <c r="A71" s="384" t="s">
        <v>4</v>
      </c>
      <c r="B71" s="533">
        <f t="shared" si="22"/>
        <v>1745</v>
      </c>
      <c r="C71" s="533"/>
      <c r="D71" s="533">
        <v>1431</v>
      </c>
      <c r="E71" s="533"/>
      <c r="F71" s="533">
        <v>252</v>
      </c>
      <c r="G71" s="533" t="s">
        <v>204</v>
      </c>
      <c r="H71" s="533">
        <v>62</v>
      </c>
      <c r="I71" s="533" t="s">
        <v>204</v>
      </c>
      <c r="J71" s="326"/>
      <c r="K71" s="364" t="s">
        <v>14</v>
      </c>
      <c r="L71" s="328"/>
      <c r="M71" s="364" t="s">
        <v>14</v>
      </c>
      <c r="N71" s="328"/>
      <c r="O71" s="364" t="s">
        <v>14</v>
      </c>
      <c r="P71" s="367"/>
      <c r="Q71" s="364" t="s">
        <v>14</v>
      </c>
      <c r="R71" s="323"/>
    </row>
    <row r="72" spans="1:18" s="418" customFormat="1" ht="6.5" customHeight="1" thickBot="1">
      <c r="A72" s="412"/>
      <c r="B72" s="413"/>
      <c r="C72" s="348"/>
      <c r="D72" s="399"/>
      <c r="E72" s="399"/>
      <c r="F72" s="399"/>
      <c r="G72" s="399"/>
      <c r="H72" s="399"/>
      <c r="I72" s="399"/>
      <c r="J72" s="261"/>
      <c r="K72" s="414"/>
      <c r="L72" s="415"/>
      <c r="M72" s="414"/>
      <c r="N72" s="415"/>
      <c r="O72" s="414"/>
      <c r="P72" s="416"/>
      <c r="Q72" s="415"/>
      <c r="R72" s="417"/>
    </row>
    <row r="73" spans="1:18" s="353" customFormat="1" ht="6.5" customHeight="1">
      <c r="B73" s="374"/>
      <c r="C73" s="419"/>
      <c r="D73" s="374"/>
      <c r="E73" s="419"/>
      <c r="G73" s="355"/>
      <c r="I73" s="355"/>
      <c r="K73" s="420"/>
      <c r="L73" s="421"/>
      <c r="M73" s="269"/>
      <c r="N73" s="421"/>
      <c r="O73" s="422"/>
      <c r="P73" s="422"/>
      <c r="Q73" s="422"/>
    </row>
    <row r="74" spans="1:18" s="353" customFormat="1" ht="22.5" customHeight="1">
      <c r="A74" s="720" t="s">
        <v>160</v>
      </c>
      <c r="B74" s="720"/>
      <c r="C74" s="720"/>
      <c r="D74" s="720"/>
      <c r="E74" s="720"/>
      <c r="F74" s="720"/>
      <c r="G74" s="720"/>
      <c r="H74" s="720"/>
      <c r="I74" s="720"/>
      <c r="J74" s="720"/>
      <c r="K74" s="720"/>
      <c r="L74" s="720"/>
      <c r="M74" s="720"/>
      <c r="N74" s="720"/>
      <c r="O74" s="720"/>
      <c r="P74" s="720"/>
      <c r="Q74" s="720"/>
      <c r="R74" s="720"/>
    </row>
    <row r="75" spans="1:18" s="353" customFormat="1" ht="11">
      <c r="A75" s="287" t="s">
        <v>13</v>
      </c>
      <c r="B75" s="423"/>
      <c r="C75" s="419"/>
      <c r="D75" s="187"/>
      <c r="E75" s="419"/>
      <c r="G75" s="355"/>
      <c r="I75" s="355"/>
      <c r="K75" s="423"/>
      <c r="L75" s="424"/>
      <c r="M75" s="187"/>
      <c r="N75" s="424"/>
    </row>
    <row r="76" spans="1:18" s="353" customFormat="1" ht="11">
      <c r="A76" s="288" t="s">
        <v>68</v>
      </c>
      <c r="B76" s="374"/>
      <c r="C76" s="355"/>
      <c r="E76" s="355"/>
      <c r="G76" s="355"/>
      <c r="I76" s="355"/>
    </row>
    <row r="77" spans="1:18" s="353" customFormat="1" ht="11">
      <c r="A77" s="9" t="s">
        <v>228</v>
      </c>
      <c r="C77" s="355"/>
      <c r="E77" s="355"/>
      <c r="G77" s="355"/>
      <c r="I77" s="355"/>
    </row>
  </sheetData>
  <mergeCells count="15">
    <mergeCell ref="A74:R74"/>
    <mergeCell ref="D10:E10"/>
    <mergeCell ref="F10:G10"/>
    <mergeCell ref="H10:I10"/>
    <mergeCell ref="M10:N10"/>
    <mergeCell ref="O10:P10"/>
    <mergeCell ref="Q10:R10"/>
    <mergeCell ref="K7:L10"/>
    <mergeCell ref="M7:R7"/>
    <mergeCell ref="A1:R1"/>
    <mergeCell ref="A4:A10"/>
    <mergeCell ref="B4:I4"/>
    <mergeCell ref="K4:R4"/>
    <mergeCell ref="B7:C10"/>
    <mergeCell ref="D7:I7"/>
  </mergeCells>
  <printOptions horizontalCentered="1"/>
  <pageMargins left="0.78740157480314965" right="0.78740157480314965" top="0.78740157480314965" bottom="0.78740157480314965" header="0.39370078740157483" footer="0.39370078740157483"/>
  <pageSetup scale="72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-0.249977111117893"/>
  </sheetPr>
  <dimension ref="A1:Y53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R1"/>
    </sheetView>
  </sheetViews>
  <sheetFormatPr baseColWidth="10" defaultColWidth="11.5" defaultRowHeight="13"/>
  <cols>
    <col min="1" max="1" width="30.6640625" style="122" customWidth="1"/>
    <col min="2" max="2" width="8.6640625" style="122" customWidth="1"/>
    <col min="3" max="3" width="2.6640625" style="539" customWidth="1"/>
    <col min="4" max="4" width="8.6640625" style="122" customWidth="1"/>
    <col min="5" max="5" width="2.6640625" style="539" customWidth="1"/>
    <col min="6" max="6" width="8.6640625" style="122" customWidth="1"/>
    <col min="7" max="7" width="2.6640625" style="539" customWidth="1"/>
    <col min="8" max="8" width="8.6640625" style="127" customWidth="1"/>
    <col min="9" max="9" width="2.6640625" style="539" customWidth="1"/>
    <col min="10" max="10" width="1.6640625" style="127" customWidth="1"/>
    <col min="11" max="11" width="8.6640625" style="122" customWidth="1"/>
    <col min="12" max="12" width="2.6640625" style="122" customWidth="1"/>
    <col min="13" max="13" width="8.6640625" style="122" customWidth="1"/>
    <col min="14" max="14" width="2.6640625" style="122" customWidth="1"/>
    <col min="15" max="15" width="8.6640625" style="122" customWidth="1"/>
    <col min="16" max="16" width="2.6640625" style="122" customWidth="1"/>
    <col min="17" max="17" width="8.6640625" style="122" customWidth="1"/>
    <col min="18" max="18" width="2.6640625" style="122" customWidth="1"/>
    <col min="19" max="16384" width="11.5" style="122"/>
  </cols>
  <sheetData>
    <row r="1" spans="1:18" ht="25.5" customHeight="1">
      <c r="A1" s="723" t="s">
        <v>232</v>
      </c>
      <c r="B1" s="723"/>
      <c r="C1" s="723"/>
      <c r="D1" s="723"/>
      <c r="E1" s="723"/>
      <c r="F1" s="723"/>
      <c r="G1" s="723"/>
      <c r="H1" s="723"/>
      <c r="I1" s="723"/>
      <c r="J1" s="723"/>
      <c r="K1" s="723"/>
      <c r="L1" s="723"/>
      <c r="M1" s="723"/>
      <c r="N1" s="723"/>
      <c r="O1" s="723"/>
      <c r="P1" s="723"/>
      <c r="Q1" s="723"/>
      <c r="R1" s="723"/>
    </row>
    <row r="2" spans="1:18" s="127" customFormat="1" ht="6.5" customHeight="1" thickBot="1">
      <c r="A2" s="123"/>
      <c r="B2" s="124"/>
      <c r="C2" s="550"/>
      <c r="D2" s="124"/>
      <c r="E2" s="550"/>
      <c r="F2" s="124"/>
      <c r="G2" s="550"/>
      <c r="H2" s="126"/>
      <c r="I2" s="550"/>
      <c r="J2" s="126"/>
      <c r="K2" s="124"/>
      <c r="L2" s="124"/>
      <c r="M2" s="124"/>
      <c r="N2" s="124"/>
      <c r="O2" s="124"/>
      <c r="P2" s="124"/>
      <c r="Q2" s="123"/>
      <c r="R2" s="123"/>
    </row>
    <row r="3" spans="1:18" s="128" customFormat="1" ht="6.5" customHeight="1">
      <c r="A3" s="436"/>
      <c r="B3" s="427"/>
      <c r="C3" s="551"/>
      <c r="D3" s="428"/>
      <c r="E3" s="551"/>
      <c r="F3" s="428"/>
      <c r="G3" s="551"/>
      <c r="H3" s="428"/>
      <c r="I3" s="551"/>
      <c r="J3" s="428"/>
      <c r="K3" s="428"/>
      <c r="L3" s="428"/>
      <c r="M3" s="428"/>
      <c r="N3" s="428"/>
      <c r="O3" s="428"/>
      <c r="P3" s="428"/>
      <c r="Q3" s="428"/>
      <c r="R3" s="428"/>
    </row>
    <row r="4" spans="1:18" s="128" customFormat="1" ht="12" customHeight="1">
      <c r="A4" s="724" t="s">
        <v>132</v>
      </c>
      <c r="B4" s="717" t="s">
        <v>43</v>
      </c>
      <c r="C4" s="717"/>
      <c r="D4" s="717"/>
      <c r="E4" s="717"/>
      <c r="F4" s="717"/>
      <c r="G4" s="717"/>
      <c r="H4" s="717"/>
      <c r="I4" s="717"/>
      <c r="J4" s="429"/>
      <c r="K4" s="717" t="s">
        <v>44</v>
      </c>
      <c r="L4" s="717"/>
      <c r="M4" s="717"/>
      <c r="N4" s="717"/>
      <c r="O4" s="717"/>
      <c r="P4" s="717"/>
      <c r="Q4" s="717"/>
      <c r="R4" s="717"/>
    </row>
    <row r="5" spans="1:18" s="128" customFormat="1" ht="6.5" customHeight="1">
      <c r="A5" s="724"/>
      <c r="B5" s="430"/>
      <c r="C5" s="548"/>
      <c r="D5" s="430"/>
      <c r="E5" s="548"/>
      <c r="F5" s="430"/>
      <c r="G5" s="548"/>
      <c r="H5" s="430"/>
      <c r="I5" s="548"/>
      <c r="J5" s="429"/>
      <c r="K5" s="430"/>
      <c r="L5" s="430"/>
      <c r="M5" s="430"/>
      <c r="N5" s="430"/>
      <c r="O5" s="430"/>
      <c r="P5" s="430"/>
      <c r="Q5" s="430"/>
      <c r="R5" s="430"/>
    </row>
    <row r="6" spans="1:18" s="128" customFormat="1" ht="6.5" customHeight="1">
      <c r="A6" s="724"/>
      <c r="B6" s="431"/>
      <c r="C6" s="549"/>
      <c r="D6" s="431"/>
      <c r="E6" s="549"/>
      <c r="F6" s="431"/>
      <c r="G6" s="549"/>
      <c r="H6" s="431"/>
      <c r="I6" s="549"/>
      <c r="J6" s="429"/>
      <c r="K6" s="431"/>
      <c r="L6" s="431"/>
      <c r="M6" s="431"/>
      <c r="N6" s="431"/>
      <c r="O6" s="431"/>
      <c r="P6" s="431"/>
      <c r="Q6" s="431"/>
      <c r="R6" s="431"/>
    </row>
    <row r="7" spans="1:18" s="128" customFormat="1" ht="12" customHeight="1">
      <c r="A7" s="724"/>
      <c r="B7" s="718" t="s">
        <v>0</v>
      </c>
      <c r="C7" s="718"/>
      <c r="D7" s="719" t="s">
        <v>155</v>
      </c>
      <c r="E7" s="719"/>
      <c r="F7" s="719"/>
      <c r="G7" s="719"/>
      <c r="H7" s="719"/>
      <c r="I7" s="719"/>
      <c r="J7" s="429"/>
      <c r="K7" s="718" t="s">
        <v>0</v>
      </c>
      <c r="L7" s="718"/>
      <c r="M7" s="719" t="s">
        <v>155</v>
      </c>
      <c r="N7" s="719"/>
      <c r="O7" s="719"/>
      <c r="P7" s="719"/>
      <c r="Q7" s="719"/>
      <c r="R7" s="719"/>
    </row>
    <row r="8" spans="1:18" s="128" customFormat="1" ht="6.5" customHeight="1">
      <c r="A8" s="724"/>
      <c r="B8" s="718"/>
      <c r="C8" s="718"/>
      <c r="D8" s="430"/>
      <c r="E8" s="548"/>
      <c r="F8" s="430"/>
      <c r="G8" s="548"/>
      <c r="H8" s="430"/>
      <c r="I8" s="548"/>
      <c r="J8" s="429"/>
      <c r="K8" s="718"/>
      <c r="L8" s="718"/>
      <c r="M8" s="430"/>
      <c r="N8" s="430"/>
      <c r="O8" s="430"/>
      <c r="P8" s="430"/>
      <c r="Q8" s="430"/>
      <c r="R8" s="430"/>
    </row>
    <row r="9" spans="1:18" s="128" customFormat="1" ht="6.5" customHeight="1">
      <c r="A9" s="724"/>
      <c r="B9" s="718"/>
      <c r="C9" s="718"/>
      <c r="D9" s="431"/>
      <c r="E9" s="549"/>
      <c r="F9" s="431"/>
      <c r="G9" s="549"/>
      <c r="H9" s="431"/>
      <c r="I9" s="549"/>
      <c r="J9" s="429"/>
      <c r="K9" s="718"/>
      <c r="L9" s="718"/>
      <c r="M9" s="431"/>
      <c r="N9" s="431"/>
      <c r="O9" s="431"/>
      <c r="P9" s="431"/>
      <c r="Q9" s="431"/>
      <c r="R9" s="431"/>
    </row>
    <row r="10" spans="1:18" s="128" customFormat="1" ht="12">
      <c r="A10" s="724"/>
      <c r="B10" s="718"/>
      <c r="C10" s="718"/>
      <c r="D10" s="721" t="s">
        <v>23</v>
      </c>
      <c r="E10" s="721"/>
      <c r="F10" s="721" t="s">
        <v>76</v>
      </c>
      <c r="G10" s="721"/>
      <c r="H10" s="721" t="s">
        <v>77</v>
      </c>
      <c r="I10" s="721"/>
      <c r="J10" s="432"/>
      <c r="K10" s="718"/>
      <c r="L10" s="718"/>
      <c r="M10" s="721" t="s">
        <v>23</v>
      </c>
      <c r="N10" s="721"/>
      <c r="O10" s="721" t="s">
        <v>76</v>
      </c>
      <c r="P10" s="721"/>
      <c r="Q10" s="721" t="s">
        <v>77</v>
      </c>
      <c r="R10" s="721"/>
    </row>
    <row r="11" spans="1:18" s="127" customFormat="1" ht="6.5" customHeight="1">
      <c r="A11" s="437"/>
      <c r="B11" s="434"/>
      <c r="C11" s="552"/>
      <c r="D11" s="434"/>
      <c r="E11" s="552"/>
      <c r="F11" s="434"/>
      <c r="G11" s="552"/>
      <c r="H11" s="434"/>
      <c r="I11" s="552"/>
      <c r="J11" s="434"/>
      <c r="K11" s="434"/>
      <c r="L11" s="434"/>
      <c r="M11" s="434"/>
      <c r="N11" s="434"/>
      <c r="O11" s="434"/>
      <c r="P11" s="434"/>
      <c r="Q11" s="434"/>
      <c r="R11" s="434"/>
    </row>
    <row r="12" spans="1:18" s="132" customFormat="1" ht="6.5" customHeight="1">
      <c r="A12" s="129"/>
      <c r="B12" s="130"/>
      <c r="C12" s="538"/>
      <c r="D12" s="130"/>
      <c r="E12" s="538"/>
      <c r="F12" s="130"/>
      <c r="G12" s="538"/>
      <c r="H12" s="130"/>
      <c r="I12" s="538"/>
      <c r="J12" s="130"/>
      <c r="K12" s="130"/>
      <c r="L12" s="130"/>
      <c r="M12" s="130"/>
      <c r="N12" s="130"/>
      <c r="O12" s="130"/>
      <c r="P12" s="130"/>
    </row>
    <row r="13" spans="1:18" s="133" customFormat="1">
      <c r="A13" s="447" t="s">
        <v>156</v>
      </c>
      <c r="B13" s="448">
        <f>B15</f>
        <v>47545</v>
      </c>
      <c r="C13" s="553"/>
      <c r="D13" s="448">
        <f>D15</f>
        <v>24464</v>
      </c>
      <c r="E13" s="564"/>
      <c r="F13" s="448">
        <f>F15</f>
        <v>15329</v>
      </c>
      <c r="G13" s="553"/>
      <c r="H13" s="448">
        <f>H15</f>
        <v>7752</v>
      </c>
      <c r="I13" s="553"/>
      <c r="J13" s="451"/>
      <c r="K13" s="443">
        <f>SUM(M13,O13,Q13)</f>
        <v>100</v>
      </c>
      <c r="L13" s="444"/>
      <c r="M13" s="443">
        <f>D13*100/B13</f>
        <v>51.454411610053633</v>
      </c>
      <c r="N13" s="445"/>
      <c r="O13" s="443">
        <f>F13*100/B13</f>
        <v>32.241034809128195</v>
      </c>
      <c r="P13" s="452"/>
      <c r="Q13" s="443">
        <f>H13*100/B13</f>
        <v>16.304553580818173</v>
      </c>
      <c r="R13" s="451"/>
    </row>
    <row r="14" spans="1:18" s="127" customFormat="1" ht="6.5" customHeight="1">
      <c r="A14" s="134"/>
      <c r="B14" s="135"/>
      <c r="C14" s="539"/>
      <c r="D14" s="135"/>
      <c r="E14" s="539"/>
      <c r="F14" s="135"/>
      <c r="G14" s="539"/>
      <c r="H14" s="135"/>
      <c r="I14" s="539"/>
      <c r="J14" s="134"/>
      <c r="K14" s="137"/>
      <c r="L14" s="137"/>
      <c r="M14" s="137"/>
      <c r="N14" s="137"/>
      <c r="O14" s="137"/>
      <c r="P14" s="137"/>
      <c r="Q14" s="137"/>
      <c r="R14" s="134"/>
    </row>
    <row r="15" spans="1:18" s="144" customFormat="1">
      <c r="A15" s="279" t="s">
        <v>227</v>
      </c>
      <c r="B15" s="138">
        <f>SUM(D15:H15)</f>
        <v>47545</v>
      </c>
      <c r="C15" s="580"/>
      <c r="D15" s="138">
        <f>SUM(D16:D17)</f>
        <v>24464</v>
      </c>
      <c r="E15" s="580"/>
      <c r="F15" s="138">
        <f t="shared" ref="F15:H15" si="0">SUM(F16:F17)</f>
        <v>15329</v>
      </c>
      <c r="G15" s="138"/>
      <c r="H15" s="138">
        <f t="shared" si="0"/>
        <v>7752</v>
      </c>
      <c r="I15" s="580"/>
      <c r="J15" s="140"/>
      <c r="K15" s="141">
        <f>SUM(K16:K17)</f>
        <v>100</v>
      </c>
      <c r="L15" s="142"/>
      <c r="M15" s="141">
        <f>SUM(M16:M18)</f>
        <v>100</v>
      </c>
      <c r="N15" s="142"/>
      <c r="O15" s="141">
        <f>(F15/F15)*100</f>
        <v>100</v>
      </c>
      <c r="P15" s="141"/>
      <c r="Q15" s="141">
        <f>(H15/H15)*100</f>
        <v>100</v>
      </c>
      <c r="R15" s="143"/>
    </row>
    <row r="16" spans="1:18" s="144" customFormat="1">
      <c r="A16" s="280" t="s">
        <v>224</v>
      </c>
      <c r="B16" s="530">
        <f>D16</f>
        <v>13941</v>
      </c>
      <c r="C16" s="537"/>
      <c r="D16" s="530">
        <v>13941</v>
      </c>
      <c r="E16" s="530"/>
      <c r="F16" s="708">
        <v>9245</v>
      </c>
      <c r="G16" s="708"/>
      <c r="H16" s="708">
        <v>3543</v>
      </c>
      <c r="I16" s="537"/>
      <c r="J16" s="148"/>
      <c r="K16" s="149">
        <f>B16*100/SUM(B16:B18)</f>
        <v>56.985775016350559</v>
      </c>
      <c r="L16" s="150"/>
      <c r="M16" s="149">
        <f>D16*100/SUM(D16:D18)</f>
        <v>56.985775016350559</v>
      </c>
      <c r="N16" s="150"/>
      <c r="O16" s="708" t="s">
        <v>223</v>
      </c>
      <c r="P16" s="150"/>
      <c r="Q16" s="708" t="s">
        <v>223</v>
      </c>
      <c r="R16" s="143"/>
    </row>
    <row r="17" spans="1:21" s="144" customFormat="1">
      <c r="A17" s="280" t="s">
        <v>225</v>
      </c>
      <c r="B17" s="530">
        <f>D17</f>
        <v>10523</v>
      </c>
      <c r="C17" s="537"/>
      <c r="D17" s="530">
        <v>10523</v>
      </c>
      <c r="E17" s="530"/>
      <c r="F17" s="708">
        <v>6084</v>
      </c>
      <c r="G17" s="708"/>
      <c r="H17" s="708">
        <v>4209</v>
      </c>
      <c r="I17" s="537"/>
      <c r="J17" s="148"/>
      <c r="K17" s="149">
        <f>B17*100/SUM(B16:B18)</f>
        <v>43.014224983649441</v>
      </c>
      <c r="L17" s="150"/>
      <c r="M17" s="149">
        <f>D17*100/SUM(D16:D18)</f>
        <v>43.014224983649441</v>
      </c>
      <c r="N17" s="150"/>
      <c r="O17" s="708" t="s">
        <v>223</v>
      </c>
      <c r="P17" s="150"/>
      <c r="Q17" s="708" t="s">
        <v>223</v>
      </c>
      <c r="R17" s="143"/>
    </row>
    <row r="18" spans="1:21" s="127" customFormat="1" ht="12">
      <c r="A18" s="280"/>
      <c r="B18" s="530"/>
      <c r="C18" s="537"/>
      <c r="D18" s="530"/>
      <c r="E18" s="530"/>
      <c r="F18" s="530"/>
      <c r="G18" s="530"/>
      <c r="H18" s="530"/>
      <c r="I18" s="537"/>
      <c r="J18" s="148"/>
      <c r="K18" s="149"/>
      <c r="L18" s="150"/>
      <c r="M18" s="149"/>
      <c r="N18" s="150"/>
      <c r="O18" s="149"/>
      <c r="P18" s="150"/>
      <c r="Q18" s="149"/>
      <c r="R18" s="149"/>
    </row>
    <row r="19" spans="1:21" s="333" customFormat="1" ht="6.5" customHeight="1">
      <c r="A19" s="336"/>
      <c r="B19" s="337"/>
      <c r="C19" s="577"/>
      <c r="D19" s="337"/>
      <c r="E19" s="593"/>
      <c r="F19" s="162"/>
      <c r="G19" s="593"/>
      <c r="H19" s="163"/>
      <c r="I19" s="593"/>
      <c r="J19" s="159"/>
      <c r="K19" s="164"/>
      <c r="L19" s="332"/>
      <c r="M19" s="332"/>
      <c r="N19" s="332"/>
      <c r="O19" s="332"/>
      <c r="P19" s="332"/>
      <c r="Q19" s="338"/>
      <c r="R19" s="338"/>
    </row>
    <row r="20" spans="1:21" s="333" customFormat="1">
      <c r="A20" s="281" t="s">
        <v>84</v>
      </c>
      <c r="B20" s="153">
        <f t="shared" ref="B20:B25" si="1">D20+F20+H20</f>
        <v>47544</v>
      </c>
      <c r="C20" s="530"/>
      <c r="D20" s="674">
        <f>SUM(D21:D25)</f>
        <v>24464</v>
      </c>
      <c r="E20" s="674"/>
      <c r="F20" s="674">
        <f>SUM(F21:F25)</f>
        <v>15328</v>
      </c>
      <c r="G20" s="674"/>
      <c r="H20" s="674">
        <f>SUM(H21:H25)</f>
        <v>7752</v>
      </c>
      <c r="I20" s="530"/>
      <c r="J20" s="329"/>
      <c r="K20" s="332">
        <f>SUM(K21:K25)</f>
        <v>99.999999999999986</v>
      </c>
      <c r="L20" s="155"/>
      <c r="M20" s="332">
        <f>SUM(M21:M25)</f>
        <v>100</v>
      </c>
      <c r="N20" s="155"/>
      <c r="O20" s="332">
        <f>SUM(O21:O25)</f>
        <v>99.999999999999986</v>
      </c>
      <c r="P20" s="155"/>
      <c r="Q20" s="332">
        <f>SUM(Q21:Q25)</f>
        <v>100</v>
      </c>
      <c r="R20" s="332"/>
      <c r="U20" s="333">
        <f>45*18.6</f>
        <v>837.00000000000011</v>
      </c>
    </row>
    <row r="21" spans="1:21" s="318" customFormat="1">
      <c r="A21" s="282" t="s">
        <v>23</v>
      </c>
      <c r="B21" s="330">
        <f t="shared" si="1"/>
        <v>24080</v>
      </c>
      <c r="C21" s="530"/>
      <c r="D21" s="530">
        <v>24080</v>
      </c>
      <c r="E21" s="530"/>
      <c r="F21" s="530">
        <v>0</v>
      </c>
      <c r="G21" s="530"/>
      <c r="H21" s="530">
        <v>0</v>
      </c>
      <c r="I21" s="530"/>
      <c r="J21" s="159"/>
      <c r="K21" s="327">
        <f>B21*100/B20</f>
        <v>50.647820965842165</v>
      </c>
      <c r="L21" s="327"/>
      <c r="M21" s="327">
        <f>D21*100/D20</f>
        <v>98.430346631785483</v>
      </c>
      <c r="N21" s="327"/>
      <c r="O21" s="327">
        <f>F21*100/F20</f>
        <v>0</v>
      </c>
      <c r="P21" s="327"/>
      <c r="Q21" s="327">
        <f>H21*100/H20</f>
        <v>0</v>
      </c>
      <c r="R21" s="327"/>
    </row>
    <row r="22" spans="1:21" s="318" customFormat="1">
      <c r="A22" s="282" t="s">
        <v>76</v>
      </c>
      <c r="B22" s="330">
        <f t="shared" si="1"/>
        <v>15022</v>
      </c>
      <c r="C22" s="530"/>
      <c r="D22" s="530">
        <v>0</v>
      </c>
      <c r="E22" s="530"/>
      <c r="F22" s="530">
        <v>15022</v>
      </c>
      <c r="G22" s="530"/>
      <c r="H22" s="530">
        <v>0</v>
      </c>
      <c r="I22" s="530"/>
      <c r="J22" s="159"/>
      <c r="K22" s="327">
        <f>B22*100/B20</f>
        <v>31.595995288574795</v>
      </c>
      <c r="L22" s="327"/>
      <c r="M22" s="327">
        <f>D22*100/D20</f>
        <v>0</v>
      </c>
      <c r="N22" s="327"/>
      <c r="O22" s="327">
        <f>F22*100/F20</f>
        <v>98.003653444676402</v>
      </c>
      <c r="P22" s="327"/>
      <c r="Q22" s="327">
        <f>H22*100/H20</f>
        <v>0</v>
      </c>
      <c r="R22" s="327"/>
    </row>
    <row r="23" spans="1:21" s="318" customFormat="1">
      <c r="A23" s="282" t="s">
        <v>77</v>
      </c>
      <c r="B23" s="330">
        <f t="shared" si="1"/>
        <v>7702</v>
      </c>
      <c r="C23" s="530"/>
      <c r="D23" s="530">
        <v>0</v>
      </c>
      <c r="E23" s="530"/>
      <c r="F23" s="530">
        <v>0</v>
      </c>
      <c r="G23" s="530"/>
      <c r="H23" s="530">
        <v>7702</v>
      </c>
      <c r="I23" s="530"/>
      <c r="J23" s="159"/>
      <c r="K23" s="327">
        <f>B23*100/B20</f>
        <v>16.199730775702506</v>
      </c>
      <c r="L23" s="327"/>
      <c r="M23" s="327">
        <f>D23*100/D20</f>
        <v>0</v>
      </c>
      <c r="N23" s="327"/>
      <c r="O23" s="327">
        <f>F23*100/F20</f>
        <v>0</v>
      </c>
      <c r="P23" s="327"/>
      <c r="Q23" s="327">
        <f>H23*100/H20</f>
        <v>99.355005159958722</v>
      </c>
      <c r="R23" s="327"/>
    </row>
    <row r="24" spans="1:21" s="318" customFormat="1">
      <c r="A24" s="334" t="s">
        <v>85</v>
      </c>
      <c r="B24" s="330">
        <f t="shared" si="1"/>
        <v>535</v>
      </c>
      <c r="C24" s="530" t="s">
        <v>204</v>
      </c>
      <c r="D24" s="530">
        <v>384</v>
      </c>
      <c r="E24" s="530" t="s">
        <v>204</v>
      </c>
      <c r="F24" s="530">
        <v>110</v>
      </c>
      <c r="G24" s="530" t="s">
        <v>204</v>
      </c>
      <c r="H24" s="530">
        <v>41</v>
      </c>
      <c r="I24" s="530" t="s">
        <v>204</v>
      </c>
      <c r="J24" s="159"/>
      <c r="K24" s="327">
        <f>B24*100/B20</f>
        <v>1.1252734309271413</v>
      </c>
      <c r="L24" s="327"/>
      <c r="M24" s="327">
        <f>D24*100/D20</f>
        <v>1.5696533682145193</v>
      </c>
      <c r="N24" s="327"/>
      <c r="O24" s="327">
        <f>F24*100/F20</f>
        <v>0.71764091858037582</v>
      </c>
      <c r="P24" s="327"/>
      <c r="Q24" s="327">
        <f>H24*100/H20</f>
        <v>0.52889576883384937</v>
      </c>
      <c r="R24" s="327"/>
    </row>
    <row r="25" spans="1:21" s="318" customFormat="1">
      <c r="A25" s="334" t="s">
        <v>202</v>
      </c>
      <c r="B25" s="330">
        <f t="shared" si="1"/>
        <v>205</v>
      </c>
      <c r="C25" s="530" t="s">
        <v>204</v>
      </c>
      <c r="D25" s="530">
        <v>0</v>
      </c>
      <c r="E25" s="530"/>
      <c r="F25" s="530">
        <v>196</v>
      </c>
      <c r="G25" s="530" t="s">
        <v>204</v>
      </c>
      <c r="H25" s="530">
        <v>9</v>
      </c>
      <c r="I25" s="530" t="s">
        <v>204</v>
      </c>
      <c r="J25" s="335"/>
      <c r="K25" s="327">
        <f>B25*100/B20</f>
        <v>0.43117953895339056</v>
      </c>
      <c r="L25" s="327"/>
      <c r="M25" s="327">
        <f>D25*100/D20</f>
        <v>0</v>
      </c>
      <c r="N25" s="327"/>
      <c r="O25" s="327">
        <f>F25*100/F20</f>
        <v>1.278705636743215</v>
      </c>
      <c r="P25" s="327"/>
      <c r="Q25" s="327">
        <f>H25*100/H20</f>
        <v>0.11609907120743033</v>
      </c>
      <c r="R25" s="327"/>
    </row>
    <row r="26" spans="1:21" s="127" customFormat="1" ht="6.5" customHeight="1">
      <c r="A26" s="151"/>
      <c r="B26" s="146"/>
      <c r="C26" s="537"/>
      <c r="D26" s="146"/>
      <c r="E26" s="537"/>
      <c r="F26" s="152"/>
      <c r="G26" s="539"/>
      <c r="H26" s="135"/>
      <c r="I26" s="537"/>
      <c r="J26" s="148"/>
      <c r="K26" s="150"/>
      <c r="L26" s="150"/>
      <c r="M26" s="150"/>
      <c r="N26" s="150"/>
      <c r="O26" s="149"/>
      <c r="P26" s="150"/>
      <c r="Q26" s="137"/>
      <c r="R26" s="137"/>
    </row>
    <row r="27" spans="1:21" s="166" customFormat="1" ht="26">
      <c r="A27" s="454" t="s">
        <v>86</v>
      </c>
      <c r="B27" s="448">
        <f>D27+F27+H27</f>
        <v>46805</v>
      </c>
      <c r="C27" s="573"/>
      <c r="D27" s="448">
        <f>D29</f>
        <v>24079</v>
      </c>
      <c r="E27" s="568"/>
      <c r="F27" s="448">
        <f>F29</f>
        <v>15023</v>
      </c>
      <c r="G27" s="573"/>
      <c r="H27" s="448">
        <f>H29</f>
        <v>7703</v>
      </c>
      <c r="I27" s="573"/>
      <c r="J27" s="493"/>
      <c r="K27" s="452">
        <f>SUM(M27,O27,Q27)</f>
        <v>100</v>
      </c>
      <c r="L27" s="452"/>
      <c r="M27" s="452">
        <f>D27*100/B27</f>
        <v>51.445358401880142</v>
      </c>
      <c r="N27" s="444"/>
      <c r="O27" s="452">
        <f>F27*100/B27</f>
        <v>32.096998183954703</v>
      </c>
      <c r="P27" s="452"/>
      <c r="Q27" s="452">
        <f>H27*100/B27</f>
        <v>16.457643414165155</v>
      </c>
      <c r="R27" s="452"/>
    </row>
    <row r="28" spans="1:21" s="127" customFormat="1" ht="6.5" customHeight="1">
      <c r="A28" s="167"/>
      <c r="B28" s="135"/>
      <c r="C28" s="539"/>
      <c r="D28" s="135"/>
      <c r="E28" s="539"/>
      <c r="F28" s="135"/>
      <c r="G28" s="539"/>
      <c r="H28" s="135"/>
      <c r="I28" s="537"/>
      <c r="J28" s="148"/>
      <c r="K28" s="150"/>
      <c r="L28" s="150"/>
      <c r="M28" s="150"/>
      <c r="N28" s="150"/>
      <c r="O28" s="150"/>
      <c r="P28" s="137"/>
      <c r="Q28" s="137"/>
      <c r="R28" s="137"/>
    </row>
    <row r="29" spans="1:21" s="133" customFormat="1">
      <c r="A29" s="281" t="s">
        <v>174</v>
      </c>
      <c r="B29" s="168">
        <f t="shared" ref="B29:B32" si="2">D29+F29+H29</f>
        <v>46805</v>
      </c>
      <c r="C29" s="539"/>
      <c r="D29" s="168">
        <f>SUM(D30:D32)</f>
        <v>24079</v>
      </c>
      <c r="E29" s="538"/>
      <c r="F29" s="168">
        <f>SUM(F30:F32)</f>
        <v>15023</v>
      </c>
      <c r="G29" s="539"/>
      <c r="H29" s="168">
        <f>SUM(H30:H32)</f>
        <v>7703</v>
      </c>
      <c r="I29" s="537"/>
      <c r="J29" s="148"/>
      <c r="K29" s="165">
        <f>SUM(K30:K31)</f>
        <v>100</v>
      </c>
      <c r="L29" s="165"/>
      <c r="M29" s="165">
        <f>SUM(M30:M31)</f>
        <v>100</v>
      </c>
      <c r="N29" s="165"/>
      <c r="O29" s="165">
        <f>SUM(O30:O31)</f>
        <v>100</v>
      </c>
      <c r="P29" s="154"/>
      <c r="Q29" s="165">
        <f>SUM(Q30:Q31)</f>
        <v>100</v>
      </c>
      <c r="R29" s="165"/>
    </row>
    <row r="30" spans="1:21" s="127" customFormat="1">
      <c r="A30" s="282" t="s">
        <v>87</v>
      </c>
      <c r="B30" s="146">
        <f t="shared" si="2"/>
        <v>11220</v>
      </c>
      <c r="C30" s="537"/>
      <c r="D30" s="530">
        <v>5685</v>
      </c>
      <c r="E30" s="530"/>
      <c r="F30" s="530">
        <v>2093</v>
      </c>
      <c r="G30" s="530"/>
      <c r="H30" s="530">
        <v>3442</v>
      </c>
      <c r="I30" s="537"/>
      <c r="J30" s="148"/>
      <c r="K30" s="149">
        <f>B30*100/SUM($B$30:$B$31)</f>
        <v>37.575351640991293</v>
      </c>
      <c r="L30" s="150"/>
      <c r="M30" s="149">
        <f>D30*100/SUM($D$30:$D$31)</f>
        <v>51.452620146619601</v>
      </c>
      <c r="N30" s="150"/>
      <c r="O30" s="149">
        <f>F30*100/SUM($F$30:$F$31)</f>
        <v>17.002437043054428</v>
      </c>
      <c r="P30" s="137"/>
      <c r="Q30" s="149">
        <f>H30*100/SUM($H$30:$H$31)</f>
        <v>52.945700661436703</v>
      </c>
      <c r="R30" s="149"/>
    </row>
    <row r="31" spans="1:21" s="127" customFormat="1">
      <c r="A31" s="282" t="s">
        <v>88</v>
      </c>
      <c r="B31" s="146">
        <f t="shared" si="2"/>
        <v>18640</v>
      </c>
      <c r="C31" s="537"/>
      <c r="D31" s="530">
        <v>5364</v>
      </c>
      <c r="E31" s="530"/>
      <c r="F31" s="530">
        <v>10217</v>
      </c>
      <c r="G31" s="530"/>
      <c r="H31" s="530">
        <v>3059</v>
      </c>
      <c r="I31" s="537"/>
      <c r="J31" s="148"/>
      <c r="K31" s="149">
        <f>B31*100/SUM($B$30:$B$31)</f>
        <v>62.424648359008707</v>
      </c>
      <c r="L31" s="150"/>
      <c r="M31" s="149">
        <f>D31*100/SUM($D$30:$D$31)</f>
        <v>48.547379853380399</v>
      </c>
      <c r="N31" s="150"/>
      <c r="O31" s="149">
        <f>F31*100/SUM($F$30:$F$31)</f>
        <v>82.997562956945572</v>
      </c>
      <c r="P31" s="137"/>
      <c r="Q31" s="149">
        <f>H31*100/SUM($H$30:$H$31)</f>
        <v>47.054299338563297</v>
      </c>
      <c r="R31" s="149"/>
    </row>
    <row r="32" spans="1:21" s="127" customFormat="1">
      <c r="A32" s="282" t="s">
        <v>4</v>
      </c>
      <c r="B32" s="146">
        <f t="shared" si="2"/>
        <v>16945</v>
      </c>
      <c r="C32" s="538"/>
      <c r="D32" s="530">
        <v>13030</v>
      </c>
      <c r="E32" s="530"/>
      <c r="F32" s="530">
        <v>2713</v>
      </c>
      <c r="G32" s="530"/>
      <c r="H32" s="530">
        <v>1202</v>
      </c>
      <c r="I32" s="577"/>
      <c r="J32" s="148"/>
      <c r="K32" s="213" t="s">
        <v>14</v>
      </c>
      <c r="L32" s="150"/>
      <c r="M32" s="519" t="s">
        <v>14</v>
      </c>
      <c r="N32" s="136"/>
      <c r="O32" s="519" t="s">
        <v>14</v>
      </c>
      <c r="P32" s="137"/>
      <c r="Q32" s="213" t="s">
        <v>14</v>
      </c>
      <c r="R32" s="149"/>
    </row>
    <row r="33" spans="1:25" s="127" customFormat="1" ht="6.5" customHeight="1">
      <c r="A33" s="169"/>
      <c r="B33" s="146"/>
      <c r="C33" s="537"/>
      <c r="D33" s="146"/>
      <c r="E33" s="539"/>
      <c r="F33" s="135"/>
      <c r="G33" s="539"/>
      <c r="H33" s="135"/>
      <c r="I33" s="537"/>
      <c r="J33" s="148"/>
      <c r="K33" s="150"/>
      <c r="L33" s="150"/>
      <c r="M33" s="150"/>
      <c r="N33" s="150"/>
      <c r="O33" s="150"/>
      <c r="P33" s="137"/>
      <c r="Q33" s="137"/>
      <c r="R33" s="137"/>
    </row>
    <row r="34" spans="1:25" s="133" customFormat="1" ht="26">
      <c r="A34" s="307" t="s">
        <v>173</v>
      </c>
      <c r="B34" s="168">
        <f>D34+F34+H34</f>
        <v>46804</v>
      </c>
      <c r="C34" s="570"/>
      <c r="D34" s="674">
        <f>D35+D36</f>
        <v>24079</v>
      </c>
      <c r="E34" s="674"/>
      <c r="F34" s="674">
        <f>F35+F36</f>
        <v>15023</v>
      </c>
      <c r="G34" s="674"/>
      <c r="H34" s="674">
        <f>H35+H36</f>
        <v>7702</v>
      </c>
      <c r="I34" s="537"/>
      <c r="J34" s="148"/>
      <c r="K34" s="165">
        <f>SUM(K35:K36)</f>
        <v>100</v>
      </c>
      <c r="L34" s="165"/>
      <c r="M34" s="165">
        <f>SUM(M35:M36)</f>
        <v>100</v>
      </c>
      <c r="N34" s="165"/>
      <c r="O34" s="165">
        <f>SUM(O35:O36)</f>
        <v>100</v>
      </c>
      <c r="P34" s="154"/>
      <c r="Q34" s="165">
        <f>SUM(Q35:Q36)</f>
        <v>100</v>
      </c>
      <c r="R34" s="165"/>
    </row>
    <row r="35" spans="1:25" s="132" customFormat="1">
      <c r="A35" s="283" t="s">
        <v>7</v>
      </c>
      <c r="B35" s="146">
        <f>D35+F35+H35</f>
        <v>8352</v>
      </c>
      <c r="C35" s="538"/>
      <c r="D35" s="530">
        <v>5041</v>
      </c>
      <c r="E35" s="530"/>
      <c r="F35" s="530">
        <v>1927</v>
      </c>
      <c r="G35" s="530"/>
      <c r="H35" s="530">
        <v>1384</v>
      </c>
      <c r="I35" s="538"/>
      <c r="J35" s="171"/>
      <c r="K35" s="149">
        <f>B35*100/SUM(B35:B36)</f>
        <v>17.844628664216735</v>
      </c>
      <c r="L35" s="150"/>
      <c r="M35" s="149">
        <f>D35*100/SUM(D35:D36)</f>
        <v>20.935254786328336</v>
      </c>
      <c r="N35" s="150"/>
      <c r="O35" s="149">
        <f>F35*100/SUM(F35:F36)</f>
        <v>12.82699860214338</v>
      </c>
      <c r="P35" s="150"/>
      <c r="Q35" s="149">
        <f>H35*100/SUM(H35:H36)</f>
        <v>17.969358608153726</v>
      </c>
      <c r="R35" s="149"/>
    </row>
    <row r="36" spans="1:25" s="132" customFormat="1">
      <c r="A36" s="284" t="s">
        <v>138</v>
      </c>
      <c r="B36" s="146">
        <f>D36+F36+H36</f>
        <v>38452</v>
      </c>
      <c r="C36" s="538"/>
      <c r="D36" s="530">
        <f>SUM(D37:D38)</f>
        <v>19038</v>
      </c>
      <c r="E36" s="530"/>
      <c r="F36" s="530">
        <f>SUM(F37:F38)</f>
        <v>13096</v>
      </c>
      <c r="G36" s="530"/>
      <c r="H36" s="530">
        <f>SUM(H37:H38)</f>
        <v>6318</v>
      </c>
      <c r="I36" s="538"/>
      <c r="J36" s="171"/>
      <c r="K36" s="149">
        <f>B36*100/SUM(B35:B36)</f>
        <v>82.155371335783272</v>
      </c>
      <c r="L36" s="150"/>
      <c r="M36" s="149">
        <f>D36*100/SUM(D35:D36)</f>
        <v>79.064745213671671</v>
      </c>
      <c r="N36" s="150"/>
      <c r="O36" s="149">
        <f>F36*100/SUM(F35:F36)</f>
        <v>87.173001397856623</v>
      </c>
      <c r="P36" s="150"/>
      <c r="Q36" s="149">
        <f>H36*100/SUM(H35:H36)</f>
        <v>82.030641391846274</v>
      </c>
      <c r="R36" s="149"/>
    </row>
    <row r="37" spans="1:25" s="127" customFormat="1" ht="14">
      <c r="A37" s="285" t="s">
        <v>188</v>
      </c>
      <c r="B37" s="146">
        <f t="shared" ref="B37:B38" si="3">D37+F37+H37</f>
        <v>18553</v>
      </c>
      <c r="C37" s="537"/>
      <c r="D37" s="530">
        <v>5547</v>
      </c>
      <c r="E37" s="530"/>
      <c r="F37" s="530">
        <v>10734</v>
      </c>
      <c r="G37" s="530"/>
      <c r="H37" s="530">
        <v>2272</v>
      </c>
      <c r="I37" s="537"/>
      <c r="J37" s="148"/>
      <c r="K37" s="149">
        <f>B37*100/SUM(B35:B36)</f>
        <v>39.639774378258267</v>
      </c>
      <c r="L37" s="150"/>
      <c r="M37" s="149">
        <f>D37*100/SUM(D35:D36)</f>
        <v>23.036670958096266</v>
      </c>
      <c r="N37" s="150"/>
      <c r="O37" s="149">
        <f>F37*100/SUM(F35:F36)</f>
        <v>71.450442654596287</v>
      </c>
      <c r="P37" s="137"/>
      <c r="Q37" s="149">
        <f>H37*100/SUM(H35:H36)</f>
        <v>29.498831472344847</v>
      </c>
      <c r="R37" s="149"/>
    </row>
    <row r="38" spans="1:25" s="123" customFormat="1" ht="14">
      <c r="A38" s="285" t="s">
        <v>189</v>
      </c>
      <c r="B38" s="146">
        <f t="shared" si="3"/>
        <v>19899</v>
      </c>
      <c r="C38" s="538"/>
      <c r="D38" s="530">
        <v>13491</v>
      </c>
      <c r="E38" s="530"/>
      <c r="F38" s="530">
        <v>2362</v>
      </c>
      <c r="G38" s="530"/>
      <c r="H38" s="530">
        <v>4046</v>
      </c>
      <c r="I38" s="577"/>
      <c r="J38" s="172"/>
      <c r="K38" s="149">
        <f>B38*100/SUM(B35:B36)</f>
        <v>42.515596957524998</v>
      </c>
      <c r="L38" s="149"/>
      <c r="M38" s="149">
        <f>D38*100/SUM(D35:D36)</f>
        <v>56.028074255575397</v>
      </c>
      <c r="N38" s="149"/>
      <c r="O38" s="149">
        <f>F38*100/SUM(F35:F36)</f>
        <v>15.722558743260334</v>
      </c>
      <c r="P38" s="173"/>
      <c r="Q38" s="149">
        <f>H38*100/SUM(H35:H36)</f>
        <v>52.531809919501427</v>
      </c>
      <c r="R38" s="149"/>
    </row>
    <row r="39" spans="1:25" s="123" customFormat="1" ht="6.5" customHeight="1" thickBot="1">
      <c r="A39" s="174"/>
      <c r="B39" s="175"/>
      <c r="C39" s="562"/>
      <c r="D39" s="175"/>
      <c r="E39" s="562"/>
      <c r="F39" s="175"/>
      <c r="G39" s="554"/>
      <c r="H39" s="175"/>
      <c r="I39" s="562"/>
      <c r="J39" s="178"/>
      <c r="K39" s="179"/>
      <c r="L39" s="178"/>
      <c r="M39" s="179"/>
      <c r="N39" s="178"/>
      <c r="O39" s="179"/>
      <c r="P39" s="180"/>
      <c r="Q39" s="181"/>
      <c r="R39" s="181"/>
    </row>
    <row r="40" spans="1:25" s="182" customFormat="1" ht="6.5" customHeight="1">
      <c r="B40" s="183"/>
      <c r="C40" s="572"/>
      <c r="D40" s="183"/>
      <c r="E40" s="572"/>
      <c r="G40" s="572"/>
      <c r="I40" s="572"/>
      <c r="K40" s="183"/>
      <c r="M40" s="183"/>
    </row>
    <row r="41" spans="1:25" s="9" customFormat="1" ht="11.25" customHeight="1">
      <c r="A41" s="9" t="s">
        <v>187</v>
      </c>
      <c r="B41" s="24"/>
      <c r="C41" s="556"/>
      <c r="D41" s="24"/>
      <c r="E41" s="556"/>
      <c r="F41" s="24"/>
      <c r="G41" s="556"/>
      <c r="H41" s="24"/>
      <c r="I41" s="556"/>
      <c r="K41" s="67"/>
      <c r="L41" s="67"/>
      <c r="M41" s="67"/>
      <c r="N41" s="67"/>
      <c r="O41" s="67"/>
      <c r="P41" s="67"/>
      <c r="Q41" s="67"/>
      <c r="R41" s="67"/>
    </row>
    <row r="42" spans="1:25" s="182" customFormat="1">
      <c r="A42" s="286" t="s">
        <v>185</v>
      </c>
      <c r="B42" s="183"/>
      <c r="C42" s="572"/>
      <c r="D42" s="183"/>
      <c r="E42" s="572"/>
      <c r="F42" s="185"/>
      <c r="G42" s="572"/>
      <c r="I42" s="572"/>
      <c r="K42" s="183"/>
      <c r="M42" s="183"/>
      <c r="O42" s="185"/>
      <c r="T42" s="183"/>
      <c r="V42" s="185"/>
    </row>
    <row r="43" spans="1:25" s="273" customFormat="1" ht="22.5" customHeight="1">
      <c r="A43" s="720" t="s">
        <v>160</v>
      </c>
      <c r="B43" s="720"/>
      <c r="C43" s="720"/>
      <c r="D43" s="720"/>
      <c r="E43" s="720"/>
      <c r="F43" s="720"/>
      <c r="G43" s="720"/>
      <c r="H43" s="720"/>
      <c r="I43" s="720"/>
      <c r="J43" s="720"/>
      <c r="K43" s="720"/>
      <c r="L43" s="720"/>
      <c r="M43" s="720"/>
      <c r="N43" s="720"/>
      <c r="O43" s="720"/>
      <c r="P43" s="720"/>
      <c r="Q43" s="720"/>
      <c r="R43" s="720"/>
      <c r="S43" s="275"/>
      <c r="T43" s="275"/>
      <c r="U43" s="275"/>
      <c r="V43" s="275"/>
      <c r="W43" s="275"/>
      <c r="X43" s="275"/>
      <c r="Y43" s="275"/>
    </row>
    <row r="44" spans="1:25" s="273" customFormat="1" ht="11">
      <c r="A44" s="287" t="s">
        <v>13</v>
      </c>
      <c r="B44" s="271"/>
      <c r="C44" s="557"/>
      <c r="E44" s="557"/>
      <c r="G44" s="557"/>
      <c r="I44" s="563"/>
      <c r="N44" s="274"/>
      <c r="P44" s="105"/>
      <c r="Q44" s="271"/>
      <c r="R44" s="272"/>
      <c r="U44" s="274"/>
      <c r="W44" s="105"/>
      <c r="X44" s="271"/>
      <c r="Y44" s="272"/>
    </row>
    <row r="45" spans="1:25" s="273" customFormat="1" ht="11">
      <c r="A45" s="288" t="s">
        <v>68</v>
      </c>
      <c r="B45" s="271"/>
      <c r="C45" s="557"/>
      <c r="E45" s="557"/>
      <c r="G45" s="557"/>
      <c r="I45" s="563"/>
      <c r="N45" s="274"/>
      <c r="P45" s="106"/>
      <c r="Q45" s="271"/>
      <c r="R45" s="272"/>
      <c r="U45" s="274"/>
      <c r="W45" s="106"/>
      <c r="X45" s="271"/>
      <c r="Y45" s="272"/>
    </row>
    <row r="46" spans="1:25" s="273" customFormat="1" ht="11">
      <c r="A46" s="9" t="s">
        <v>228</v>
      </c>
      <c r="B46" s="271"/>
      <c r="C46" s="557"/>
      <c r="E46" s="557"/>
      <c r="G46" s="557"/>
      <c r="I46" s="563"/>
      <c r="N46" s="274"/>
      <c r="P46" s="9"/>
      <c r="Q46" s="271"/>
      <c r="R46" s="272"/>
      <c r="U46" s="274"/>
      <c r="W46" s="9"/>
      <c r="X46" s="271"/>
      <c r="Y46" s="272"/>
    </row>
    <row r="47" spans="1:25">
      <c r="C47" s="608"/>
      <c r="E47" s="608"/>
      <c r="G47" s="608"/>
      <c r="H47" s="122"/>
      <c r="I47" s="608"/>
      <c r="J47" s="122"/>
    </row>
    <row r="48" spans="1:25">
      <c r="C48" s="608"/>
      <c r="E48" s="608"/>
      <c r="G48" s="608"/>
      <c r="H48" s="122"/>
      <c r="I48" s="608"/>
      <c r="J48" s="122"/>
    </row>
    <row r="49" spans="3:10">
      <c r="C49" s="608"/>
      <c r="E49" s="608"/>
      <c r="G49" s="608"/>
      <c r="H49" s="122"/>
      <c r="I49" s="608"/>
      <c r="J49" s="122"/>
    </row>
    <row r="50" spans="3:10">
      <c r="C50" s="608"/>
      <c r="E50" s="608"/>
      <c r="G50" s="608"/>
      <c r="H50" s="122"/>
      <c r="I50" s="608"/>
      <c r="J50" s="122"/>
    </row>
    <row r="51" spans="3:10">
      <c r="C51" s="608"/>
      <c r="E51" s="608"/>
      <c r="G51" s="608"/>
      <c r="H51" s="122"/>
      <c r="I51" s="608"/>
      <c r="J51" s="122"/>
    </row>
    <row r="52" spans="3:10">
      <c r="C52" s="608"/>
      <c r="E52" s="608"/>
      <c r="G52" s="608"/>
      <c r="H52" s="122"/>
      <c r="I52" s="608"/>
      <c r="J52" s="122"/>
    </row>
    <row r="53" spans="3:10">
      <c r="C53" s="608"/>
      <c r="E53" s="608"/>
      <c r="G53" s="608"/>
      <c r="H53" s="122"/>
      <c r="I53" s="608"/>
      <c r="J53" s="122"/>
    </row>
  </sheetData>
  <mergeCells count="15">
    <mergeCell ref="A1:R1"/>
    <mergeCell ref="A4:A10"/>
    <mergeCell ref="B4:I4"/>
    <mergeCell ref="K4:R4"/>
    <mergeCell ref="B7:C10"/>
    <mergeCell ref="D7:I7"/>
    <mergeCell ref="A43:R43"/>
    <mergeCell ref="D10:E10"/>
    <mergeCell ref="F10:G10"/>
    <mergeCell ref="H10:I10"/>
    <mergeCell ref="M10:N10"/>
    <mergeCell ref="O10:P10"/>
    <mergeCell ref="Q10:R10"/>
    <mergeCell ref="K7:L10"/>
    <mergeCell ref="M7:R7"/>
  </mergeCells>
  <printOptions horizontalCentered="1"/>
  <pageMargins left="0.78740157480314965" right="0.78740157480314965" top="0.78740157480314965" bottom="0.78740157480314965" header="0.39370078740157483" footer="0.39370078740157483"/>
  <pageSetup scale="7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 tint="-0.249977111117893"/>
  </sheetPr>
  <dimension ref="A1:R71"/>
  <sheetViews>
    <sheetView zoomScaleNormal="100" workbookViewId="0">
      <pane xSplit="1" ySplit="11" topLeftCell="B12" activePane="bottomRight" state="frozen"/>
      <selection sqref="A1:R1"/>
      <selection pane="topRight" sqref="A1:R1"/>
      <selection pane="bottomLeft" sqref="A1:R1"/>
      <selection pane="bottomRight" sqref="A1:R1"/>
    </sheetView>
  </sheetViews>
  <sheetFormatPr baseColWidth="10" defaultColWidth="11.5" defaultRowHeight="13"/>
  <cols>
    <col min="1" max="1" width="30.6640625" style="122" customWidth="1"/>
    <col min="2" max="2" width="8.6640625" style="122" customWidth="1"/>
    <col min="3" max="3" width="2.6640625" style="555" customWidth="1"/>
    <col min="4" max="4" width="8.6640625" style="122" customWidth="1"/>
    <col min="5" max="5" width="2.6640625" style="555" customWidth="1"/>
    <col min="6" max="6" width="8.6640625" style="122" customWidth="1"/>
    <col min="7" max="7" width="2.6640625" style="219" customWidth="1"/>
    <col min="8" max="8" width="8.6640625" style="122" customWidth="1"/>
    <col min="9" max="9" width="2.6640625" style="555" customWidth="1"/>
    <col min="10" max="10" width="1.6640625" style="122" customWidth="1"/>
    <col min="11" max="11" width="8.6640625" style="122" customWidth="1"/>
    <col min="12" max="12" width="2.6640625" style="122" customWidth="1"/>
    <col min="13" max="13" width="8.6640625" style="122" customWidth="1"/>
    <col min="14" max="14" width="2.6640625" style="122" customWidth="1"/>
    <col min="15" max="15" width="8.6640625" style="122" customWidth="1"/>
    <col min="16" max="16" width="2.6640625" style="122" customWidth="1"/>
    <col min="17" max="17" width="8.6640625" style="122" customWidth="1"/>
    <col min="18" max="18" width="2.6640625" style="122" customWidth="1"/>
    <col min="19" max="16384" width="11.5" style="122"/>
  </cols>
  <sheetData>
    <row r="1" spans="1:18" ht="25.5" customHeight="1">
      <c r="A1" s="725" t="s">
        <v>233</v>
      </c>
      <c r="B1" s="725"/>
      <c r="C1" s="725"/>
      <c r="D1" s="725"/>
      <c r="E1" s="725"/>
      <c r="F1" s="725"/>
      <c r="G1" s="725"/>
      <c r="H1" s="725"/>
      <c r="I1" s="725"/>
      <c r="J1" s="725"/>
      <c r="K1" s="725"/>
      <c r="L1" s="725"/>
      <c r="M1" s="725"/>
      <c r="N1" s="725"/>
      <c r="O1" s="725"/>
      <c r="P1" s="725"/>
      <c r="Q1" s="725"/>
      <c r="R1" s="725"/>
    </row>
    <row r="2" spans="1:18" s="127" customFormat="1" ht="6.5" customHeight="1" thickBot="1">
      <c r="A2" s="123"/>
      <c r="B2" s="124"/>
      <c r="C2" s="550"/>
      <c r="D2" s="124"/>
      <c r="E2" s="550"/>
      <c r="F2" s="124"/>
      <c r="G2" s="125"/>
      <c r="H2" s="126"/>
      <c r="I2" s="550"/>
      <c r="J2" s="126"/>
      <c r="K2" s="124"/>
      <c r="L2" s="124"/>
      <c r="M2" s="124"/>
      <c r="N2" s="124"/>
      <c r="O2" s="124"/>
      <c r="P2" s="124"/>
      <c r="Q2" s="123"/>
      <c r="R2" s="123"/>
    </row>
    <row r="3" spans="1:18" s="128" customFormat="1" ht="6.5" customHeight="1">
      <c r="A3" s="426"/>
      <c r="B3" s="427"/>
      <c r="C3" s="551"/>
      <c r="D3" s="428"/>
      <c r="E3" s="551"/>
      <c r="F3" s="428"/>
      <c r="G3" s="428"/>
      <c r="H3" s="428"/>
      <c r="I3" s="551"/>
      <c r="J3" s="428"/>
      <c r="K3" s="428"/>
      <c r="L3" s="428"/>
      <c r="M3" s="428"/>
      <c r="N3" s="428"/>
      <c r="O3" s="428"/>
      <c r="P3" s="428"/>
      <c r="Q3" s="428"/>
      <c r="R3" s="428"/>
    </row>
    <row r="4" spans="1:18" s="128" customFormat="1" ht="12" customHeight="1">
      <c r="A4" s="716" t="s">
        <v>133</v>
      </c>
      <c r="B4" s="717" t="s">
        <v>43</v>
      </c>
      <c r="C4" s="717"/>
      <c r="D4" s="717"/>
      <c r="E4" s="717"/>
      <c r="F4" s="717"/>
      <c r="G4" s="717"/>
      <c r="H4" s="717"/>
      <c r="I4" s="717"/>
      <c r="J4" s="429"/>
      <c r="K4" s="717" t="s">
        <v>44</v>
      </c>
      <c r="L4" s="717"/>
      <c r="M4" s="717"/>
      <c r="N4" s="717"/>
      <c r="O4" s="717"/>
      <c r="P4" s="717"/>
      <c r="Q4" s="717"/>
      <c r="R4" s="717"/>
    </row>
    <row r="5" spans="1:18" s="128" customFormat="1" ht="6.5" customHeight="1">
      <c r="A5" s="716"/>
      <c r="B5" s="430"/>
      <c r="C5" s="548"/>
      <c r="D5" s="430"/>
      <c r="E5" s="548"/>
      <c r="F5" s="430"/>
      <c r="G5" s="430"/>
      <c r="H5" s="430"/>
      <c r="I5" s="548"/>
      <c r="J5" s="429"/>
      <c r="K5" s="430"/>
      <c r="L5" s="430"/>
      <c r="M5" s="430"/>
      <c r="N5" s="430"/>
      <c r="O5" s="430"/>
      <c r="P5" s="430"/>
      <c r="Q5" s="430"/>
      <c r="R5" s="430"/>
    </row>
    <row r="6" spans="1:18" s="128" customFormat="1" ht="6.5" customHeight="1">
      <c r="A6" s="716"/>
      <c r="B6" s="431"/>
      <c r="C6" s="549"/>
      <c r="D6" s="431"/>
      <c r="E6" s="549"/>
      <c r="F6" s="431"/>
      <c r="G6" s="431"/>
      <c r="H6" s="431"/>
      <c r="I6" s="549"/>
      <c r="J6" s="429"/>
      <c r="K6" s="431"/>
      <c r="L6" s="431"/>
      <c r="M6" s="431"/>
      <c r="N6" s="431"/>
      <c r="O6" s="431"/>
      <c r="P6" s="431"/>
      <c r="Q6" s="431"/>
      <c r="R6" s="431"/>
    </row>
    <row r="7" spans="1:18" s="128" customFormat="1" ht="12" customHeight="1">
      <c r="A7" s="716"/>
      <c r="B7" s="718" t="s">
        <v>0</v>
      </c>
      <c r="C7" s="718"/>
      <c r="D7" s="719" t="s">
        <v>155</v>
      </c>
      <c r="E7" s="719"/>
      <c r="F7" s="719"/>
      <c r="G7" s="719"/>
      <c r="H7" s="719"/>
      <c r="I7" s="719"/>
      <c r="J7" s="429"/>
      <c r="K7" s="718" t="s">
        <v>0</v>
      </c>
      <c r="L7" s="718"/>
      <c r="M7" s="719" t="s">
        <v>155</v>
      </c>
      <c r="N7" s="719"/>
      <c r="O7" s="719"/>
      <c r="P7" s="719"/>
      <c r="Q7" s="719"/>
      <c r="R7" s="719"/>
    </row>
    <row r="8" spans="1:18" s="128" customFormat="1" ht="6.5" customHeight="1">
      <c r="A8" s="716"/>
      <c r="B8" s="718"/>
      <c r="C8" s="718"/>
      <c r="D8" s="430"/>
      <c r="E8" s="548"/>
      <c r="F8" s="430"/>
      <c r="G8" s="430"/>
      <c r="H8" s="430"/>
      <c r="I8" s="548"/>
      <c r="J8" s="429"/>
      <c r="K8" s="718"/>
      <c r="L8" s="718"/>
      <c r="M8" s="430"/>
      <c r="N8" s="430"/>
      <c r="O8" s="430"/>
      <c r="P8" s="430"/>
      <c r="Q8" s="430"/>
      <c r="R8" s="430"/>
    </row>
    <row r="9" spans="1:18" s="128" customFormat="1" ht="6.5" customHeight="1">
      <c r="A9" s="716"/>
      <c r="B9" s="718"/>
      <c r="C9" s="718"/>
      <c r="D9" s="431"/>
      <c r="E9" s="549"/>
      <c r="F9" s="431"/>
      <c r="G9" s="431"/>
      <c r="H9" s="431"/>
      <c r="I9" s="549"/>
      <c r="J9" s="429"/>
      <c r="K9" s="718"/>
      <c r="L9" s="718"/>
      <c r="M9" s="431"/>
      <c r="N9" s="431"/>
      <c r="O9" s="431"/>
      <c r="P9" s="431"/>
      <c r="Q9" s="431"/>
      <c r="R9" s="431"/>
    </row>
    <row r="10" spans="1:18" s="128" customFormat="1" ht="12">
      <c r="A10" s="716"/>
      <c r="B10" s="718"/>
      <c r="C10" s="718"/>
      <c r="D10" s="721" t="s">
        <v>23</v>
      </c>
      <c r="E10" s="721"/>
      <c r="F10" s="721" t="s">
        <v>76</v>
      </c>
      <c r="G10" s="721"/>
      <c r="H10" s="721" t="s">
        <v>77</v>
      </c>
      <c r="I10" s="721"/>
      <c r="J10" s="432"/>
      <c r="K10" s="718"/>
      <c r="L10" s="718"/>
      <c r="M10" s="721" t="s">
        <v>23</v>
      </c>
      <c r="N10" s="721"/>
      <c r="O10" s="721" t="s">
        <v>76</v>
      </c>
      <c r="P10" s="721"/>
      <c r="Q10" s="721" t="s">
        <v>77</v>
      </c>
      <c r="R10" s="721"/>
    </row>
    <row r="11" spans="1:18" s="127" customFormat="1" ht="6.5" customHeight="1">
      <c r="A11" s="433"/>
      <c r="B11" s="434"/>
      <c r="C11" s="552"/>
      <c r="D11" s="434"/>
      <c r="E11" s="552"/>
      <c r="F11" s="434"/>
      <c r="G11" s="435"/>
      <c r="H11" s="434"/>
      <c r="I11" s="552"/>
      <c r="J11" s="434"/>
      <c r="K11" s="434"/>
      <c r="L11" s="434"/>
      <c r="M11" s="434"/>
      <c r="N11" s="434"/>
      <c r="O11" s="434"/>
      <c r="P11" s="434"/>
      <c r="Q11" s="434"/>
      <c r="R11" s="434"/>
    </row>
    <row r="12" spans="1:18" s="132" customFormat="1" ht="6.5" customHeight="1">
      <c r="A12" s="129"/>
      <c r="B12" s="130"/>
      <c r="C12" s="538"/>
      <c r="D12" s="130"/>
      <c r="E12" s="538"/>
      <c r="F12" s="130"/>
      <c r="G12" s="131"/>
      <c r="H12" s="130"/>
      <c r="I12" s="538"/>
      <c r="J12" s="130"/>
      <c r="K12" s="130"/>
      <c r="L12" s="130"/>
      <c r="M12" s="130"/>
      <c r="N12" s="130"/>
      <c r="O12" s="130"/>
      <c r="P12" s="130"/>
    </row>
    <row r="13" spans="1:18" s="133" customFormat="1">
      <c r="A13" s="438" t="s">
        <v>156</v>
      </c>
      <c r="B13" s="439">
        <f>SUM(D13,F13,H13)</f>
        <v>47544</v>
      </c>
      <c r="C13" s="578"/>
      <c r="D13" s="439">
        <f>D15</f>
        <v>24464</v>
      </c>
      <c r="E13" s="564"/>
      <c r="F13" s="439">
        <f>F15</f>
        <v>15329</v>
      </c>
      <c r="G13" s="440"/>
      <c r="H13" s="439">
        <f>H15</f>
        <v>7751</v>
      </c>
      <c r="I13" s="578"/>
      <c r="J13" s="442"/>
      <c r="K13" s="443">
        <f>SUM(M13,O13,Q13)</f>
        <v>100</v>
      </c>
      <c r="L13" s="444"/>
      <c r="M13" s="443">
        <f>D13*100/B13</f>
        <v>51.455493858320715</v>
      </c>
      <c r="N13" s="445"/>
      <c r="O13" s="443">
        <f>F13*100/B13</f>
        <v>32.241712939592801</v>
      </c>
      <c r="P13" s="446"/>
      <c r="Q13" s="443">
        <f>H13*100/B13</f>
        <v>16.302793202086487</v>
      </c>
      <c r="R13" s="442"/>
    </row>
    <row r="14" spans="1:18" s="127" customFormat="1" ht="6.5" customHeight="1">
      <c r="A14" s="134"/>
      <c r="B14" s="146"/>
      <c r="C14" s="537"/>
      <c r="D14" s="146"/>
      <c r="E14" s="537"/>
      <c r="F14" s="146"/>
      <c r="G14" s="147"/>
      <c r="H14" s="146"/>
      <c r="I14" s="539"/>
      <c r="J14" s="134"/>
      <c r="K14" s="137"/>
      <c r="L14" s="137"/>
      <c r="M14" s="137"/>
      <c r="N14" s="137"/>
      <c r="O14" s="137"/>
      <c r="P14" s="137"/>
      <c r="Q14" s="137"/>
      <c r="R14" s="137"/>
    </row>
    <row r="15" spans="1:18" s="133" customFormat="1" ht="12">
      <c r="A15" s="289" t="s">
        <v>15</v>
      </c>
      <c r="B15" s="168">
        <f t="shared" ref="B15" si="0">SUM(D15,F15,H15)</f>
        <v>47544</v>
      </c>
      <c r="C15" s="537"/>
      <c r="D15" s="168">
        <f>SUM(D16:D17)</f>
        <v>24464</v>
      </c>
      <c r="E15" s="546"/>
      <c r="F15" s="168">
        <f>SUM(F16:F17)</f>
        <v>15329</v>
      </c>
      <c r="G15" s="168"/>
      <c r="H15" s="168">
        <f>SUM(H16:H17)</f>
        <v>7751</v>
      </c>
      <c r="I15" s="538"/>
      <c r="J15" s="192"/>
      <c r="K15" s="165">
        <f>SUM(K16:K17)</f>
        <v>100</v>
      </c>
      <c r="L15" s="165"/>
      <c r="M15" s="165">
        <f>SUM(M16:M17)</f>
        <v>100</v>
      </c>
      <c r="N15" s="165"/>
      <c r="O15" s="165">
        <f>SUM(O16:O17)</f>
        <v>100</v>
      </c>
      <c r="P15" s="154"/>
      <c r="Q15" s="165">
        <f>SUM(Q16:Q17)</f>
        <v>100</v>
      </c>
      <c r="R15" s="165"/>
    </row>
    <row r="16" spans="1:18" s="127" customFormat="1" ht="12">
      <c r="A16" s="290" t="s">
        <v>89</v>
      </c>
      <c r="B16" s="146">
        <f>SUM(D16,F16,H16)</f>
        <v>40132</v>
      </c>
      <c r="C16" s="537"/>
      <c r="D16" s="146">
        <v>20229</v>
      </c>
      <c r="E16" s="146"/>
      <c r="F16" s="146">
        <v>13750</v>
      </c>
      <c r="G16" s="146"/>
      <c r="H16" s="146">
        <v>6153</v>
      </c>
      <c r="I16" s="146"/>
      <c r="J16" s="171"/>
      <c r="K16" s="150">
        <f>B16*100/SUM(B16:B17)</f>
        <v>84.410230523304733</v>
      </c>
      <c r="L16" s="150"/>
      <c r="M16" s="150">
        <f>D16*100/SUM(D16:D17)</f>
        <v>82.688848920863308</v>
      </c>
      <c r="N16" s="150"/>
      <c r="O16" s="150">
        <f>F16*100/SUM(F16:F17)</f>
        <v>89.699262835149071</v>
      </c>
      <c r="P16" s="149"/>
      <c r="Q16" s="150">
        <f>H16*100/SUM(H16:H17)</f>
        <v>79.383305379950968</v>
      </c>
      <c r="R16" s="150"/>
    </row>
    <row r="17" spans="1:18" s="127" customFormat="1" ht="12">
      <c r="A17" s="290" t="s">
        <v>90</v>
      </c>
      <c r="B17" s="146">
        <f>SUM(D17,F17,H17)</f>
        <v>7412</v>
      </c>
      <c r="C17" s="537"/>
      <c r="D17" s="146">
        <v>4235</v>
      </c>
      <c r="E17" s="146"/>
      <c r="F17" s="146">
        <v>1579</v>
      </c>
      <c r="G17" s="146"/>
      <c r="H17" s="146">
        <v>1598</v>
      </c>
      <c r="I17" s="146"/>
      <c r="J17" s="171"/>
      <c r="K17" s="150">
        <f>B17*100/SUM(B16:B17)</f>
        <v>15.589769476695272</v>
      </c>
      <c r="L17" s="150"/>
      <c r="M17" s="150">
        <f>D17*100/SUM(D16:D17)</f>
        <v>17.311151079136689</v>
      </c>
      <c r="N17" s="150"/>
      <c r="O17" s="150">
        <f>F17*100/SUM(F16:F17)</f>
        <v>10.300737164850936</v>
      </c>
      <c r="P17" s="149"/>
      <c r="Q17" s="150">
        <f>H17*100/SUM(H16:H17)</f>
        <v>20.616694620049024</v>
      </c>
      <c r="R17" s="150"/>
    </row>
    <row r="18" spans="1:18" s="127" customFormat="1" ht="6.5" customHeight="1">
      <c r="A18" s="169"/>
      <c r="B18" s="146"/>
      <c r="C18" s="537"/>
      <c r="D18" s="146"/>
      <c r="E18" s="537"/>
      <c r="F18" s="152"/>
      <c r="G18" s="131"/>
      <c r="H18" s="152"/>
      <c r="I18" s="538"/>
      <c r="J18" s="171"/>
      <c r="K18" s="150"/>
      <c r="L18" s="150"/>
      <c r="M18" s="150"/>
      <c r="N18" s="150"/>
      <c r="O18" s="149"/>
      <c r="P18" s="149"/>
      <c r="Q18" s="137"/>
      <c r="R18" s="137"/>
    </row>
    <row r="19" spans="1:18" s="133" customFormat="1" ht="12">
      <c r="A19" s="291" t="s">
        <v>16</v>
      </c>
      <c r="B19" s="168">
        <f>SUM(D19,F19,H19)</f>
        <v>47545</v>
      </c>
      <c r="C19" s="539"/>
      <c r="D19" s="168">
        <f>SUM(D20:D25)</f>
        <v>24464</v>
      </c>
      <c r="E19" s="537"/>
      <c r="F19" s="168">
        <f>SUM(F20:F25)</f>
        <v>15329</v>
      </c>
      <c r="G19" s="147"/>
      <c r="H19" s="168">
        <f>SUM(H20:H25)</f>
        <v>7752</v>
      </c>
      <c r="I19" s="537"/>
      <c r="J19" s="195"/>
      <c r="K19" s="165">
        <f>SUM(K20:K24)</f>
        <v>100</v>
      </c>
      <c r="L19" s="165"/>
      <c r="M19" s="165">
        <f>SUM(M20:M24)</f>
        <v>100</v>
      </c>
      <c r="N19" s="165"/>
      <c r="O19" s="165">
        <f>SUM(O20:O24)</f>
        <v>100</v>
      </c>
      <c r="P19" s="165"/>
      <c r="Q19" s="165">
        <f>SUM(Q20:Q24)</f>
        <v>100</v>
      </c>
      <c r="R19" s="165"/>
    </row>
    <row r="20" spans="1:18" s="127" customFormat="1" ht="12">
      <c r="A20" s="292" t="s">
        <v>220</v>
      </c>
      <c r="B20" s="146">
        <f t="shared" ref="B20:B23" si="1">SUM(D20,F20,H20)</f>
        <v>6695</v>
      </c>
      <c r="C20" s="537"/>
      <c r="D20" s="146">
        <v>4363</v>
      </c>
      <c r="E20" s="146"/>
      <c r="F20" s="146">
        <v>1605</v>
      </c>
      <c r="G20" s="146"/>
      <c r="H20" s="146">
        <v>727</v>
      </c>
      <c r="I20" s="146"/>
      <c r="J20" s="148"/>
      <c r="K20" s="150">
        <f>B20*100/SUM($B$20:$B$24)</f>
        <v>14.106021659432809</v>
      </c>
      <c r="L20" s="150"/>
      <c r="M20" s="150">
        <f>D20*100/SUM($D$20:$D$24)</f>
        <v>17.895082236167507</v>
      </c>
      <c r="N20" s="150"/>
      <c r="O20" s="150">
        <f>F20*100/SUM($F$20:$F$24)</f>
        <v>10.470350316393763</v>
      </c>
      <c r="P20" s="137"/>
      <c r="Q20" s="150">
        <f>H20*100/SUM($H$20:$H$24)</f>
        <v>9.3782249742002062</v>
      </c>
      <c r="R20" s="149"/>
    </row>
    <row r="21" spans="1:18" s="127" customFormat="1" ht="12">
      <c r="A21" s="292" t="s">
        <v>1</v>
      </c>
      <c r="B21" s="146">
        <f t="shared" si="1"/>
        <v>26580</v>
      </c>
      <c r="C21" s="537"/>
      <c r="D21" s="146">
        <v>14787</v>
      </c>
      <c r="E21" s="146"/>
      <c r="F21" s="146">
        <v>7666</v>
      </c>
      <c r="G21" s="146"/>
      <c r="H21" s="146">
        <v>4127</v>
      </c>
      <c r="I21" s="146"/>
      <c r="J21" s="171"/>
      <c r="K21" s="150">
        <f t="shared" ref="K21:K24" si="2">B21*100/SUM($B$20:$B$24)</f>
        <v>56.002696894357591</v>
      </c>
      <c r="L21" s="165"/>
      <c r="M21" s="150">
        <f>D21*100/SUM($D$20:$D$24)</f>
        <v>60.649686231081581</v>
      </c>
      <c r="N21" s="165"/>
      <c r="O21" s="150">
        <f t="shared" ref="O21:O23" si="3">F21*100/SUM($F$20:$F$24)</f>
        <v>50.009785374127468</v>
      </c>
      <c r="P21" s="149"/>
      <c r="Q21" s="150">
        <f t="shared" ref="Q21:Q22" si="4">H21*100/SUM($H$20:$H$24)</f>
        <v>53.237874097007222</v>
      </c>
      <c r="R21" s="149"/>
    </row>
    <row r="22" spans="1:18" s="127" customFormat="1" ht="12">
      <c r="A22" s="292" t="s">
        <v>2</v>
      </c>
      <c r="B22" s="146">
        <f t="shared" si="1"/>
        <v>9603</v>
      </c>
      <c r="C22" s="537"/>
      <c r="D22" s="146">
        <v>3357</v>
      </c>
      <c r="E22" s="146"/>
      <c r="F22" s="146">
        <v>4542</v>
      </c>
      <c r="G22" s="146"/>
      <c r="H22" s="146">
        <v>1704</v>
      </c>
      <c r="I22" s="146"/>
      <c r="J22" s="171"/>
      <c r="K22" s="150">
        <f>B22*100/SUM($B$20:$B$24)</f>
        <v>20.233028528085626</v>
      </c>
      <c r="L22" s="197"/>
      <c r="M22" s="150">
        <f>D22*100/SUM($D$20:$D$24)</f>
        <v>13.76891842008121</v>
      </c>
      <c r="N22" s="197"/>
      <c r="O22" s="150">
        <f t="shared" si="3"/>
        <v>29.630112857981604</v>
      </c>
      <c r="P22" s="149"/>
      <c r="Q22" s="150">
        <f t="shared" si="4"/>
        <v>21.981424148606813</v>
      </c>
      <c r="R22" s="149"/>
    </row>
    <row r="23" spans="1:18" s="127" customFormat="1" ht="12">
      <c r="A23" s="292" t="s">
        <v>3</v>
      </c>
      <c r="B23" s="146">
        <f t="shared" si="1"/>
        <v>3888</v>
      </c>
      <c r="C23" s="537"/>
      <c r="D23" s="146">
        <v>1584</v>
      </c>
      <c r="E23" s="146"/>
      <c r="F23" s="146">
        <v>1369</v>
      </c>
      <c r="G23" s="146"/>
      <c r="H23" s="146">
        <v>935</v>
      </c>
      <c r="I23" s="146"/>
      <c r="J23" s="148"/>
      <c r="K23" s="150">
        <f>B23*100/SUM($B$20:$B$24)</f>
        <v>8.1918166111836843</v>
      </c>
      <c r="L23" s="150"/>
      <c r="M23" s="150">
        <f>D23*100/SUM($D$20:$D$24)</f>
        <v>6.496862310815799</v>
      </c>
      <c r="N23" s="150"/>
      <c r="O23" s="150">
        <f t="shared" si="3"/>
        <v>8.9307847870050239</v>
      </c>
      <c r="P23" s="137"/>
      <c r="Q23" s="150">
        <f>H23*100/SUM($H$20:$H$24)</f>
        <v>12.06140350877193</v>
      </c>
      <c r="R23" s="149"/>
    </row>
    <row r="24" spans="1:18" s="127" customFormat="1">
      <c r="A24" s="196" t="s">
        <v>40</v>
      </c>
      <c r="B24" s="146">
        <f>SUM(D24,F24,H24)</f>
        <v>696</v>
      </c>
      <c r="C24" s="537"/>
      <c r="D24" s="146">
        <v>290</v>
      </c>
      <c r="E24" s="146" t="s">
        <v>204</v>
      </c>
      <c r="F24" s="146">
        <v>147</v>
      </c>
      <c r="G24" s="146" t="s">
        <v>204</v>
      </c>
      <c r="H24" s="146">
        <v>259</v>
      </c>
      <c r="I24" s="146" t="s">
        <v>204</v>
      </c>
      <c r="J24" s="171"/>
      <c r="K24" s="150">
        <f t="shared" si="2"/>
        <v>1.466436306940289</v>
      </c>
      <c r="L24" s="150"/>
      <c r="M24" s="150">
        <f t="shared" ref="M24" si="5">D24*100/SUM($D$20:$D$24)</f>
        <v>1.1894508018539027</v>
      </c>
      <c r="N24" s="150"/>
      <c r="O24" s="150">
        <f>F24*100/SUM($F$20:$F$24)</f>
        <v>0.95896666449213908</v>
      </c>
      <c r="P24" s="137"/>
      <c r="Q24" s="150">
        <f>H24*100/SUM($H$20:$H$24)</f>
        <v>3.3410732714138285</v>
      </c>
      <c r="R24" s="149"/>
    </row>
    <row r="25" spans="1:18" s="127" customFormat="1" ht="11.5" customHeight="1">
      <c r="A25" s="157" t="s">
        <v>226</v>
      </c>
      <c r="B25" s="146">
        <f>SUM(D25,F25,H25)</f>
        <v>83</v>
      </c>
      <c r="C25" s="537" t="s">
        <v>204</v>
      </c>
      <c r="D25" s="146">
        <v>83</v>
      </c>
      <c r="E25" s="537" t="s">
        <v>204</v>
      </c>
      <c r="F25" s="152">
        <v>0</v>
      </c>
      <c r="G25" s="537"/>
      <c r="H25" s="146">
        <v>0</v>
      </c>
      <c r="I25" s="537"/>
      <c r="J25" s="148"/>
      <c r="K25" s="150"/>
      <c r="L25" s="150"/>
      <c r="M25" s="150"/>
      <c r="N25" s="150"/>
      <c r="O25" s="149"/>
      <c r="P25" s="137"/>
      <c r="Q25" s="137"/>
      <c r="R25" s="137"/>
    </row>
    <row r="26" spans="1:18" s="127" customFormat="1" ht="11.5" customHeight="1">
      <c r="A26" s="157"/>
      <c r="B26" s="146"/>
      <c r="C26" s="537"/>
      <c r="D26" s="146"/>
      <c r="E26" s="537"/>
      <c r="F26" s="152"/>
      <c r="G26" s="664"/>
      <c r="H26" s="146"/>
      <c r="I26" s="537"/>
      <c r="J26" s="148"/>
      <c r="K26" s="150"/>
      <c r="L26" s="150"/>
      <c r="M26" s="150"/>
      <c r="N26" s="150"/>
      <c r="O26" s="149"/>
      <c r="P26" s="137"/>
      <c r="Q26" s="137"/>
      <c r="R26" s="137"/>
    </row>
    <row r="27" spans="1:18" s="127" customFormat="1" ht="26">
      <c r="A27" s="293" t="s">
        <v>139</v>
      </c>
      <c r="B27" s="168">
        <f t="shared" ref="B27:B30" si="6">SUM(D27,F27,H27)</f>
        <v>47545</v>
      </c>
      <c r="C27" s="570"/>
      <c r="D27" s="168">
        <f>SUM(D28:D30)</f>
        <v>24464</v>
      </c>
      <c r="E27" s="609"/>
      <c r="F27" s="168">
        <f>SUM(F28:F30)</f>
        <v>15329</v>
      </c>
      <c r="G27" s="665"/>
      <c r="H27" s="168">
        <f>SUM(H28:H30)</f>
        <v>7752</v>
      </c>
      <c r="I27" s="538"/>
      <c r="J27" s="192"/>
      <c r="K27" s="165">
        <f>SUM(K28:K29)</f>
        <v>100</v>
      </c>
      <c r="L27" s="165"/>
      <c r="M27" s="165">
        <f>SUM(M28:M29)</f>
        <v>100</v>
      </c>
      <c r="N27" s="165"/>
      <c r="O27" s="165">
        <f>SUM(O28:O29)</f>
        <v>100</v>
      </c>
      <c r="P27" s="154"/>
      <c r="Q27" s="165">
        <f>SUM(Q28:Q29)</f>
        <v>100</v>
      </c>
      <c r="R27" s="137"/>
    </row>
    <row r="28" spans="1:18" s="127" customFormat="1" ht="12" customHeight="1">
      <c r="A28" s="199" t="s">
        <v>140</v>
      </c>
      <c r="B28" s="146">
        <f t="shared" si="6"/>
        <v>8195</v>
      </c>
      <c r="C28" s="537"/>
      <c r="D28" s="146">
        <v>8153</v>
      </c>
      <c r="E28" s="146"/>
      <c r="F28" s="146">
        <v>42</v>
      </c>
      <c r="G28" s="146" t="s">
        <v>204</v>
      </c>
      <c r="H28" s="146">
        <v>0</v>
      </c>
      <c r="I28" s="537"/>
      <c r="J28" s="171"/>
      <c r="K28" s="150">
        <f>B28*100/SUM(B28:B29)</f>
        <v>17.236302450310234</v>
      </c>
      <c r="L28" s="150"/>
      <c r="M28" s="150">
        <f>D28*100/SUM(D28:D29)</f>
        <v>33.326520601700459</v>
      </c>
      <c r="N28" s="149"/>
      <c r="O28" s="150">
        <f>F28*100/SUM(F28:F29)</f>
        <v>0.2739904755691826</v>
      </c>
      <c r="P28" s="149"/>
      <c r="Q28" s="150">
        <f>H28*100/SUM(H28:H29)</f>
        <v>0</v>
      </c>
      <c r="R28" s="137"/>
    </row>
    <row r="29" spans="1:18" s="127" customFormat="1" ht="12" customHeight="1">
      <c r="A29" s="199" t="s">
        <v>141</v>
      </c>
      <c r="B29" s="146">
        <f t="shared" si="6"/>
        <v>39350</v>
      </c>
      <c r="C29" s="663"/>
      <c r="D29" s="146">
        <v>16311</v>
      </c>
      <c r="E29" s="146"/>
      <c r="F29" s="146">
        <v>15287</v>
      </c>
      <c r="G29" s="146"/>
      <c r="H29" s="146">
        <v>7752</v>
      </c>
      <c r="I29" s="537"/>
      <c r="J29" s="200"/>
      <c r="K29" s="150">
        <f>B29*100/SUM(B28:B29)</f>
        <v>82.763697549689766</v>
      </c>
      <c r="L29" s="197"/>
      <c r="M29" s="150">
        <f>D29*100/SUM(D28:D29)</f>
        <v>66.673479398299548</v>
      </c>
      <c r="N29" s="201"/>
      <c r="O29" s="150">
        <f>F29*100/SUM(F28:F29)</f>
        <v>99.726009524430822</v>
      </c>
      <c r="P29" s="201"/>
      <c r="Q29" s="150">
        <f>H29*100/SUM(H28:H29)</f>
        <v>100</v>
      </c>
      <c r="R29" s="137"/>
    </row>
    <row r="30" spans="1:18" s="127" customFormat="1" ht="12" customHeight="1">
      <c r="A30" s="19" t="s">
        <v>4</v>
      </c>
      <c r="B30" s="146">
        <f t="shared" si="6"/>
        <v>0</v>
      </c>
      <c r="C30" s="663"/>
      <c r="D30" s="146">
        <v>0</v>
      </c>
      <c r="E30" s="146"/>
      <c r="F30" s="146">
        <v>0</v>
      </c>
      <c r="G30" s="146"/>
      <c r="H30" s="146">
        <v>0</v>
      </c>
      <c r="I30" s="537"/>
      <c r="J30" s="200"/>
      <c r="K30" s="661" t="s">
        <v>14</v>
      </c>
      <c r="L30" s="662"/>
      <c r="M30" s="661" t="s">
        <v>14</v>
      </c>
      <c r="N30" s="363"/>
      <c r="O30" s="328">
        <v>0</v>
      </c>
      <c r="P30" s="363"/>
      <c r="Q30" s="328">
        <v>0</v>
      </c>
      <c r="R30" s="137"/>
    </row>
    <row r="31" spans="1:18" s="127" customFormat="1" ht="6.5" customHeight="1">
      <c r="A31" s="151"/>
      <c r="B31" s="146"/>
      <c r="C31" s="664"/>
      <c r="D31" s="146"/>
      <c r="E31" s="663"/>
      <c r="F31" s="135"/>
      <c r="G31" s="664"/>
      <c r="H31" s="135"/>
      <c r="I31" s="537"/>
      <c r="J31" s="148"/>
      <c r="K31" s="150"/>
      <c r="L31" s="150"/>
      <c r="M31" s="150"/>
      <c r="N31" s="150"/>
      <c r="O31" s="150"/>
      <c r="P31" s="137"/>
      <c r="Q31" s="137"/>
      <c r="R31" s="137"/>
    </row>
    <row r="32" spans="1:18" s="127" customFormat="1">
      <c r="A32" s="293" t="s">
        <v>143</v>
      </c>
      <c r="B32" s="168">
        <f t="shared" ref="B32:B35" si="7">SUM(D32,F32,H32)</f>
        <v>47545</v>
      </c>
      <c r="C32" s="665"/>
      <c r="D32" s="168">
        <f>SUM(D33:D35)</f>
        <v>24464</v>
      </c>
      <c r="E32" s="664"/>
      <c r="F32" s="168">
        <f>SUM(F33:F35)</f>
        <v>15329</v>
      </c>
      <c r="G32" s="665"/>
      <c r="H32" s="168">
        <f>SUM(H33:H35)</f>
        <v>7752</v>
      </c>
      <c r="I32" s="538"/>
      <c r="J32" s="192"/>
      <c r="K32" s="165">
        <f>SUM(K33:K34)</f>
        <v>100</v>
      </c>
      <c r="L32" s="165"/>
      <c r="M32" s="165">
        <f>SUM(M33:M34)</f>
        <v>100</v>
      </c>
      <c r="N32" s="165"/>
      <c r="O32" s="165">
        <f>SUM(O33:O34)</f>
        <v>100</v>
      </c>
      <c r="P32" s="154"/>
      <c r="Q32" s="165">
        <f>SUM(Q33:Q34)</f>
        <v>100</v>
      </c>
      <c r="R32" s="137"/>
    </row>
    <row r="33" spans="1:18" s="127" customFormat="1" ht="12" customHeight="1">
      <c r="A33" s="199" t="s">
        <v>140</v>
      </c>
      <c r="B33" s="146">
        <f t="shared" si="7"/>
        <v>2312</v>
      </c>
      <c r="C33" s="663"/>
      <c r="D33" s="146">
        <v>1054</v>
      </c>
      <c r="E33" s="146" t="s">
        <v>204</v>
      </c>
      <c r="F33" s="146">
        <v>1146</v>
      </c>
      <c r="G33" s="146"/>
      <c r="H33" s="146">
        <v>112</v>
      </c>
      <c r="I33" s="538" t="s">
        <v>204</v>
      </c>
      <c r="J33" s="171"/>
      <c r="K33" s="150">
        <f>B33*100/SUM(B33:B34)</f>
        <v>4.862761594279104</v>
      </c>
      <c r="L33" s="150"/>
      <c r="M33" s="150">
        <f>D33*100/SUM(D33:D34)</f>
        <v>4.3083714846304773</v>
      </c>
      <c r="N33" s="149"/>
      <c r="O33" s="150">
        <f>F33*100/SUM(F33:F34)</f>
        <v>7.4760258333876966</v>
      </c>
      <c r="P33" s="149"/>
      <c r="Q33" s="150">
        <f>H33*100/SUM(H33:H34)</f>
        <v>1.4447884416924666</v>
      </c>
      <c r="R33" s="137"/>
    </row>
    <row r="34" spans="1:18" s="127" customFormat="1" ht="12" customHeight="1">
      <c r="A34" s="199" t="s">
        <v>141</v>
      </c>
      <c r="B34" s="146">
        <f t="shared" si="7"/>
        <v>45233</v>
      </c>
      <c r="C34" s="663"/>
      <c r="D34" s="146">
        <v>23410</v>
      </c>
      <c r="E34" s="146"/>
      <c r="F34" s="146">
        <v>14183</v>
      </c>
      <c r="G34" s="146"/>
      <c r="H34" s="146">
        <v>7640</v>
      </c>
      <c r="I34" s="537"/>
      <c r="J34" s="200"/>
      <c r="K34" s="150">
        <f>B34*100/SUM(B33:B34)</f>
        <v>95.137238405720893</v>
      </c>
      <c r="L34" s="197"/>
      <c r="M34" s="150">
        <f>D34*100/SUM(D33:D34)</f>
        <v>95.691628515369516</v>
      </c>
      <c r="N34" s="201"/>
      <c r="O34" s="150">
        <f>F34*100/SUM(F33:F34)</f>
        <v>92.523974166612305</v>
      </c>
      <c r="P34" s="201"/>
      <c r="Q34" s="150">
        <f>H34*100/SUM(H33:H34)</f>
        <v>98.555211558307533</v>
      </c>
      <c r="R34" s="137"/>
    </row>
    <row r="35" spans="1:18" s="127" customFormat="1" ht="12" customHeight="1">
      <c r="A35" s="19" t="s">
        <v>4</v>
      </c>
      <c r="B35" s="146">
        <f t="shared" si="7"/>
        <v>0</v>
      </c>
      <c r="C35" s="663"/>
      <c r="D35" s="146">
        <v>0</v>
      </c>
      <c r="E35" s="146"/>
      <c r="F35" s="146">
        <v>0</v>
      </c>
      <c r="G35" s="146"/>
      <c r="H35" s="146">
        <v>0</v>
      </c>
      <c r="I35" s="537"/>
      <c r="J35" s="200"/>
      <c r="K35" s="661">
        <v>0</v>
      </c>
      <c r="L35" s="662"/>
      <c r="M35" s="661">
        <v>0</v>
      </c>
      <c r="N35" s="363"/>
      <c r="O35" s="328">
        <v>0</v>
      </c>
      <c r="P35" s="363"/>
      <c r="Q35" s="328">
        <v>0</v>
      </c>
      <c r="R35" s="137"/>
    </row>
    <row r="36" spans="1:18" s="127" customFormat="1" ht="6.5" customHeight="1">
      <c r="A36" s="151"/>
      <c r="B36" s="146"/>
      <c r="C36" s="664"/>
      <c r="D36" s="146"/>
      <c r="E36" s="663"/>
      <c r="F36" s="135"/>
      <c r="G36" s="664"/>
      <c r="H36" s="135"/>
      <c r="I36" s="537"/>
      <c r="J36" s="148"/>
      <c r="K36" s="150"/>
      <c r="L36" s="150"/>
      <c r="M36" s="150"/>
      <c r="N36" s="150"/>
      <c r="O36" s="150"/>
      <c r="P36" s="137"/>
      <c r="Q36" s="137"/>
      <c r="R36" s="137"/>
    </row>
    <row r="37" spans="1:18" s="133" customFormat="1">
      <c r="A37" s="293" t="s">
        <v>17</v>
      </c>
      <c r="B37" s="168">
        <f t="shared" ref="B37:B60" si="8">SUM(D37,F37,H37)</f>
        <v>47545</v>
      </c>
      <c r="C37" s="665"/>
      <c r="D37" s="156">
        <f>SUM(D38:D40)</f>
        <v>24464</v>
      </c>
      <c r="E37" s="667"/>
      <c r="F37" s="156">
        <f>SUM(F38:F40)</f>
        <v>15329</v>
      </c>
      <c r="G37" s="665"/>
      <c r="H37" s="156">
        <f>SUM(H38:H40)</f>
        <v>7752</v>
      </c>
      <c r="I37" s="538"/>
      <c r="J37" s="192"/>
      <c r="K37" s="154">
        <f>SUM(K38:K39)</f>
        <v>100</v>
      </c>
      <c r="L37" s="154"/>
      <c r="M37" s="154">
        <f>SUM(M38:M39)</f>
        <v>100</v>
      </c>
      <c r="N37" s="154"/>
      <c r="O37" s="154">
        <f>SUM(O38:O39)</f>
        <v>100</v>
      </c>
      <c r="P37" s="154"/>
      <c r="Q37" s="154">
        <f>SUM(Q38:Q39)</f>
        <v>100</v>
      </c>
      <c r="R37" s="165"/>
    </row>
    <row r="38" spans="1:18" s="127" customFormat="1">
      <c r="A38" s="199" t="s">
        <v>18</v>
      </c>
      <c r="B38" s="146">
        <f t="shared" si="8"/>
        <v>45463</v>
      </c>
      <c r="C38" s="675"/>
      <c r="D38" s="676">
        <v>23586</v>
      </c>
      <c r="E38" s="665"/>
      <c r="F38" s="676">
        <v>14495</v>
      </c>
      <c r="G38" s="675"/>
      <c r="H38" s="676">
        <v>7382</v>
      </c>
      <c r="I38" s="538"/>
      <c r="J38" s="171"/>
      <c r="K38" s="149">
        <f>B38*100/SUM(B38:B39)</f>
        <v>95.620990640445896</v>
      </c>
      <c r="L38" s="149"/>
      <c r="M38" s="149">
        <f>D38*100/SUM(D38:D39)</f>
        <v>96.411052975801184</v>
      </c>
      <c r="N38" s="149"/>
      <c r="O38" s="149">
        <f>F38*100/SUM(F38:F39)</f>
        <v>94.559331985126235</v>
      </c>
      <c r="P38" s="149"/>
      <c r="Q38" s="149">
        <f>H38*100/SUM(H38:H39)</f>
        <v>95.227038183694532</v>
      </c>
      <c r="R38" s="149"/>
    </row>
    <row r="39" spans="1:18" s="127" customFormat="1">
      <c r="A39" s="199" t="s">
        <v>19</v>
      </c>
      <c r="B39" s="146">
        <f t="shared" si="8"/>
        <v>2082</v>
      </c>
      <c r="C39" s="675"/>
      <c r="D39" s="676">
        <v>878</v>
      </c>
      <c r="E39" s="675" t="s">
        <v>204</v>
      </c>
      <c r="F39" s="676">
        <v>834</v>
      </c>
      <c r="G39" s="675" t="s">
        <v>204</v>
      </c>
      <c r="H39" s="676">
        <v>370</v>
      </c>
      <c r="I39" s="538" t="s">
        <v>204</v>
      </c>
      <c r="J39" s="200"/>
      <c r="K39" s="149">
        <f>B39*100/SUM(B38:B39)</f>
        <v>4.3790093595541064</v>
      </c>
      <c r="L39" s="201"/>
      <c r="M39" s="149">
        <f>D39*100/SUM(D38:D39)</f>
        <v>3.5889470241988226</v>
      </c>
      <c r="N39" s="201"/>
      <c r="O39" s="149">
        <f>F39*100/SUM(F38:F39)</f>
        <v>5.4406680148737685</v>
      </c>
      <c r="P39" s="201"/>
      <c r="Q39" s="149">
        <f>H39*100/SUM(H38:H39)</f>
        <v>4.7729618163054699</v>
      </c>
      <c r="R39" s="149"/>
    </row>
    <row r="40" spans="1:18" s="127" customFormat="1" ht="12">
      <c r="A40" s="19" t="s">
        <v>4</v>
      </c>
      <c r="B40" s="146">
        <f t="shared" si="8"/>
        <v>0</v>
      </c>
      <c r="C40" s="675"/>
      <c r="D40" s="152">
        <v>0</v>
      </c>
      <c r="E40" s="675"/>
      <c r="F40" s="152">
        <v>0</v>
      </c>
      <c r="G40" s="675"/>
      <c r="H40" s="152">
        <v>0</v>
      </c>
      <c r="I40" s="538"/>
      <c r="J40" s="200"/>
      <c r="K40" s="152">
        <v>0</v>
      </c>
      <c r="L40" s="677"/>
      <c r="M40" s="152">
        <v>0</v>
      </c>
      <c r="N40" s="363"/>
      <c r="O40" s="152">
        <v>0</v>
      </c>
      <c r="P40" s="677"/>
      <c r="Q40" s="152">
        <v>0</v>
      </c>
      <c r="R40" s="149"/>
    </row>
    <row r="41" spans="1:18" s="127" customFormat="1" ht="6.5" customHeight="1">
      <c r="A41" s="151"/>
      <c r="B41" s="146"/>
      <c r="C41" s="664"/>
      <c r="D41" s="146"/>
      <c r="E41" s="663"/>
      <c r="F41" s="135"/>
      <c r="G41" s="664"/>
      <c r="H41" s="135"/>
      <c r="I41" s="537"/>
      <c r="J41" s="148"/>
      <c r="K41" s="150"/>
      <c r="L41" s="150"/>
      <c r="M41" s="150"/>
      <c r="N41" s="150"/>
      <c r="O41" s="150"/>
      <c r="P41" s="137"/>
      <c r="Q41" s="137"/>
      <c r="R41" s="137"/>
    </row>
    <row r="42" spans="1:18" s="133" customFormat="1" ht="12">
      <c r="A42" s="294" t="s">
        <v>20</v>
      </c>
      <c r="B42" s="168">
        <f>SUM(D42,F42,H42)</f>
        <v>47543</v>
      </c>
      <c r="C42" s="665"/>
      <c r="D42" s="168">
        <f>SUM(D43:D49)</f>
        <v>24464</v>
      </c>
      <c r="E42" s="664"/>
      <c r="F42" s="168">
        <f>SUM(F43:F49)</f>
        <v>15328</v>
      </c>
      <c r="G42" s="666"/>
      <c r="H42" s="168">
        <f>SUM(H43:H49)</f>
        <v>7751</v>
      </c>
      <c r="I42" s="609"/>
      <c r="J42" s="192"/>
      <c r="K42" s="165">
        <f>SUM(K43:K48)</f>
        <v>100</v>
      </c>
      <c r="L42" s="165"/>
      <c r="M42" s="165">
        <f>SUM(M43:M48)</f>
        <v>100</v>
      </c>
      <c r="N42" s="165"/>
      <c r="O42" s="165">
        <f>SUM(O43:O48)</f>
        <v>100.00000000000001</v>
      </c>
      <c r="P42" s="154"/>
      <c r="Q42" s="165">
        <f>SUM(Q43:Q48)</f>
        <v>100</v>
      </c>
      <c r="R42" s="165"/>
    </row>
    <row r="43" spans="1:18" s="127" customFormat="1">
      <c r="A43" s="295" t="s">
        <v>5</v>
      </c>
      <c r="B43" s="146">
        <f t="shared" si="8"/>
        <v>2084</v>
      </c>
      <c r="C43" s="663"/>
      <c r="D43" s="146">
        <v>1113</v>
      </c>
      <c r="E43" s="146" t="s">
        <v>204</v>
      </c>
      <c r="F43" s="146">
        <v>529</v>
      </c>
      <c r="G43" s="146" t="s">
        <v>204</v>
      </c>
      <c r="H43" s="146">
        <v>442</v>
      </c>
      <c r="I43" s="146"/>
      <c r="J43" s="171"/>
      <c r="K43" s="150">
        <f>B43*100/SUM($B$43:$B$48)</f>
        <v>4.3878302979260972</v>
      </c>
      <c r="L43" s="150"/>
      <c r="M43" s="150">
        <f>D43*100/SUM($D$43:$D$48)</f>
        <v>4.5584862385321099</v>
      </c>
      <c r="N43" s="149"/>
      <c r="O43" s="150">
        <f>F43*100/SUM($F$43:$F$48)</f>
        <v>3.4512004175365343</v>
      </c>
      <c r="P43" s="149"/>
      <c r="Q43" s="150">
        <f>H43*100/SUM($H$43:$H$48)</f>
        <v>5.7024900012901565</v>
      </c>
      <c r="R43" s="149"/>
    </row>
    <row r="44" spans="1:18" s="127" customFormat="1">
      <c r="A44" s="295" t="s">
        <v>161</v>
      </c>
      <c r="B44" s="146">
        <f t="shared" si="8"/>
        <v>8898</v>
      </c>
      <c r="C44" s="663"/>
      <c r="D44" s="146">
        <v>5217</v>
      </c>
      <c r="E44" s="146"/>
      <c r="F44" s="146">
        <v>2508</v>
      </c>
      <c r="G44" s="146"/>
      <c r="H44" s="146">
        <v>1173</v>
      </c>
      <c r="I44" s="146"/>
      <c r="J44" s="148"/>
      <c r="K44" s="150">
        <f t="shared" ref="K44:K47" si="9">B44*100/SUM($B$43:$B$48)</f>
        <v>18.734603642488683</v>
      </c>
      <c r="L44" s="150"/>
      <c r="M44" s="150">
        <f t="shared" ref="M44:M47" si="10">D44*100/SUM($D$43:$D$48)</f>
        <v>21.36713630406291</v>
      </c>
      <c r="N44" s="150"/>
      <c r="O44" s="150">
        <f t="shared" ref="O44:O47" si="11">F44*100/SUM($F$43:$F$48)</f>
        <v>16.362212943632567</v>
      </c>
      <c r="P44" s="137"/>
      <c r="Q44" s="150">
        <f t="shared" ref="Q44:Q47" si="12">H44*100/SUM($H$43:$H$48)</f>
        <v>15.13353115727003</v>
      </c>
      <c r="R44" s="149"/>
    </row>
    <row r="45" spans="1:18" s="127" customFormat="1">
      <c r="A45" s="296" t="s">
        <v>162</v>
      </c>
      <c r="B45" s="146">
        <f t="shared" si="8"/>
        <v>12122</v>
      </c>
      <c r="C45" s="663"/>
      <c r="D45" s="146">
        <v>5738</v>
      </c>
      <c r="E45" s="146"/>
      <c r="F45" s="146">
        <v>5825</v>
      </c>
      <c r="G45" s="146"/>
      <c r="H45" s="146">
        <v>559</v>
      </c>
      <c r="I45" s="146"/>
      <c r="J45" s="148"/>
      <c r="K45" s="150">
        <f t="shared" si="9"/>
        <v>25.522686598589324</v>
      </c>
      <c r="L45" s="150"/>
      <c r="M45" s="150">
        <f t="shared" si="10"/>
        <v>23.500982961992136</v>
      </c>
      <c r="N45" s="150"/>
      <c r="O45" s="150">
        <f t="shared" si="11"/>
        <v>38.002348643006265</v>
      </c>
      <c r="P45" s="137"/>
      <c r="Q45" s="150">
        <f t="shared" si="12"/>
        <v>7.2119726486904918</v>
      </c>
      <c r="R45" s="149"/>
    </row>
    <row r="46" spans="1:18" s="127" customFormat="1">
      <c r="A46" s="296" t="s">
        <v>163</v>
      </c>
      <c r="B46" s="146">
        <f t="shared" si="8"/>
        <v>4900</v>
      </c>
      <c r="C46" s="664"/>
      <c r="D46" s="146">
        <v>2243</v>
      </c>
      <c r="E46" s="146"/>
      <c r="F46" s="146">
        <v>1548</v>
      </c>
      <c r="G46" s="146"/>
      <c r="H46" s="146">
        <v>1109</v>
      </c>
      <c r="I46" s="146"/>
      <c r="J46" s="148"/>
      <c r="K46" s="150">
        <f>B46*100/SUM($B$43:$B$48)</f>
        <v>10.316875460574797</v>
      </c>
      <c r="L46" s="150"/>
      <c r="M46" s="150">
        <f t="shared" si="10"/>
        <v>9.1865989515072091</v>
      </c>
      <c r="N46" s="150"/>
      <c r="O46" s="150">
        <f t="shared" si="11"/>
        <v>10.099164926931106</v>
      </c>
      <c r="P46" s="137"/>
      <c r="Q46" s="150">
        <f t="shared" si="12"/>
        <v>14.307831247580957</v>
      </c>
      <c r="R46" s="149"/>
    </row>
    <row r="47" spans="1:18" s="127" customFormat="1">
      <c r="A47" s="295" t="s">
        <v>164</v>
      </c>
      <c r="B47" s="146">
        <f t="shared" si="8"/>
        <v>7883</v>
      </c>
      <c r="C47" s="666"/>
      <c r="D47" s="146">
        <v>3299</v>
      </c>
      <c r="E47" s="146"/>
      <c r="F47" s="146">
        <v>2842</v>
      </c>
      <c r="G47" s="146"/>
      <c r="H47" s="146">
        <v>1742</v>
      </c>
      <c r="I47" s="146"/>
      <c r="J47" s="148"/>
      <c r="K47" s="150">
        <f t="shared" si="9"/>
        <v>16.597536582798188</v>
      </c>
      <c r="L47" s="150"/>
      <c r="M47" s="150">
        <f t="shared" si="10"/>
        <v>13.511631716906946</v>
      </c>
      <c r="N47" s="150"/>
      <c r="O47" s="150">
        <f t="shared" si="11"/>
        <v>18.54123173277662</v>
      </c>
      <c r="P47" s="137"/>
      <c r="Q47" s="150">
        <f t="shared" si="12"/>
        <v>22.474519416849439</v>
      </c>
      <c r="R47" s="149"/>
    </row>
    <row r="48" spans="1:18" s="127" customFormat="1" ht="12">
      <c r="A48" s="19" t="s">
        <v>165</v>
      </c>
      <c r="B48" s="146">
        <f t="shared" si="8"/>
        <v>11608</v>
      </c>
      <c r="C48" s="663"/>
      <c r="D48" s="146">
        <v>6806</v>
      </c>
      <c r="E48" s="146"/>
      <c r="F48" s="146">
        <v>2076</v>
      </c>
      <c r="G48" s="146"/>
      <c r="H48" s="146">
        <v>2726</v>
      </c>
      <c r="I48" s="146"/>
      <c r="J48" s="148"/>
      <c r="K48" s="150">
        <f>B48*100/SUM($B$43:$B$48)</f>
        <v>24.440467417622909</v>
      </c>
      <c r="L48" s="150"/>
      <c r="M48" s="150">
        <f>D48*100/SUM($D$43:$D$48)</f>
        <v>27.875163826998691</v>
      </c>
      <c r="N48" s="150"/>
      <c r="O48" s="150">
        <f>F48*100/SUM($F$43:$F$48)</f>
        <v>13.543841336116911</v>
      </c>
      <c r="P48" s="137"/>
      <c r="Q48" s="150">
        <f>H48*100/SUM($H$43:$H$48)</f>
        <v>35.169655528318927</v>
      </c>
      <c r="R48" s="149"/>
    </row>
    <row r="49" spans="1:18" s="127" customFormat="1" ht="12">
      <c r="A49" s="19" t="s">
        <v>4</v>
      </c>
      <c r="B49" s="146">
        <f>SUM(D49,F49,H49)</f>
        <v>48</v>
      </c>
      <c r="C49" s="663" t="s">
        <v>204</v>
      </c>
      <c r="D49" s="146">
        <v>48</v>
      </c>
      <c r="E49" s="146" t="s">
        <v>204</v>
      </c>
      <c r="F49" s="146">
        <v>0</v>
      </c>
      <c r="G49" s="146"/>
      <c r="H49" s="146">
        <v>0</v>
      </c>
      <c r="I49" s="146"/>
      <c r="J49" s="148"/>
      <c r="K49" s="146">
        <f>SUM(M49,O49,Q49)</f>
        <v>0</v>
      </c>
      <c r="L49" s="662"/>
      <c r="M49" s="146">
        <f>SUM(O49,Q49,S49)</f>
        <v>0</v>
      </c>
      <c r="N49" s="363"/>
      <c r="O49" s="328">
        <v>0</v>
      </c>
      <c r="P49" s="363"/>
      <c r="Q49" s="328">
        <v>0</v>
      </c>
      <c r="R49" s="149"/>
    </row>
    <row r="50" spans="1:18" s="123" customFormat="1" ht="6.5" customHeight="1">
      <c r="A50" s="202"/>
      <c r="B50" s="146"/>
      <c r="C50" s="663"/>
      <c r="D50" s="152"/>
      <c r="E50" s="663"/>
      <c r="F50" s="152"/>
      <c r="G50" s="667"/>
      <c r="H50" s="152"/>
      <c r="I50" s="538"/>
      <c r="J50" s="172"/>
      <c r="K50" s="149"/>
      <c r="L50" s="149"/>
      <c r="M50" s="149"/>
      <c r="N50" s="149"/>
      <c r="O50" s="149"/>
      <c r="P50" s="173"/>
      <c r="Q50" s="149"/>
      <c r="R50" s="149"/>
    </row>
    <row r="51" spans="1:18" s="133" customFormat="1" ht="12">
      <c r="A51" s="294" t="s">
        <v>21</v>
      </c>
      <c r="B51" s="168">
        <f t="shared" si="8"/>
        <v>47545</v>
      </c>
      <c r="C51" s="663"/>
      <c r="D51" s="168">
        <f>SUM(D52:D54)</f>
        <v>24464</v>
      </c>
      <c r="E51" s="663"/>
      <c r="F51" s="168">
        <f>SUM(F52:F54)</f>
        <v>15329</v>
      </c>
      <c r="G51" s="665"/>
      <c r="H51" s="168">
        <f>SUM(H52:H54)</f>
        <v>7752</v>
      </c>
      <c r="I51" s="537"/>
      <c r="J51" s="205"/>
      <c r="K51" s="165">
        <f>SUM(K52:K53)</f>
        <v>100</v>
      </c>
      <c r="L51" s="165"/>
      <c r="M51" s="165">
        <f>SUM(M52:M53)</f>
        <v>100</v>
      </c>
      <c r="N51" s="165"/>
      <c r="O51" s="165">
        <f>SUM(O52:O53)</f>
        <v>100</v>
      </c>
      <c r="P51" s="206"/>
      <c r="Q51" s="165">
        <f>SUM(Q52:Q53)</f>
        <v>100</v>
      </c>
      <c r="R51" s="165"/>
    </row>
    <row r="52" spans="1:18" s="127" customFormat="1">
      <c r="A52" s="297" t="s">
        <v>182</v>
      </c>
      <c r="B52" s="146">
        <f t="shared" si="8"/>
        <v>19353</v>
      </c>
      <c r="C52" s="663"/>
      <c r="D52" s="146">
        <v>9215</v>
      </c>
      <c r="E52" s="146"/>
      <c r="F52" s="146">
        <v>7225</v>
      </c>
      <c r="G52" s="146"/>
      <c r="H52" s="146">
        <v>2913</v>
      </c>
      <c r="I52" s="537"/>
      <c r="J52" s="148"/>
      <c r="K52" s="150">
        <f>B52*100/SUM(B52:B53)</f>
        <v>40.70459564622989</v>
      </c>
      <c r="L52" s="197"/>
      <c r="M52" s="150">
        <f>D52*100/SUM(D52:D53)</f>
        <v>37.667593198168738</v>
      </c>
      <c r="N52" s="197"/>
      <c r="O52" s="150">
        <f>F52*100/SUM(F52:F53)</f>
        <v>47.132885380651054</v>
      </c>
      <c r="P52" s="137"/>
      <c r="Q52" s="150">
        <f>H52*100/SUM(H52:H53)</f>
        <v>37.577399380804955</v>
      </c>
      <c r="R52" s="149"/>
    </row>
    <row r="53" spans="1:18" s="127" customFormat="1">
      <c r="A53" s="297" t="s">
        <v>183</v>
      </c>
      <c r="B53" s="146">
        <f t="shared" si="8"/>
        <v>28192</v>
      </c>
      <c r="C53" s="663"/>
      <c r="D53" s="146">
        <v>15249</v>
      </c>
      <c r="E53" s="146"/>
      <c r="F53" s="146">
        <v>8104</v>
      </c>
      <c r="G53" s="146"/>
      <c r="H53" s="146">
        <v>4839</v>
      </c>
      <c r="I53" s="538"/>
      <c r="J53" s="171"/>
      <c r="K53" s="150">
        <f>B53*100/SUM(B52:B53)</f>
        <v>59.29540435377011</v>
      </c>
      <c r="L53" s="150"/>
      <c r="M53" s="150">
        <f>D53*100/SUM(D52:D53)</f>
        <v>62.332406801831262</v>
      </c>
      <c r="N53" s="150"/>
      <c r="O53" s="150">
        <f>F53*100/SUM(F52:F53)</f>
        <v>52.867114619348946</v>
      </c>
      <c r="P53" s="149"/>
      <c r="Q53" s="150">
        <f>H53*100/SUM(H52:H53)</f>
        <v>62.422600619195045</v>
      </c>
      <c r="R53" s="149"/>
    </row>
    <row r="54" spans="1:18" s="127" customFormat="1" ht="12">
      <c r="A54" s="19" t="s">
        <v>4</v>
      </c>
      <c r="B54" s="146">
        <f>SUM(D54,F54,H54)</f>
        <v>0</v>
      </c>
      <c r="C54" s="663"/>
      <c r="D54" s="146">
        <v>0</v>
      </c>
      <c r="E54" s="146"/>
      <c r="F54" s="146">
        <v>0</v>
      </c>
      <c r="G54" s="146"/>
      <c r="H54" s="146">
        <v>0</v>
      </c>
      <c r="I54" s="538"/>
      <c r="J54" s="171"/>
      <c r="K54" s="661">
        <v>0</v>
      </c>
      <c r="L54" s="662"/>
      <c r="M54" s="661">
        <v>0</v>
      </c>
      <c r="N54" s="363"/>
      <c r="O54" s="661">
        <v>0</v>
      </c>
      <c r="P54" s="662"/>
      <c r="Q54" s="661">
        <v>0</v>
      </c>
      <c r="R54" s="149"/>
    </row>
    <row r="55" spans="1:18" s="127" customFormat="1" ht="6.5" customHeight="1">
      <c r="A55" s="207"/>
      <c r="B55" s="146"/>
      <c r="C55" s="611"/>
      <c r="D55" s="208"/>
      <c r="E55" s="663"/>
      <c r="F55" s="208"/>
      <c r="G55" s="668"/>
      <c r="H55" s="209"/>
      <c r="I55" s="537"/>
      <c r="J55" s="210"/>
      <c r="K55" s="197"/>
      <c r="L55" s="197"/>
      <c r="M55" s="197"/>
      <c r="N55" s="197"/>
      <c r="O55" s="197"/>
      <c r="P55" s="211"/>
      <c r="Q55" s="137"/>
      <c r="R55" s="137"/>
    </row>
    <row r="56" spans="1:18" s="133" customFormat="1">
      <c r="A56" s="298" t="s">
        <v>22</v>
      </c>
      <c r="B56" s="168">
        <f>SUM(D56,F56,H56)</f>
        <v>47545</v>
      </c>
      <c r="C56" s="546"/>
      <c r="D56" s="168">
        <f>SUM(D57:D61)</f>
        <v>24464</v>
      </c>
      <c r="E56" s="663"/>
      <c r="F56" s="168">
        <f>SUM(F57:F61)</f>
        <v>15329</v>
      </c>
      <c r="G56" s="666"/>
      <c r="H56" s="168">
        <f>SUM(H57:H61)</f>
        <v>7752</v>
      </c>
      <c r="I56" s="537"/>
      <c r="J56" s="205"/>
      <c r="K56" s="165">
        <f>SUM(K57:K60)</f>
        <v>100</v>
      </c>
      <c r="L56" s="165"/>
      <c r="M56" s="165">
        <f>SUM(M57:M60)</f>
        <v>100</v>
      </c>
      <c r="N56" s="165"/>
      <c r="O56" s="165">
        <f>SUM(O57:O60)</f>
        <v>100.00000000000001</v>
      </c>
      <c r="P56" s="206"/>
      <c r="Q56" s="165">
        <f>SUM(Q57:Q60)</f>
        <v>100</v>
      </c>
      <c r="R56" s="165"/>
    </row>
    <row r="57" spans="1:18" s="127" customFormat="1" ht="12">
      <c r="A57" s="299" t="s">
        <v>71</v>
      </c>
      <c r="B57" s="146">
        <f t="shared" si="8"/>
        <v>23091</v>
      </c>
      <c r="C57" s="537"/>
      <c r="D57" s="146">
        <v>11262</v>
      </c>
      <c r="E57" s="146"/>
      <c r="F57" s="146">
        <v>9052</v>
      </c>
      <c r="G57" s="146"/>
      <c r="H57" s="146">
        <v>2777</v>
      </c>
      <c r="I57" s="146"/>
      <c r="J57" s="171"/>
      <c r="K57" s="150">
        <f>B57*100/SUM($B$57:$B$60)</f>
        <v>48.720329148644375</v>
      </c>
      <c r="L57" s="150"/>
      <c r="M57" s="150">
        <f>D57*100/SUM($D$57:$D$60)</f>
        <v>46.318993172657727</v>
      </c>
      <c r="N57" s="150"/>
      <c r="O57" s="150">
        <f>F57*100/SUM($F$57:$F$60)</f>
        <v>59.051471067910498</v>
      </c>
      <c r="P57" s="137"/>
      <c r="Q57" s="150">
        <f>H57*100/SUM($H$57:$H$60)</f>
        <v>35.823013415892675</v>
      </c>
      <c r="R57" s="149"/>
    </row>
    <row r="58" spans="1:18" s="127" customFormat="1" ht="12">
      <c r="A58" s="299" t="s">
        <v>72</v>
      </c>
      <c r="B58" s="146">
        <f t="shared" si="8"/>
        <v>2002</v>
      </c>
      <c r="C58" s="537"/>
      <c r="D58" s="146">
        <v>530</v>
      </c>
      <c r="E58" s="146" t="s">
        <v>204</v>
      </c>
      <c r="F58" s="146">
        <v>456</v>
      </c>
      <c r="G58" s="146" t="s">
        <v>204</v>
      </c>
      <c r="H58" s="146">
        <v>1016</v>
      </c>
      <c r="I58" s="146"/>
      <c r="J58" s="171"/>
      <c r="K58" s="150">
        <f>B58*100/SUM($B$57:$B$60)</f>
        <v>4.224074269437704</v>
      </c>
      <c r="L58" s="150"/>
      <c r="M58" s="150">
        <f>D58*100/SUM($D$57:$D$60)</f>
        <v>2.1798140988730772</v>
      </c>
      <c r="N58" s="149"/>
      <c r="O58" s="150">
        <f>F58*100/SUM($F$57:$F$60)</f>
        <v>2.9747537347511255</v>
      </c>
      <c r="P58" s="149"/>
      <c r="Q58" s="150">
        <f>H58*100/SUM($H$57:$H$60)</f>
        <v>13.106295149638802</v>
      </c>
      <c r="R58" s="149"/>
    </row>
    <row r="59" spans="1:18" s="127" customFormat="1" ht="12">
      <c r="A59" s="299" t="s">
        <v>73</v>
      </c>
      <c r="B59" s="146">
        <f t="shared" si="8"/>
        <v>21292</v>
      </c>
      <c r="C59" s="537"/>
      <c r="D59" s="146">
        <v>12183</v>
      </c>
      <c r="E59" s="146"/>
      <c r="F59" s="146">
        <v>5443</v>
      </c>
      <c r="G59" s="146"/>
      <c r="H59" s="146">
        <v>3666</v>
      </c>
      <c r="I59" s="146"/>
      <c r="J59" s="171"/>
      <c r="K59" s="150">
        <f>B59*100/SUM($B$57:$B$60)</f>
        <v>44.924570102331472</v>
      </c>
      <c r="L59" s="150"/>
      <c r="M59" s="150">
        <f>D59*100/SUM($D$57:$D$60)</f>
        <v>50.106934276548493</v>
      </c>
      <c r="N59" s="149"/>
      <c r="O59" s="150">
        <f>F59*100/SUM($F$57:$F$60)</f>
        <v>35.507860917215737</v>
      </c>
      <c r="P59" s="149"/>
      <c r="Q59" s="150">
        <f>H59*100/SUM($H$57:$H$60)</f>
        <v>47.291021671826627</v>
      </c>
      <c r="R59" s="149"/>
    </row>
    <row r="60" spans="1:18" s="127" customFormat="1">
      <c r="A60" s="300" t="s">
        <v>184</v>
      </c>
      <c r="B60" s="146">
        <f t="shared" si="8"/>
        <v>1010</v>
      </c>
      <c r="C60" s="537"/>
      <c r="D60" s="146">
        <v>339</v>
      </c>
      <c r="E60" s="146" t="s">
        <v>204</v>
      </c>
      <c r="F60" s="146">
        <v>378</v>
      </c>
      <c r="G60" s="146" t="s">
        <v>204</v>
      </c>
      <c r="H60" s="146">
        <v>293</v>
      </c>
      <c r="I60" s="146" t="s">
        <v>204</v>
      </c>
      <c r="J60" s="171"/>
      <c r="K60" s="150">
        <f>B60*100/SUM($B$57:$B$60)</f>
        <v>2.1310264795864544</v>
      </c>
      <c r="L60" s="150"/>
      <c r="M60" s="150">
        <f>D60*100/SUM($D$57:$D$60)</f>
        <v>1.3942584519207042</v>
      </c>
      <c r="N60" s="149"/>
      <c r="O60" s="150">
        <f>F60*100/SUM($F$57:$F$60)</f>
        <v>2.4659142801226435</v>
      </c>
      <c r="P60" s="149"/>
      <c r="Q60" s="150">
        <f>H60*100/SUM($H$57:$H$60)</f>
        <v>3.7796697626418987</v>
      </c>
      <c r="R60" s="149"/>
    </row>
    <row r="61" spans="1:18" s="127" customFormat="1" ht="12">
      <c r="A61" s="19" t="s">
        <v>4</v>
      </c>
      <c r="B61" s="146">
        <f>SUM(D61,F61,H61)</f>
        <v>150</v>
      </c>
      <c r="C61" s="537"/>
      <c r="D61" s="146">
        <v>150</v>
      </c>
      <c r="E61" s="146" t="s">
        <v>204</v>
      </c>
      <c r="F61" s="146">
        <v>0</v>
      </c>
      <c r="G61" s="146"/>
      <c r="H61" s="146">
        <v>0</v>
      </c>
      <c r="I61" s="146"/>
      <c r="J61" s="171"/>
      <c r="K61" s="150"/>
      <c r="L61" s="150"/>
      <c r="M61" s="150"/>
      <c r="N61" s="149"/>
      <c r="O61" s="150"/>
      <c r="P61" s="149"/>
      <c r="Q61" s="150"/>
      <c r="R61" s="149"/>
    </row>
    <row r="62" spans="1:18" s="123" customFormat="1" ht="6.5" customHeight="1" thickBot="1">
      <c r="A62" s="214"/>
      <c r="B62" s="175"/>
      <c r="C62" s="562"/>
      <c r="D62" s="175"/>
      <c r="E62" s="562"/>
      <c r="F62" s="175"/>
      <c r="G62" s="177"/>
      <c r="H62" s="175"/>
      <c r="I62" s="562"/>
      <c r="J62" s="178"/>
      <c r="K62" s="179"/>
      <c r="L62" s="178"/>
      <c r="M62" s="179"/>
      <c r="N62" s="178"/>
      <c r="O62" s="179"/>
      <c r="P62" s="180"/>
      <c r="Q62" s="179"/>
      <c r="R62" s="179"/>
    </row>
    <row r="63" spans="1:18" s="182" customFormat="1" ht="6.5" customHeight="1">
      <c r="B63" s="215"/>
      <c r="C63" s="572"/>
      <c r="D63" s="183"/>
      <c r="E63" s="572"/>
      <c r="F63" s="189"/>
      <c r="G63" s="184"/>
      <c r="I63" s="572"/>
      <c r="K63" s="215"/>
      <c r="M63" s="183"/>
      <c r="O63" s="189"/>
    </row>
    <row r="64" spans="1:18" s="9" customFormat="1" ht="11.25" customHeight="1">
      <c r="A64" s="9" t="s">
        <v>187</v>
      </c>
      <c r="B64" s="24"/>
      <c r="C64" s="556"/>
      <c r="D64" s="24"/>
      <c r="E64" s="556"/>
      <c r="F64" s="24"/>
      <c r="G64" s="75"/>
      <c r="H64" s="24"/>
      <c r="I64" s="556"/>
      <c r="K64" s="67"/>
      <c r="L64" s="67"/>
      <c r="M64" s="67"/>
      <c r="N64" s="67"/>
      <c r="O64" s="67"/>
      <c r="P64" s="67"/>
      <c r="Q64" s="67"/>
      <c r="R64" s="67"/>
    </row>
    <row r="65" spans="1:18" s="182" customFormat="1">
      <c r="A65" s="301" t="s">
        <v>179</v>
      </c>
      <c r="B65" s="183"/>
      <c r="C65" s="572"/>
      <c r="D65" s="183"/>
      <c r="E65" s="572"/>
      <c r="F65" s="189"/>
      <c r="G65" s="184"/>
      <c r="I65" s="572"/>
      <c r="K65" s="183"/>
      <c r="M65" s="183"/>
      <c r="O65" s="189"/>
    </row>
    <row r="66" spans="1:18" s="182" customFormat="1">
      <c r="A66" s="301" t="s">
        <v>180</v>
      </c>
      <c r="B66" s="183"/>
      <c r="C66" s="572"/>
      <c r="D66" s="183"/>
      <c r="E66" s="572"/>
      <c r="G66" s="184"/>
      <c r="I66" s="572"/>
      <c r="K66" s="183"/>
      <c r="M66" s="183"/>
    </row>
    <row r="67" spans="1:18" s="182" customFormat="1">
      <c r="A67" s="302" t="s">
        <v>181</v>
      </c>
      <c r="B67" s="216"/>
      <c r="C67" s="610"/>
      <c r="D67" s="216"/>
      <c r="E67" s="610"/>
      <c r="F67" s="216"/>
      <c r="G67" s="217"/>
      <c r="H67" s="218"/>
      <c r="I67" s="610"/>
      <c r="J67" s="218"/>
      <c r="K67" s="216"/>
      <c r="L67" s="218"/>
      <c r="M67" s="216"/>
      <c r="N67" s="218"/>
      <c r="O67" s="216"/>
      <c r="P67" s="218"/>
    </row>
    <row r="68" spans="1:18" s="273" customFormat="1" ht="22.5" customHeight="1">
      <c r="A68" s="720" t="s">
        <v>160</v>
      </c>
      <c r="B68" s="720"/>
      <c r="C68" s="720"/>
      <c r="D68" s="720"/>
      <c r="E68" s="720"/>
      <c r="F68" s="720"/>
      <c r="G68" s="720"/>
      <c r="H68" s="720"/>
      <c r="I68" s="720"/>
      <c r="J68" s="720"/>
      <c r="K68" s="720"/>
      <c r="L68" s="720"/>
      <c r="M68" s="720"/>
      <c r="N68" s="720"/>
      <c r="O68" s="720"/>
      <c r="P68" s="720"/>
      <c r="Q68" s="720"/>
      <c r="R68" s="720"/>
    </row>
    <row r="69" spans="1:18" s="273" customFormat="1" ht="11">
      <c r="A69" s="287" t="s">
        <v>13</v>
      </c>
      <c r="B69" s="271"/>
      <c r="C69" s="557"/>
      <c r="E69" s="557"/>
      <c r="G69" s="272"/>
      <c r="I69" s="563"/>
      <c r="N69" s="274"/>
      <c r="P69" s="105"/>
      <c r="Q69" s="271"/>
      <c r="R69" s="272"/>
    </row>
    <row r="70" spans="1:18" s="273" customFormat="1" ht="11">
      <c r="A70" s="288" t="s">
        <v>68</v>
      </c>
      <c r="B70" s="271"/>
      <c r="C70" s="557"/>
      <c r="E70" s="557"/>
      <c r="G70" s="272"/>
      <c r="I70" s="563"/>
      <c r="N70" s="274"/>
      <c r="P70" s="106"/>
      <c r="Q70" s="271"/>
      <c r="R70" s="272"/>
    </row>
    <row r="71" spans="1:18" s="273" customFormat="1" ht="11">
      <c r="A71" s="9" t="s">
        <v>228</v>
      </c>
      <c r="B71" s="271"/>
      <c r="C71" s="557"/>
      <c r="E71" s="557"/>
      <c r="G71" s="272"/>
      <c r="I71" s="563"/>
      <c r="N71" s="274"/>
      <c r="P71" s="9"/>
      <c r="Q71" s="271"/>
      <c r="R71" s="272"/>
    </row>
  </sheetData>
  <mergeCells count="15">
    <mergeCell ref="A1:R1"/>
    <mergeCell ref="A4:A10"/>
    <mergeCell ref="B4:I4"/>
    <mergeCell ref="K4:R4"/>
    <mergeCell ref="B7:C10"/>
    <mergeCell ref="D7:I7"/>
    <mergeCell ref="A68:R68"/>
    <mergeCell ref="D10:E10"/>
    <mergeCell ref="F10:G10"/>
    <mergeCell ref="H10:I10"/>
    <mergeCell ref="M10:N10"/>
    <mergeCell ref="O10:P10"/>
    <mergeCell ref="Q10:R10"/>
    <mergeCell ref="K7:L10"/>
    <mergeCell ref="M7:R7"/>
  </mergeCells>
  <printOptions horizontalCentered="1"/>
  <pageMargins left="0.78740157480314965" right="0.78740157480314965" top="0.78740157480314965" bottom="0.78740157480314965" header="0.39370078740157483" footer="0.39370078740157483"/>
  <pageSetup scale="72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8" tint="-0.249977111117893"/>
  </sheetPr>
  <dimension ref="A1:AX111"/>
  <sheetViews>
    <sheetView zoomScaleNormal="100" workbookViewId="0">
      <pane xSplit="1" ySplit="11" topLeftCell="B12" activePane="bottomRight" state="frozen"/>
      <selection sqref="A1:R1"/>
      <selection pane="topRight" sqref="A1:R1"/>
      <selection pane="bottomLeft" sqref="A1:R1"/>
      <selection pane="bottomRight" sqref="A1:R1"/>
    </sheetView>
  </sheetViews>
  <sheetFormatPr baseColWidth="10" defaultColWidth="11.5" defaultRowHeight="13"/>
  <cols>
    <col min="1" max="1" width="30.6640625" style="122" customWidth="1"/>
    <col min="2" max="2" width="8.6640625" style="122" customWidth="1"/>
    <col min="3" max="3" width="2.6640625" style="555" customWidth="1"/>
    <col min="4" max="4" width="8.6640625" style="122" customWidth="1"/>
    <col min="5" max="5" width="2.6640625" style="555" customWidth="1"/>
    <col min="6" max="6" width="8.6640625" style="122" customWidth="1"/>
    <col min="7" max="7" width="2.6640625" style="555" customWidth="1"/>
    <col min="8" max="8" width="8.6640625" style="122" customWidth="1"/>
    <col min="9" max="9" width="2.6640625" style="555" customWidth="1"/>
    <col min="10" max="10" width="1.6640625" style="122" customWidth="1"/>
    <col min="11" max="11" width="8.6640625" style="122" customWidth="1"/>
    <col min="12" max="12" width="2.6640625" style="122" customWidth="1"/>
    <col min="13" max="13" width="8.6640625" style="122" customWidth="1"/>
    <col min="14" max="14" width="2.6640625" style="122" customWidth="1"/>
    <col min="15" max="15" width="8.6640625" style="122" customWidth="1"/>
    <col min="16" max="16" width="2.6640625" style="122" customWidth="1"/>
    <col min="17" max="17" width="8.6640625" style="122" customWidth="1"/>
    <col min="18" max="18" width="2.6640625" style="122" customWidth="1"/>
    <col min="19" max="16384" width="11.5" style="122"/>
  </cols>
  <sheetData>
    <row r="1" spans="1:18" ht="25.5" customHeight="1">
      <c r="A1" s="725" t="s">
        <v>234</v>
      </c>
      <c r="B1" s="725"/>
      <c r="C1" s="725"/>
      <c r="D1" s="725"/>
      <c r="E1" s="725"/>
      <c r="F1" s="725"/>
      <c r="G1" s="725"/>
      <c r="H1" s="725"/>
      <c r="I1" s="725"/>
      <c r="J1" s="725"/>
      <c r="K1" s="725"/>
      <c r="L1" s="725"/>
      <c r="M1" s="725"/>
      <c r="N1" s="725"/>
      <c r="O1" s="725"/>
      <c r="P1" s="725"/>
      <c r="Q1" s="725"/>
      <c r="R1" s="725"/>
    </row>
    <row r="2" spans="1:18" s="127" customFormat="1" ht="6.5" customHeight="1" thickBot="1">
      <c r="A2" s="123"/>
      <c r="B2" s="124"/>
      <c r="C2" s="550"/>
      <c r="D2" s="124"/>
      <c r="E2" s="550"/>
      <c r="F2" s="124"/>
      <c r="G2" s="550"/>
      <c r="H2" s="126"/>
      <c r="I2" s="550"/>
      <c r="J2" s="126"/>
      <c r="K2" s="124"/>
      <c r="L2" s="124"/>
      <c r="M2" s="124"/>
      <c r="N2" s="124"/>
      <c r="O2" s="124"/>
      <c r="P2" s="124"/>
      <c r="Q2" s="123"/>
      <c r="R2" s="123"/>
    </row>
    <row r="3" spans="1:18" s="128" customFormat="1" ht="6.5" customHeight="1">
      <c r="A3" s="436"/>
      <c r="B3" s="427"/>
      <c r="C3" s="551"/>
      <c r="D3" s="428"/>
      <c r="E3" s="551"/>
      <c r="F3" s="428"/>
      <c r="G3" s="551"/>
      <c r="H3" s="428"/>
      <c r="I3" s="551"/>
      <c r="J3" s="428"/>
      <c r="K3" s="428"/>
      <c r="L3" s="428"/>
      <c r="M3" s="428"/>
      <c r="N3" s="428"/>
      <c r="O3" s="428"/>
      <c r="P3" s="428"/>
      <c r="Q3" s="428"/>
      <c r="R3" s="428"/>
    </row>
    <row r="4" spans="1:18" s="128" customFormat="1" ht="12" customHeight="1">
      <c r="A4" s="724" t="s">
        <v>134</v>
      </c>
      <c r="B4" s="717" t="s">
        <v>43</v>
      </c>
      <c r="C4" s="717"/>
      <c r="D4" s="717"/>
      <c r="E4" s="717"/>
      <c r="F4" s="717"/>
      <c r="G4" s="717"/>
      <c r="H4" s="717"/>
      <c r="I4" s="717"/>
      <c r="J4" s="429"/>
      <c r="K4" s="717" t="s">
        <v>44</v>
      </c>
      <c r="L4" s="717"/>
      <c r="M4" s="717"/>
      <c r="N4" s="717"/>
      <c r="O4" s="717"/>
      <c r="P4" s="717"/>
      <c r="Q4" s="717"/>
      <c r="R4" s="717"/>
    </row>
    <row r="5" spans="1:18" s="128" customFormat="1" ht="6.5" customHeight="1">
      <c r="A5" s="724"/>
      <c r="B5" s="430"/>
      <c r="C5" s="548"/>
      <c r="D5" s="430"/>
      <c r="E5" s="548"/>
      <c r="F5" s="430"/>
      <c r="G5" s="548"/>
      <c r="H5" s="430"/>
      <c r="I5" s="548"/>
      <c r="J5" s="429"/>
      <c r="K5" s="430"/>
      <c r="L5" s="430"/>
      <c r="M5" s="430"/>
      <c r="N5" s="430"/>
      <c r="O5" s="430"/>
      <c r="P5" s="430"/>
      <c r="Q5" s="430"/>
      <c r="R5" s="430"/>
    </row>
    <row r="6" spans="1:18" s="128" customFormat="1" ht="6.5" customHeight="1">
      <c r="A6" s="724"/>
      <c r="B6" s="431"/>
      <c r="C6" s="549"/>
      <c r="D6" s="431"/>
      <c r="E6" s="549"/>
      <c r="F6" s="431"/>
      <c r="G6" s="549"/>
      <c r="H6" s="431"/>
      <c r="I6" s="549"/>
      <c r="J6" s="429"/>
      <c r="K6" s="431"/>
      <c r="L6" s="431"/>
      <c r="M6" s="431"/>
      <c r="N6" s="431"/>
      <c r="O6" s="431"/>
      <c r="P6" s="431"/>
      <c r="Q6" s="431"/>
      <c r="R6" s="431"/>
    </row>
    <row r="7" spans="1:18" s="128" customFormat="1" ht="12" customHeight="1">
      <c r="A7" s="724"/>
      <c r="B7" s="718" t="s">
        <v>0</v>
      </c>
      <c r="C7" s="718"/>
      <c r="D7" s="719" t="s">
        <v>155</v>
      </c>
      <c r="E7" s="719"/>
      <c r="F7" s="719"/>
      <c r="G7" s="719"/>
      <c r="H7" s="719"/>
      <c r="I7" s="719"/>
      <c r="J7" s="429"/>
      <c r="K7" s="718" t="s">
        <v>0</v>
      </c>
      <c r="L7" s="718"/>
      <c r="M7" s="719" t="s">
        <v>155</v>
      </c>
      <c r="N7" s="719"/>
      <c r="O7" s="719"/>
      <c r="P7" s="719"/>
      <c r="Q7" s="719"/>
      <c r="R7" s="719"/>
    </row>
    <row r="8" spans="1:18" s="128" customFormat="1" ht="6.5" customHeight="1">
      <c r="A8" s="724"/>
      <c r="B8" s="718"/>
      <c r="C8" s="718"/>
      <c r="D8" s="430"/>
      <c r="E8" s="548"/>
      <c r="F8" s="430"/>
      <c r="G8" s="548"/>
      <c r="H8" s="430"/>
      <c r="I8" s="548"/>
      <c r="J8" s="429"/>
      <c r="K8" s="718"/>
      <c r="L8" s="718"/>
      <c r="M8" s="430"/>
      <c r="N8" s="430"/>
      <c r="O8" s="430"/>
      <c r="P8" s="430"/>
      <c r="Q8" s="430"/>
      <c r="R8" s="430"/>
    </row>
    <row r="9" spans="1:18" s="128" customFormat="1" ht="6.5" customHeight="1">
      <c r="A9" s="724"/>
      <c r="B9" s="718"/>
      <c r="C9" s="718"/>
      <c r="D9" s="431"/>
      <c r="E9" s="549"/>
      <c r="F9" s="431"/>
      <c r="G9" s="549"/>
      <c r="H9" s="431"/>
      <c r="I9" s="549"/>
      <c r="J9" s="429"/>
      <c r="K9" s="718"/>
      <c r="L9" s="718"/>
      <c r="M9" s="431"/>
      <c r="N9" s="431"/>
      <c r="O9" s="431"/>
      <c r="P9" s="431"/>
      <c r="Q9" s="431"/>
      <c r="R9" s="431"/>
    </row>
    <row r="10" spans="1:18" s="128" customFormat="1" ht="12">
      <c r="A10" s="724"/>
      <c r="B10" s="718"/>
      <c r="C10" s="718"/>
      <c r="D10" s="721" t="s">
        <v>23</v>
      </c>
      <c r="E10" s="721"/>
      <c r="F10" s="721" t="s">
        <v>76</v>
      </c>
      <c r="G10" s="721"/>
      <c r="H10" s="721" t="s">
        <v>77</v>
      </c>
      <c r="I10" s="721"/>
      <c r="J10" s="432"/>
      <c r="K10" s="718"/>
      <c r="L10" s="718"/>
      <c r="M10" s="721" t="s">
        <v>23</v>
      </c>
      <c r="N10" s="721"/>
      <c r="O10" s="721" t="s">
        <v>76</v>
      </c>
      <c r="P10" s="721"/>
      <c r="Q10" s="721" t="s">
        <v>77</v>
      </c>
      <c r="R10" s="721"/>
    </row>
    <row r="11" spans="1:18" s="127" customFormat="1" ht="6.5" customHeight="1">
      <c r="A11" s="437"/>
      <c r="B11" s="434"/>
      <c r="C11" s="552"/>
      <c r="D11" s="434"/>
      <c r="E11" s="552"/>
      <c r="F11" s="434"/>
      <c r="G11" s="552"/>
      <c r="H11" s="434"/>
      <c r="I11" s="552"/>
      <c r="J11" s="434"/>
      <c r="K11" s="434"/>
      <c r="L11" s="434"/>
      <c r="M11" s="434"/>
      <c r="N11" s="434"/>
      <c r="O11" s="434"/>
      <c r="P11" s="434"/>
      <c r="Q11" s="434"/>
      <c r="R11" s="434"/>
    </row>
    <row r="12" spans="1:18" s="132" customFormat="1" ht="6.5" customHeight="1">
      <c r="A12" s="129"/>
      <c r="B12" s="220"/>
      <c r="C12" s="538"/>
      <c r="D12" s="130"/>
      <c r="E12" s="538"/>
      <c r="F12" s="130"/>
      <c r="G12" s="538"/>
      <c r="H12" s="130"/>
      <c r="I12" s="538"/>
      <c r="J12" s="130"/>
      <c r="K12" s="130"/>
      <c r="L12" s="130"/>
      <c r="M12" s="130"/>
      <c r="N12" s="130"/>
      <c r="O12" s="130"/>
      <c r="P12" s="130"/>
    </row>
    <row r="13" spans="1:18" s="133" customFormat="1">
      <c r="A13" s="447" t="s">
        <v>156</v>
      </c>
      <c r="B13" s="448">
        <f>SUM(D13,F13,H13)</f>
        <v>47545</v>
      </c>
      <c r="C13" s="553"/>
      <c r="D13" s="448">
        <f>D15</f>
        <v>24465</v>
      </c>
      <c r="E13" s="564"/>
      <c r="F13" s="448">
        <f>F15</f>
        <v>15329</v>
      </c>
      <c r="G13" s="553"/>
      <c r="H13" s="448">
        <f>H15</f>
        <v>7751</v>
      </c>
      <c r="I13" s="553"/>
      <c r="J13" s="451"/>
      <c r="K13" s="669">
        <f>M13+O13+Q13</f>
        <v>100</v>
      </c>
      <c r="L13" s="444"/>
      <c r="M13" s="443">
        <f>D13*100/B13</f>
        <v>51.456514880639396</v>
      </c>
      <c r="N13" s="445"/>
      <c r="O13" s="443">
        <f>F13*100/B13</f>
        <v>32.241034809128195</v>
      </c>
      <c r="P13" s="452"/>
      <c r="Q13" s="443">
        <f>H13*100/B13</f>
        <v>16.302450310232413</v>
      </c>
      <c r="R13" s="451"/>
    </row>
    <row r="14" spans="1:18" s="127" customFormat="1" ht="6.5" customHeight="1">
      <c r="A14" s="134"/>
      <c r="B14" s="135"/>
      <c r="C14" s="539"/>
      <c r="D14" s="135"/>
      <c r="E14" s="539"/>
      <c r="F14" s="135"/>
      <c r="G14" s="539"/>
      <c r="H14" s="135"/>
      <c r="I14" s="539"/>
      <c r="J14" s="134"/>
      <c r="K14" s="137"/>
      <c r="L14" s="137"/>
      <c r="M14" s="137"/>
      <c r="N14" s="137"/>
      <c r="O14" s="137"/>
      <c r="P14" s="137"/>
      <c r="Q14" s="137"/>
      <c r="R14" s="134"/>
    </row>
    <row r="15" spans="1:18" s="133" customFormat="1">
      <c r="A15" s="281" t="s">
        <v>91</v>
      </c>
      <c r="B15" s="168">
        <f t="shared" ref="B15:B24" si="0">SUM(D15,F15,H15)</f>
        <v>47545</v>
      </c>
      <c r="C15" s="537"/>
      <c r="D15" s="168">
        <f>SUM(D16:D24)</f>
        <v>24465</v>
      </c>
      <c r="E15" s="537"/>
      <c r="F15" s="168">
        <f>SUM(F16:F24)</f>
        <v>15329</v>
      </c>
      <c r="G15" s="539"/>
      <c r="H15" s="168">
        <f>SUM(H16:H24)</f>
        <v>7751</v>
      </c>
      <c r="I15" s="537"/>
      <c r="J15" s="148"/>
      <c r="K15" s="221">
        <f>SUM(K16:K23)</f>
        <v>99.999999999999986</v>
      </c>
      <c r="L15" s="221"/>
      <c r="M15" s="221">
        <f>SUM(M16:M23)</f>
        <v>100</v>
      </c>
      <c r="N15" s="221"/>
      <c r="O15" s="221">
        <f>SUM(O16:O23)</f>
        <v>100</v>
      </c>
      <c r="P15" s="221"/>
      <c r="Q15" s="221">
        <f>SUM(Q16:Q23)</f>
        <v>100</v>
      </c>
      <c r="R15" s="221"/>
    </row>
    <row r="16" spans="1:18" s="127" customFormat="1">
      <c r="A16" s="303" t="s">
        <v>92</v>
      </c>
      <c r="B16" s="135">
        <f t="shared" si="0"/>
        <v>11430</v>
      </c>
      <c r="C16" s="135"/>
      <c r="D16" s="135">
        <v>4411</v>
      </c>
      <c r="E16" s="135"/>
      <c r="F16" s="135">
        <v>2543</v>
      </c>
      <c r="G16" s="135"/>
      <c r="H16" s="135">
        <v>4476</v>
      </c>
      <c r="I16" s="135"/>
      <c r="J16" s="222"/>
      <c r="K16" s="213">
        <f>B16*100/SUM($B$16:$B$23)</f>
        <v>27.164484159992394</v>
      </c>
      <c r="L16" s="212"/>
      <c r="M16" s="213">
        <f>D16*100/SUM($D$16:$D$23)</f>
        <v>19.707800911446697</v>
      </c>
      <c r="N16" s="223"/>
      <c r="O16" s="213">
        <f>F16*100/SUM($F$16:$F$23)</f>
        <v>18.752304402330211</v>
      </c>
      <c r="P16" s="212"/>
      <c r="Q16" s="213">
        <f>H16*100/SUM($H$16:$H$23)</f>
        <v>72.970329312031296</v>
      </c>
      <c r="R16" s="213"/>
    </row>
    <row r="17" spans="1:18" s="127" customFormat="1">
      <c r="A17" s="303" t="s">
        <v>93</v>
      </c>
      <c r="B17" s="135">
        <f t="shared" si="0"/>
        <v>959</v>
      </c>
      <c r="C17" s="135" t="s">
        <v>204</v>
      </c>
      <c r="D17" s="135">
        <v>904</v>
      </c>
      <c r="E17" s="135" t="s">
        <v>204</v>
      </c>
      <c r="F17" s="135">
        <v>31</v>
      </c>
      <c r="G17" s="135" t="s">
        <v>204</v>
      </c>
      <c r="H17" s="135">
        <v>24</v>
      </c>
      <c r="I17" s="135" t="s">
        <v>204</v>
      </c>
      <c r="J17" s="222"/>
      <c r="K17" s="213">
        <f t="shared" ref="K17:K22" si="1">B17*100/SUM($B$16:$B$23)</f>
        <v>2.2791548827150225</v>
      </c>
      <c r="L17" s="212"/>
      <c r="M17" s="213">
        <f t="shared" ref="M17:M22" si="2">D17*100/SUM($D$16:$D$23)</f>
        <v>4.0389598784737739</v>
      </c>
      <c r="N17" s="223"/>
      <c r="O17" s="213">
        <f t="shared" ref="O17:O22" si="3">F17*100/SUM($F$16:$F$23)</f>
        <v>0.22859671115699431</v>
      </c>
      <c r="P17" s="223"/>
      <c r="Q17" s="213">
        <f t="shared" ref="Q17:Q22" si="4">H17*100/SUM($H$16:$H$23)</f>
        <v>0.39126181936746007</v>
      </c>
      <c r="R17" s="213"/>
    </row>
    <row r="18" spans="1:18" s="127" customFormat="1">
      <c r="A18" s="303" t="s">
        <v>94</v>
      </c>
      <c r="B18" s="135">
        <f t="shared" si="0"/>
        <v>11723</v>
      </c>
      <c r="C18" s="135"/>
      <c r="D18" s="135">
        <v>9806</v>
      </c>
      <c r="E18" s="135"/>
      <c r="F18" s="135">
        <v>1318</v>
      </c>
      <c r="G18" s="135"/>
      <c r="H18" s="135">
        <v>599</v>
      </c>
      <c r="I18" s="135"/>
      <c r="J18" s="222"/>
      <c r="K18" s="213">
        <f t="shared" si="1"/>
        <v>27.860826579841717</v>
      </c>
      <c r="L18" s="212"/>
      <c r="M18" s="213">
        <f t="shared" si="2"/>
        <v>43.811991779108212</v>
      </c>
      <c r="N18" s="212"/>
      <c r="O18" s="213">
        <f t="shared" si="3"/>
        <v>9.7190472679005975</v>
      </c>
      <c r="P18" s="213"/>
      <c r="Q18" s="213">
        <f t="shared" si="4"/>
        <v>9.7652429083795234</v>
      </c>
      <c r="R18" s="213"/>
    </row>
    <row r="19" spans="1:18" s="127" customFormat="1">
      <c r="A19" s="303" t="s">
        <v>95</v>
      </c>
      <c r="B19" s="135">
        <f t="shared" si="0"/>
        <v>5970</v>
      </c>
      <c r="C19" s="135"/>
      <c r="D19" s="135">
        <v>5164</v>
      </c>
      <c r="E19" s="135"/>
      <c r="F19" s="135">
        <v>245</v>
      </c>
      <c r="G19" s="135" t="s">
        <v>204</v>
      </c>
      <c r="H19" s="135">
        <v>561</v>
      </c>
      <c r="I19" s="135"/>
      <c r="J19" s="222"/>
      <c r="K19" s="213">
        <f t="shared" si="1"/>
        <v>14.188273878841173</v>
      </c>
      <c r="L19" s="212"/>
      <c r="M19" s="213">
        <f t="shared" si="2"/>
        <v>23.072111518184254</v>
      </c>
      <c r="N19" s="212"/>
      <c r="O19" s="213">
        <f t="shared" si="3"/>
        <v>1.8066514268859228</v>
      </c>
      <c r="P19" s="212"/>
      <c r="Q19" s="213">
        <f t="shared" si="4"/>
        <v>9.1457450277143781</v>
      </c>
      <c r="R19" s="213"/>
    </row>
    <row r="20" spans="1:18" s="127" customFormat="1">
      <c r="A20" s="303" t="s">
        <v>96</v>
      </c>
      <c r="B20" s="135">
        <f t="shared" si="0"/>
        <v>164</v>
      </c>
      <c r="C20" s="135" t="s">
        <v>204</v>
      </c>
      <c r="D20" s="135">
        <v>142</v>
      </c>
      <c r="E20" s="135" t="s">
        <v>204</v>
      </c>
      <c r="F20" s="135">
        <v>0</v>
      </c>
      <c r="G20" s="135"/>
      <c r="H20" s="135">
        <v>22</v>
      </c>
      <c r="I20" s="135" t="s">
        <v>204</v>
      </c>
      <c r="J20" s="222"/>
      <c r="K20" s="213">
        <f t="shared" si="1"/>
        <v>0.3897616274924543</v>
      </c>
      <c r="L20" s="212"/>
      <c r="M20" s="213">
        <f t="shared" si="2"/>
        <v>0.63443838799034935</v>
      </c>
      <c r="N20" s="212"/>
      <c r="O20" s="213">
        <f t="shared" si="3"/>
        <v>0</v>
      </c>
      <c r="P20" s="212"/>
      <c r="Q20" s="213">
        <f t="shared" si="4"/>
        <v>0.35865666775350508</v>
      </c>
      <c r="R20" s="213"/>
    </row>
    <row r="21" spans="1:18" s="127" customFormat="1">
      <c r="A21" s="303" t="s">
        <v>97</v>
      </c>
      <c r="B21" s="135">
        <f t="shared" si="0"/>
        <v>1752</v>
      </c>
      <c r="C21" s="135"/>
      <c r="D21" s="135">
        <v>658</v>
      </c>
      <c r="E21" s="135" t="s">
        <v>204</v>
      </c>
      <c r="F21" s="135">
        <v>901</v>
      </c>
      <c r="G21" s="135"/>
      <c r="H21" s="135">
        <v>193</v>
      </c>
      <c r="I21" s="135" t="s">
        <v>204</v>
      </c>
      <c r="J21" s="148"/>
      <c r="K21" s="213">
        <f t="shared" si="1"/>
        <v>4.1637949473584142</v>
      </c>
      <c r="L21" s="212"/>
      <c r="M21" s="213">
        <f t="shared" si="2"/>
        <v>2.9398623894200697</v>
      </c>
      <c r="N21" s="212"/>
      <c r="O21" s="213">
        <f t="shared" si="3"/>
        <v>6.6440527984661895</v>
      </c>
      <c r="P21" s="212"/>
      <c r="Q21" s="213">
        <f t="shared" si="4"/>
        <v>3.1463971307466578</v>
      </c>
      <c r="R21" s="213"/>
    </row>
    <row r="22" spans="1:18" s="127" customFormat="1">
      <c r="A22" s="303" t="s">
        <v>98</v>
      </c>
      <c r="B22" s="135">
        <f t="shared" si="0"/>
        <v>10079</v>
      </c>
      <c r="C22" s="135"/>
      <c r="D22" s="135">
        <v>1297</v>
      </c>
      <c r="E22" s="135"/>
      <c r="F22" s="135">
        <v>8523</v>
      </c>
      <c r="G22" s="135"/>
      <c r="H22" s="135">
        <v>259</v>
      </c>
      <c r="I22" s="135" t="s">
        <v>204</v>
      </c>
      <c r="J22" s="171"/>
      <c r="K22" s="213">
        <f t="shared" si="1"/>
        <v>23.953703923758823</v>
      </c>
      <c r="L22" s="212"/>
      <c r="M22" s="213">
        <f t="shared" si="2"/>
        <v>5.7948351353766423</v>
      </c>
      <c r="N22" s="213"/>
      <c r="O22" s="213">
        <f t="shared" si="3"/>
        <v>62.849347393260082</v>
      </c>
      <c r="P22" s="213"/>
      <c r="Q22" s="213">
        <f t="shared" si="4"/>
        <v>4.2223671340071736</v>
      </c>
      <c r="R22" s="213"/>
    </row>
    <row r="23" spans="1:18" s="127" customFormat="1">
      <c r="A23" s="224" t="s">
        <v>99</v>
      </c>
      <c r="B23" s="135">
        <f t="shared" si="0"/>
        <v>0</v>
      </c>
      <c r="C23" s="135"/>
      <c r="D23" s="135">
        <v>0</v>
      </c>
      <c r="E23" s="135"/>
      <c r="F23" s="135">
        <v>0</v>
      </c>
      <c r="G23" s="135"/>
      <c r="H23" s="135">
        <v>0</v>
      </c>
      <c r="I23" s="135"/>
      <c r="J23" s="225"/>
      <c r="K23" s="213">
        <f>B23*100/SUM($B$16:$B$23)</f>
        <v>0</v>
      </c>
      <c r="L23" s="150"/>
      <c r="M23" s="213">
        <f>D23*100/SUM($D$16:$D$23)</f>
        <v>0</v>
      </c>
      <c r="N23" s="150"/>
      <c r="O23" s="213">
        <f>F23*100/SUM($F$16:$F$23)</f>
        <v>0</v>
      </c>
      <c r="P23" s="150"/>
      <c r="Q23" s="213">
        <f>H23*100/SUM($H$16:$H$23)</f>
        <v>0</v>
      </c>
      <c r="R23" s="149"/>
    </row>
    <row r="24" spans="1:18" s="127" customFormat="1">
      <c r="A24" s="157" t="s">
        <v>69</v>
      </c>
      <c r="B24" s="135">
        <f t="shared" si="0"/>
        <v>5468</v>
      </c>
      <c r="C24" s="135"/>
      <c r="D24" s="135">
        <v>2083</v>
      </c>
      <c r="E24" s="135"/>
      <c r="F24" s="135">
        <v>1768</v>
      </c>
      <c r="G24" s="135"/>
      <c r="H24" s="135">
        <v>1617</v>
      </c>
      <c r="I24" s="135"/>
      <c r="J24" s="148"/>
      <c r="K24" s="204" t="s">
        <v>14</v>
      </c>
      <c r="L24" s="212"/>
      <c r="M24" s="204" t="s">
        <v>14</v>
      </c>
      <c r="N24" s="213"/>
      <c r="O24" s="204" t="s">
        <v>14</v>
      </c>
      <c r="P24" s="213"/>
      <c r="Q24" s="204" t="s">
        <v>14</v>
      </c>
      <c r="R24" s="212"/>
    </row>
    <row r="25" spans="1:18" s="127" customFormat="1" ht="6.5" customHeight="1">
      <c r="A25" s="169"/>
      <c r="B25" s="146"/>
      <c r="C25" s="539"/>
      <c r="D25" s="146"/>
      <c r="E25" s="538"/>
      <c r="F25" s="135"/>
      <c r="G25" s="538"/>
      <c r="H25" s="152"/>
      <c r="I25" s="538"/>
      <c r="J25" s="171"/>
      <c r="K25" s="226"/>
      <c r="L25" s="150"/>
      <c r="M25" s="150"/>
      <c r="N25" s="149"/>
      <c r="O25" s="150"/>
      <c r="P25" s="149"/>
      <c r="Q25" s="137"/>
      <c r="R25" s="137"/>
    </row>
    <row r="26" spans="1:18" s="133" customFormat="1" ht="26">
      <c r="A26" s="227" t="s">
        <v>100</v>
      </c>
      <c r="B26" s="168">
        <f t="shared" ref="B26:B29" si="5">SUM(D26,F26,H26)</f>
        <v>47545</v>
      </c>
      <c r="C26" s="537"/>
      <c r="D26" s="168">
        <f>SUM(D27:D29)</f>
        <v>24464</v>
      </c>
      <c r="E26" s="537"/>
      <c r="F26" s="168">
        <f>SUM(F27:F29)</f>
        <v>15329</v>
      </c>
      <c r="G26" s="539"/>
      <c r="H26" s="168">
        <f>SUM(H27:H29)</f>
        <v>7752</v>
      </c>
      <c r="I26" s="537"/>
      <c r="J26" s="148"/>
      <c r="K26" s="165">
        <f>SUM(K27:K28)</f>
        <v>100</v>
      </c>
      <c r="L26" s="165"/>
      <c r="M26" s="165">
        <f>SUM(M27:M28)</f>
        <v>100</v>
      </c>
      <c r="N26" s="165"/>
      <c r="O26" s="165">
        <f>SUM(O27:O28)</f>
        <v>100</v>
      </c>
      <c r="P26" s="165"/>
      <c r="Q26" s="165">
        <f>SUM(Q27:Q28)</f>
        <v>100</v>
      </c>
      <c r="R26" s="165"/>
    </row>
    <row r="27" spans="1:18" s="127" customFormat="1">
      <c r="A27" s="304" t="s">
        <v>101</v>
      </c>
      <c r="B27" s="146">
        <f t="shared" si="5"/>
        <v>2075</v>
      </c>
      <c r="C27" s="135"/>
      <c r="D27" s="135">
        <v>608</v>
      </c>
      <c r="E27" s="135" t="s">
        <v>204</v>
      </c>
      <c r="F27" s="135">
        <v>1429</v>
      </c>
      <c r="G27" s="135"/>
      <c r="H27" s="135">
        <v>38</v>
      </c>
      <c r="I27" s="135" t="s">
        <v>204</v>
      </c>
      <c r="J27" s="135"/>
      <c r="K27" s="150">
        <f>B27*100/SUM(B27:B28)</f>
        <v>4.3759753680037115</v>
      </c>
      <c r="L27" s="150"/>
      <c r="M27" s="150">
        <f>D27*100/SUM($D$27:$D$28)</f>
        <v>2.4852844996729888</v>
      </c>
      <c r="N27" s="150"/>
      <c r="O27" s="150">
        <f>F27*100/SUM($F$27:$F$28)</f>
        <v>9.4000789369819753</v>
      </c>
      <c r="P27" s="137"/>
      <c r="Q27" s="150">
        <f>H27*100/SUM($H$27:$H$28)</f>
        <v>0.49019607843137253</v>
      </c>
      <c r="R27" s="149"/>
    </row>
    <row r="28" spans="1:18" s="127" customFormat="1">
      <c r="A28" s="239" t="s">
        <v>102</v>
      </c>
      <c r="B28" s="146">
        <f t="shared" si="5"/>
        <v>45343</v>
      </c>
      <c r="C28" s="135"/>
      <c r="D28" s="135">
        <v>23856</v>
      </c>
      <c r="E28" s="135"/>
      <c r="F28" s="135">
        <v>13773</v>
      </c>
      <c r="G28" s="135"/>
      <c r="H28" s="135">
        <v>7714</v>
      </c>
      <c r="I28" s="135"/>
      <c r="J28" s="135"/>
      <c r="K28" s="150">
        <f>B28*100/SUM(B27:B28)</f>
        <v>95.624024631996292</v>
      </c>
      <c r="L28" s="149"/>
      <c r="M28" s="150">
        <f>D28*100/SUM($D$27:$D$28)</f>
        <v>97.514715500327014</v>
      </c>
      <c r="N28" s="150"/>
      <c r="O28" s="150">
        <f>F28*100/SUM($F$27:$F$28)</f>
        <v>90.59992106301803</v>
      </c>
      <c r="P28" s="137"/>
      <c r="Q28" s="150">
        <f>H28*100/SUM($H$27:$H$28)</f>
        <v>99.509803921568633</v>
      </c>
      <c r="R28" s="149"/>
    </row>
    <row r="29" spans="1:18" s="127" customFormat="1">
      <c r="A29" s="145" t="s">
        <v>4</v>
      </c>
      <c r="B29" s="146">
        <f t="shared" si="5"/>
        <v>127</v>
      </c>
      <c r="C29" s="135"/>
      <c r="D29" s="135">
        <v>0</v>
      </c>
      <c r="E29" s="135"/>
      <c r="F29" s="135">
        <v>127</v>
      </c>
      <c r="G29" s="135" t="s">
        <v>204</v>
      </c>
      <c r="H29" s="135">
        <v>0</v>
      </c>
      <c r="I29" s="135"/>
      <c r="J29" s="135"/>
      <c r="K29" s="204" t="s">
        <v>14</v>
      </c>
      <c r="L29" s="150"/>
      <c r="M29" s="204" t="s">
        <v>14</v>
      </c>
      <c r="N29" s="150"/>
      <c r="O29" s="204" t="s">
        <v>14</v>
      </c>
      <c r="P29" s="149"/>
      <c r="Q29" s="204">
        <v>0</v>
      </c>
      <c r="R29" s="213"/>
    </row>
    <row r="30" spans="1:18" s="127" customFormat="1" ht="6.5" customHeight="1">
      <c r="A30" s="169"/>
      <c r="B30" s="146"/>
      <c r="C30" s="539"/>
      <c r="D30" s="135"/>
      <c r="E30" s="547"/>
      <c r="F30" s="135"/>
      <c r="G30" s="547"/>
      <c r="H30" s="135"/>
      <c r="I30" s="538"/>
      <c r="J30" s="171"/>
      <c r="K30" s="226"/>
      <c r="L30" s="150"/>
      <c r="M30" s="150"/>
      <c r="N30" s="149"/>
      <c r="O30" s="150"/>
      <c r="P30" s="149"/>
      <c r="Q30" s="137"/>
      <c r="R30" s="137"/>
    </row>
    <row r="31" spans="1:18" s="133" customFormat="1" ht="27">
      <c r="A31" s="653" t="s">
        <v>207</v>
      </c>
      <c r="B31" s="648"/>
      <c r="C31" s="649"/>
      <c r="D31" s="648"/>
      <c r="E31" s="649"/>
      <c r="F31" s="648"/>
      <c r="G31" s="649"/>
      <c r="H31" s="648"/>
      <c r="I31" s="678"/>
      <c r="J31" s="679"/>
      <c r="K31" s="680"/>
      <c r="L31" s="680"/>
      <c r="M31" s="680"/>
      <c r="N31" s="680"/>
      <c r="O31" s="680"/>
      <c r="P31" s="681"/>
      <c r="Q31" s="680"/>
      <c r="R31" s="165"/>
    </row>
    <row r="32" spans="1:18" s="127" customFormat="1">
      <c r="A32" s="650" t="s">
        <v>176</v>
      </c>
      <c r="B32" s="651">
        <f>SUM(D32,F32,H32)</f>
        <v>41788</v>
      </c>
      <c r="C32" s="649"/>
      <c r="D32" s="651">
        <v>22897</v>
      </c>
      <c r="E32" s="651"/>
      <c r="F32" s="651">
        <v>11166</v>
      </c>
      <c r="G32" s="651"/>
      <c r="H32" s="651">
        <v>7725</v>
      </c>
      <c r="I32" s="649"/>
      <c r="J32" s="682"/>
      <c r="K32" s="713">
        <v>87.893319872118454</v>
      </c>
      <c r="L32" s="651"/>
      <c r="M32" s="713">
        <v>93.594669718770433</v>
      </c>
      <c r="N32" s="713"/>
      <c r="O32" s="713">
        <v>72.842325004892686</v>
      </c>
      <c r="P32" s="713"/>
      <c r="Q32" s="713">
        <v>99.664559411688813</v>
      </c>
      <c r="R32" s="150"/>
    </row>
    <row r="33" spans="1:18" s="127" customFormat="1">
      <c r="A33" s="650" t="s">
        <v>103</v>
      </c>
      <c r="B33" s="651">
        <f t="shared" ref="B33:B37" si="6">SUM(D33,F33,H33)</f>
        <v>7373</v>
      </c>
      <c r="C33" s="649"/>
      <c r="D33" s="651">
        <v>1140</v>
      </c>
      <c r="E33" s="651" t="s">
        <v>204</v>
      </c>
      <c r="F33" s="651">
        <v>6233</v>
      </c>
      <c r="G33" s="651"/>
      <c r="H33" s="651">
        <v>0</v>
      </c>
      <c r="I33" s="678"/>
      <c r="J33" s="679"/>
      <c r="K33" s="713">
        <v>15.507414028814805</v>
      </c>
      <c r="L33" s="651"/>
      <c r="M33" s="713">
        <v>4.6599084368868535</v>
      </c>
      <c r="N33" s="713"/>
      <c r="O33" s="713">
        <v>40.661491291017029</v>
      </c>
      <c r="P33" s="713"/>
      <c r="Q33" s="713">
        <v>0</v>
      </c>
      <c r="R33" s="150"/>
    </row>
    <row r="34" spans="1:18" s="127" customFormat="1">
      <c r="A34" s="650" t="s">
        <v>205</v>
      </c>
      <c r="B34" s="651">
        <f t="shared" si="6"/>
        <v>3253</v>
      </c>
      <c r="C34" s="649"/>
      <c r="D34" s="651">
        <v>2397</v>
      </c>
      <c r="E34" s="651"/>
      <c r="F34" s="651">
        <v>827</v>
      </c>
      <c r="G34" s="651"/>
      <c r="H34" s="651">
        <v>29</v>
      </c>
      <c r="I34" s="649" t="s">
        <v>204</v>
      </c>
      <c r="J34" s="682"/>
      <c r="K34" s="713">
        <v>6.8419392154800711</v>
      </c>
      <c r="L34" s="651"/>
      <c r="M34" s="713">
        <v>9.7980706344015687</v>
      </c>
      <c r="N34" s="713"/>
      <c r="O34" s="713">
        <v>5.3950029356122382</v>
      </c>
      <c r="P34" s="713"/>
      <c r="Q34" s="713">
        <v>0.37409700722394218</v>
      </c>
      <c r="R34" s="150"/>
    </row>
    <row r="35" spans="1:18" s="127" customFormat="1">
      <c r="A35" s="650" t="s">
        <v>206</v>
      </c>
      <c r="B35" s="651">
        <f t="shared" si="6"/>
        <v>3078</v>
      </c>
      <c r="C35" s="649"/>
      <c r="D35" s="651">
        <v>1870</v>
      </c>
      <c r="E35" s="651"/>
      <c r="F35" s="651">
        <v>732</v>
      </c>
      <c r="G35" s="651" t="s">
        <v>204</v>
      </c>
      <c r="H35" s="651">
        <v>476</v>
      </c>
      <c r="I35" s="649"/>
      <c r="J35" s="679"/>
      <c r="K35" s="713">
        <v>6.4741392003028837</v>
      </c>
      <c r="L35" s="651"/>
      <c r="M35" s="713">
        <v>7.6438848920863309</v>
      </c>
      <c r="N35" s="713"/>
      <c r="O35" s="713">
        <v>4.7755741127348639</v>
      </c>
      <c r="P35" s="713"/>
      <c r="Q35" s="713">
        <v>6.1411430783124752</v>
      </c>
      <c r="R35" s="150"/>
    </row>
    <row r="36" spans="1:18" s="127" customFormat="1">
      <c r="A36" s="650" t="s">
        <v>177</v>
      </c>
      <c r="B36" s="651">
        <f t="shared" si="6"/>
        <v>473</v>
      </c>
      <c r="C36" s="649" t="s">
        <v>204</v>
      </c>
      <c r="D36" s="651">
        <v>404</v>
      </c>
      <c r="E36" s="651" t="s">
        <v>204</v>
      </c>
      <c r="F36" s="651">
        <v>69</v>
      </c>
      <c r="G36" s="651" t="s">
        <v>204</v>
      </c>
      <c r="H36" s="651">
        <v>0</v>
      </c>
      <c r="I36" s="649"/>
      <c r="J36" s="679"/>
      <c r="K36" s="713">
        <v>0.99484698706488583</v>
      </c>
      <c r="L36" s="651"/>
      <c r="M36" s="713">
        <v>1.6514061478090254</v>
      </c>
      <c r="N36" s="713"/>
      <c r="O36" s="713">
        <v>0.45012720986365706</v>
      </c>
      <c r="P36" s="713"/>
      <c r="Q36" s="713">
        <v>0</v>
      </c>
      <c r="R36" s="150"/>
    </row>
    <row r="37" spans="1:18" s="127" customFormat="1">
      <c r="A37" s="652" t="s">
        <v>104</v>
      </c>
      <c r="B37" s="651">
        <f t="shared" si="6"/>
        <v>23</v>
      </c>
      <c r="C37" s="649" t="s">
        <v>204</v>
      </c>
      <c r="D37" s="651">
        <v>0</v>
      </c>
      <c r="E37" s="651"/>
      <c r="F37" s="651">
        <v>23</v>
      </c>
      <c r="G37" s="651" t="s">
        <v>204</v>
      </c>
      <c r="H37" s="651">
        <v>0</v>
      </c>
      <c r="I37" s="649"/>
      <c r="J37" s="679"/>
      <c r="K37" s="713">
        <v>4.8375223472499736E-2</v>
      </c>
      <c r="L37" s="651"/>
      <c r="M37" s="713">
        <v>0</v>
      </c>
      <c r="N37" s="713"/>
      <c r="O37" s="713">
        <v>0.15004240328788571</v>
      </c>
      <c r="P37" s="713"/>
      <c r="Q37" s="713">
        <v>0</v>
      </c>
      <c r="R37" s="150"/>
    </row>
    <row r="38" spans="1:18" s="127" customFormat="1" ht="6.5" customHeight="1">
      <c r="A38" s="231"/>
      <c r="B38" s="146"/>
      <c r="C38" s="537"/>
      <c r="D38" s="135"/>
      <c r="E38" s="547"/>
      <c r="F38" s="135"/>
      <c r="G38" s="547"/>
      <c r="H38" s="135"/>
      <c r="I38" s="537"/>
      <c r="J38" s="148"/>
      <c r="K38" s="150"/>
      <c r="L38" s="150"/>
      <c r="M38" s="150"/>
      <c r="N38" s="150"/>
      <c r="O38" s="150"/>
      <c r="P38" s="150"/>
      <c r="Q38" s="137"/>
      <c r="R38" s="137"/>
    </row>
    <row r="39" spans="1:18" s="133" customFormat="1" ht="26">
      <c r="A39" s="191" t="s">
        <v>105</v>
      </c>
      <c r="B39" s="168">
        <f t="shared" ref="B39:B52" si="7">SUM(D39,F39,H39)</f>
        <v>47545</v>
      </c>
      <c r="C39" s="537"/>
      <c r="D39" s="168">
        <f>SUM(D40:D52)</f>
        <v>24463</v>
      </c>
      <c r="E39" s="537"/>
      <c r="F39" s="168">
        <f>SUM(F40:F52)</f>
        <v>15330</v>
      </c>
      <c r="G39" s="537"/>
      <c r="H39" s="168">
        <f>SUM(H40:H52)</f>
        <v>7752</v>
      </c>
      <c r="I39" s="537"/>
      <c r="J39" s="148"/>
      <c r="K39" s="165">
        <f>SUM(K40:K51)</f>
        <v>100</v>
      </c>
      <c r="L39" s="165"/>
      <c r="M39" s="165">
        <f>SUM(M40:M51)</f>
        <v>100</v>
      </c>
      <c r="N39" s="165"/>
      <c r="O39" s="165">
        <f>SUM(O40:O51)</f>
        <v>100</v>
      </c>
      <c r="P39" s="150"/>
      <c r="Q39" s="165">
        <f>SUM(Q40:Q51)</f>
        <v>99.999999999999986</v>
      </c>
      <c r="R39" s="165"/>
    </row>
    <row r="40" spans="1:18" s="127" customFormat="1">
      <c r="A40" s="157" t="s">
        <v>45</v>
      </c>
      <c r="B40" s="146">
        <f t="shared" si="7"/>
        <v>946</v>
      </c>
      <c r="C40" s="146"/>
      <c r="D40" s="146">
        <v>487</v>
      </c>
      <c r="E40" s="146" t="s">
        <v>204</v>
      </c>
      <c r="F40" s="146">
        <v>261</v>
      </c>
      <c r="G40" s="146" t="s">
        <v>204</v>
      </c>
      <c r="H40" s="146">
        <v>198</v>
      </c>
      <c r="I40" s="146" t="s">
        <v>204</v>
      </c>
      <c r="J40" s="148"/>
      <c r="K40" s="149">
        <f>B40*100/SUM($B$40:$B$51)</f>
        <v>2.067804760759798</v>
      </c>
      <c r="L40" s="149"/>
      <c r="M40" s="149">
        <f>D40*100/SUM($D$40:$D$51)</f>
        <v>2.1009490940465918</v>
      </c>
      <c r="N40" s="149"/>
      <c r="O40" s="149">
        <f>F40*100/SUM($F$40:$F$51)</f>
        <v>1.759115724203006</v>
      </c>
      <c r="P40" s="150"/>
      <c r="Q40" s="149">
        <f>H40*100/SUM($H$40:$H$51)</f>
        <v>2.5607863424728401</v>
      </c>
      <c r="R40" s="149"/>
    </row>
    <row r="41" spans="1:18" s="127" customFormat="1">
      <c r="A41" s="145" t="s">
        <v>47</v>
      </c>
      <c r="B41" s="146">
        <f t="shared" si="7"/>
        <v>741</v>
      </c>
      <c r="C41" s="146" t="s">
        <v>204</v>
      </c>
      <c r="D41" s="146">
        <v>287</v>
      </c>
      <c r="E41" s="146" t="s">
        <v>204</v>
      </c>
      <c r="F41" s="146">
        <v>320</v>
      </c>
      <c r="G41" s="146" t="s">
        <v>204</v>
      </c>
      <c r="H41" s="146">
        <v>134</v>
      </c>
      <c r="I41" s="146" t="s">
        <v>204</v>
      </c>
      <c r="J41" s="160"/>
      <c r="K41" s="149">
        <f t="shared" ref="K41:K50" si="8">B41*100/SUM($B$40:$B$51)</f>
        <v>1.61970753459092</v>
      </c>
      <c r="L41" s="150"/>
      <c r="M41" s="149">
        <f t="shared" ref="M41:M50" si="9">D41*100/SUM($D$40:$D$51)</f>
        <v>1.2381363244176014</v>
      </c>
      <c r="N41" s="149"/>
      <c r="O41" s="149">
        <f t="shared" ref="O41:O50" si="10">F41*100/SUM($F$40:$F$51)</f>
        <v>2.1567702365707353</v>
      </c>
      <c r="P41" s="150"/>
      <c r="Q41" s="149">
        <f t="shared" ref="Q41:Q50" si="11">H41*100/SUM($H$40:$H$51)</f>
        <v>1.7330574236937404</v>
      </c>
      <c r="R41" s="149"/>
    </row>
    <row r="42" spans="1:18" s="127" customFormat="1">
      <c r="A42" s="145" t="s">
        <v>219</v>
      </c>
      <c r="B42" s="146">
        <f t="shared" si="7"/>
        <v>2954</v>
      </c>
      <c r="C42" s="146"/>
      <c r="D42" s="146">
        <v>2806</v>
      </c>
      <c r="E42" s="146"/>
      <c r="F42" s="146">
        <v>148</v>
      </c>
      <c r="G42" s="146" t="s">
        <v>204</v>
      </c>
      <c r="H42" s="146">
        <v>0</v>
      </c>
      <c r="I42" s="146"/>
      <c r="J42" s="148"/>
      <c r="K42" s="149">
        <f t="shared" si="8"/>
        <v>6.4569717370871498</v>
      </c>
      <c r="L42" s="150"/>
      <c r="M42" s="149">
        <f t="shared" si="9"/>
        <v>12.105263157894736</v>
      </c>
      <c r="N42" s="150"/>
      <c r="O42" s="149">
        <f t="shared" si="10"/>
        <v>0.99750623441396513</v>
      </c>
      <c r="P42" s="150"/>
      <c r="Q42" s="149">
        <f t="shared" si="11"/>
        <v>0</v>
      </c>
      <c r="R42" s="149"/>
    </row>
    <row r="43" spans="1:18" s="127" customFormat="1">
      <c r="A43" s="157" t="s">
        <v>46</v>
      </c>
      <c r="B43" s="146">
        <f t="shared" si="7"/>
        <v>273</v>
      </c>
      <c r="C43" s="146" t="s">
        <v>204</v>
      </c>
      <c r="D43" s="146">
        <v>164</v>
      </c>
      <c r="E43" s="146" t="s">
        <v>204</v>
      </c>
      <c r="F43" s="146">
        <v>77</v>
      </c>
      <c r="G43" s="146" t="s">
        <v>204</v>
      </c>
      <c r="H43" s="146">
        <v>32</v>
      </c>
      <c r="I43" s="146" t="s">
        <v>204</v>
      </c>
      <c r="J43" s="148"/>
      <c r="K43" s="149">
        <f>B43*100/SUM($B$40:$B$51)</f>
        <v>0.59673435484928627</v>
      </c>
      <c r="L43" s="149"/>
      <c r="M43" s="149">
        <f t="shared" si="9"/>
        <v>0.70750647109577225</v>
      </c>
      <c r="N43" s="149"/>
      <c r="O43" s="149">
        <f t="shared" si="10"/>
        <v>0.5189728381748332</v>
      </c>
      <c r="P43" s="150"/>
      <c r="Q43" s="149">
        <f t="shared" si="11"/>
        <v>0.41386445938954991</v>
      </c>
      <c r="R43" s="149"/>
    </row>
    <row r="44" spans="1:18" s="127" customFormat="1">
      <c r="A44" s="384" t="s">
        <v>129</v>
      </c>
      <c r="B44" s="146">
        <f t="shared" si="7"/>
        <v>239</v>
      </c>
      <c r="C44" s="146" t="s">
        <v>204</v>
      </c>
      <c r="D44" s="146">
        <v>0</v>
      </c>
      <c r="E44" s="146"/>
      <c r="F44" s="146">
        <v>239</v>
      </c>
      <c r="G44" s="146" t="s">
        <v>204</v>
      </c>
      <c r="H44" s="146">
        <v>0</v>
      </c>
      <c r="I44" s="146"/>
      <c r="J44" s="148"/>
      <c r="K44" s="149">
        <f>B44*100/SUM($B$40:$B$51)</f>
        <v>0.52241579050908216</v>
      </c>
      <c r="L44" s="149"/>
      <c r="M44" s="149">
        <f t="shared" si="9"/>
        <v>0</v>
      </c>
      <c r="N44" s="149"/>
      <c r="O44" s="149">
        <f t="shared" si="10"/>
        <v>1.610837770438768</v>
      </c>
      <c r="P44" s="150"/>
      <c r="Q44" s="149">
        <f t="shared" si="11"/>
        <v>0</v>
      </c>
      <c r="R44" s="149"/>
    </row>
    <row r="45" spans="1:18" s="127" customFormat="1">
      <c r="A45" s="157" t="s">
        <v>48</v>
      </c>
      <c r="B45" s="146">
        <f t="shared" si="7"/>
        <v>111</v>
      </c>
      <c r="C45" s="146" t="s">
        <v>204</v>
      </c>
      <c r="D45" s="146">
        <v>80</v>
      </c>
      <c r="E45" s="146" t="s">
        <v>204</v>
      </c>
      <c r="F45" s="146">
        <v>0</v>
      </c>
      <c r="G45" s="146"/>
      <c r="H45" s="146">
        <v>31</v>
      </c>
      <c r="I45" s="146" t="s">
        <v>204</v>
      </c>
      <c r="J45" s="148"/>
      <c r="K45" s="149">
        <f t="shared" si="8"/>
        <v>0.24262825416949005</v>
      </c>
      <c r="L45" s="197"/>
      <c r="M45" s="149">
        <f t="shared" si="9"/>
        <v>0.34512510785159622</v>
      </c>
      <c r="N45" s="197"/>
      <c r="O45" s="149">
        <f t="shared" si="10"/>
        <v>0</v>
      </c>
      <c r="P45" s="150"/>
      <c r="Q45" s="149">
        <f t="shared" si="11"/>
        <v>0.40093119503362651</v>
      </c>
      <c r="R45" s="149"/>
    </row>
    <row r="46" spans="1:18" s="127" customFormat="1">
      <c r="A46" s="157" t="s">
        <v>49</v>
      </c>
      <c r="B46" s="146">
        <f t="shared" si="7"/>
        <v>135</v>
      </c>
      <c r="C46" s="146" t="s">
        <v>204</v>
      </c>
      <c r="D46" s="146">
        <v>135</v>
      </c>
      <c r="E46" s="146" t="s">
        <v>204</v>
      </c>
      <c r="F46" s="146">
        <v>0</v>
      </c>
      <c r="G46" s="146"/>
      <c r="H46" s="146">
        <v>0</v>
      </c>
      <c r="I46" s="146"/>
      <c r="J46" s="148"/>
      <c r="K46" s="149">
        <f t="shared" si="8"/>
        <v>0.29508841723316359</v>
      </c>
      <c r="L46" s="149"/>
      <c r="M46" s="149">
        <f t="shared" si="9"/>
        <v>0.58239861949956861</v>
      </c>
      <c r="N46" s="150"/>
      <c r="O46" s="149">
        <f t="shared" si="10"/>
        <v>0</v>
      </c>
      <c r="P46" s="150"/>
      <c r="Q46" s="149">
        <f t="shared" si="11"/>
        <v>0</v>
      </c>
      <c r="R46" s="149"/>
    </row>
    <row r="47" spans="1:18" s="127" customFormat="1">
      <c r="A47" s="145" t="s">
        <v>128</v>
      </c>
      <c r="B47" s="146">
        <f t="shared" si="7"/>
        <v>3767</v>
      </c>
      <c r="C47" s="146"/>
      <c r="D47" s="146">
        <v>905</v>
      </c>
      <c r="E47" s="146" t="s">
        <v>204</v>
      </c>
      <c r="F47" s="146">
        <v>2355</v>
      </c>
      <c r="G47" s="146"/>
      <c r="H47" s="146">
        <v>507</v>
      </c>
      <c r="I47" s="146" t="s">
        <v>204</v>
      </c>
      <c r="J47" s="148"/>
      <c r="K47" s="149">
        <f t="shared" si="8"/>
        <v>8.2340597608690906</v>
      </c>
      <c r="L47" s="150"/>
      <c r="M47" s="149">
        <f t="shared" si="9"/>
        <v>3.9042277825711822</v>
      </c>
      <c r="N47" s="149"/>
      <c r="O47" s="149">
        <f t="shared" si="10"/>
        <v>15.872480959762756</v>
      </c>
      <c r="P47" s="150"/>
      <c r="Q47" s="149">
        <f t="shared" si="11"/>
        <v>6.5571650284531815</v>
      </c>
      <c r="R47" s="149"/>
    </row>
    <row r="48" spans="1:18" s="127" customFormat="1">
      <c r="A48" s="145" t="s">
        <v>50</v>
      </c>
      <c r="B48" s="146">
        <f t="shared" si="7"/>
        <v>2827</v>
      </c>
      <c r="C48" s="146"/>
      <c r="D48" s="146">
        <v>1666</v>
      </c>
      <c r="E48" s="146"/>
      <c r="F48" s="146">
        <v>794</v>
      </c>
      <c r="G48" s="146" t="s">
        <v>204</v>
      </c>
      <c r="H48" s="146">
        <v>367</v>
      </c>
      <c r="I48" s="146" t="s">
        <v>204</v>
      </c>
      <c r="J48" s="148"/>
      <c r="K48" s="149">
        <f t="shared" si="8"/>
        <v>6.1793700408752104</v>
      </c>
      <c r="L48" s="150"/>
      <c r="M48" s="149">
        <f t="shared" si="9"/>
        <v>7.1872303710094911</v>
      </c>
      <c r="N48" s="150"/>
      <c r="O48" s="149">
        <f t="shared" si="10"/>
        <v>5.3514861494911372</v>
      </c>
      <c r="P48" s="150"/>
      <c r="Q48" s="149">
        <f t="shared" si="11"/>
        <v>4.746508018623901</v>
      </c>
      <c r="R48" s="149"/>
    </row>
    <row r="49" spans="1:22" s="127" customFormat="1">
      <c r="A49" s="145" t="s">
        <v>51</v>
      </c>
      <c r="B49" s="146">
        <f t="shared" si="7"/>
        <v>22889</v>
      </c>
      <c r="C49" s="146"/>
      <c r="D49" s="146">
        <v>9462</v>
      </c>
      <c r="E49" s="146"/>
      <c r="F49" s="146">
        <v>7913</v>
      </c>
      <c r="G49" s="146"/>
      <c r="H49" s="146">
        <v>5514</v>
      </c>
      <c r="I49" s="146"/>
      <c r="J49" s="148"/>
      <c r="K49" s="149">
        <f t="shared" si="8"/>
        <v>50.031694681850972</v>
      </c>
      <c r="L49" s="150"/>
      <c r="M49" s="149">
        <f t="shared" si="9"/>
        <v>40.819672131147541</v>
      </c>
      <c r="N49" s="150"/>
      <c r="O49" s="149">
        <f t="shared" si="10"/>
        <v>53.332884006200715</v>
      </c>
      <c r="P49" s="150"/>
      <c r="Q49" s="149">
        <f t="shared" si="11"/>
        <v>71.314019658561818</v>
      </c>
      <c r="R49" s="149"/>
    </row>
    <row r="50" spans="1:22" s="127" customFormat="1">
      <c r="A50" s="157" t="s">
        <v>52</v>
      </c>
      <c r="B50" s="146">
        <f t="shared" si="7"/>
        <v>1786</v>
      </c>
      <c r="C50" s="146"/>
      <c r="D50" s="146">
        <v>985</v>
      </c>
      <c r="E50" s="146" t="s">
        <v>204</v>
      </c>
      <c r="F50" s="146">
        <v>651</v>
      </c>
      <c r="G50" s="146" t="s">
        <v>204</v>
      </c>
      <c r="H50" s="146">
        <v>150</v>
      </c>
      <c r="I50" s="146" t="s">
        <v>204</v>
      </c>
      <c r="J50" s="232"/>
      <c r="K50" s="149">
        <f t="shared" si="8"/>
        <v>3.9039104679883714</v>
      </c>
      <c r="L50" s="150"/>
      <c r="M50" s="149">
        <f t="shared" si="9"/>
        <v>4.2493528904227782</v>
      </c>
      <c r="N50" s="150"/>
      <c r="O50" s="149">
        <f t="shared" si="10"/>
        <v>4.3876794500235894</v>
      </c>
      <c r="P50" s="150"/>
      <c r="Q50" s="149">
        <f t="shared" si="11"/>
        <v>1.9399896533885153</v>
      </c>
      <c r="R50" s="149"/>
    </row>
    <row r="51" spans="1:22" s="127" customFormat="1">
      <c r="A51" s="157" t="s">
        <v>106</v>
      </c>
      <c r="B51" s="146">
        <f t="shared" si="7"/>
        <v>9081</v>
      </c>
      <c r="C51" s="146"/>
      <c r="D51" s="146">
        <v>6203</v>
      </c>
      <c r="E51" s="146"/>
      <c r="F51" s="146">
        <v>2079</v>
      </c>
      <c r="G51" s="146"/>
      <c r="H51" s="146">
        <v>799</v>
      </c>
      <c r="I51" s="146"/>
      <c r="J51" s="148"/>
      <c r="K51" s="149">
        <f>B51*100/SUM($B$40:$B$51)</f>
        <v>19.84961419921747</v>
      </c>
      <c r="L51" s="150"/>
      <c r="M51" s="149">
        <f>D51*100/SUM($D$40:$D$51)</f>
        <v>26.760138050043139</v>
      </c>
      <c r="N51" s="150"/>
      <c r="O51" s="149">
        <f>F51*100/SUM($F$40:$F$51)</f>
        <v>14.012266630720497</v>
      </c>
      <c r="P51" s="150"/>
      <c r="Q51" s="149">
        <f>H51*100/SUM($H$40:$H$51)</f>
        <v>10.333678220382824</v>
      </c>
      <c r="R51" s="149"/>
    </row>
    <row r="52" spans="1:22" s="127" customFormat="1">
      <c r="A52" s="157" t="s">
        <v>69</v>
      </c>
      <c r="B52" s="146">
        <f t="shared" si="7"/>
        <v>1796</v>
      </c>
      <c r="C52" s="146"/>
      <c r="D52" s="146">
        <v>1283</v>
      </c>
      <c r="E52" s="146"/>
      <c r="F52" s="146">
        <v>493</v>
      </c>
      <c r="G52" s="146" t="s">
        <v>204</v>
      </c>
      <c r="H52" s="146">
        <v>20</v>
      </c>
      <c r="I52" s="146" t="s">
        <v>204</v>
      </c>
      <c r="J52" s="160"/>
      <c r="K52" s="212" t="s">
        <v>14</v>
      </c>
      <c r="L52" s="212"/>
      <c r="M52" s="212" t="s">
        <v>14</v>
      </c>
      <c r="N52" s="213"/>
      <c r="O52" s="212" t="s">
        <v>14</v>
      </c>
      <c r="P52" s="212"/>
      <c r="Q52" s="520">
        <v>0</v>
      </c>
      <c r="R52" s="149"/>
    </row>
    <row r="53" spans="1:22" s="127" customFormat="1" ht="6.5" customHeight="1">
      <c r="A53" s="169"/>
      <c r="B53" s="146"/>
      <c r="C53" s="537"/>
      <c r="D53" s="232"/>
      <c r="E53" s="537"/>
      <c r="F53" s="152"/>
      <c r="G53" s="537"/>
      <c r="H53" s="148"/>
      <c r="I53" s="537"/>
      <c r="J53" s="148"/>
      <c r="R53" s="137"/>
    </row>
    <row r="54" spans="1:22" s="133" customFormat="1" ht="26">
      <c r="A54" s="227" t="s">
        <v>107</v>
      </c>
      <c r="B54" s="168">
        <f>SUM(D54,F54,H54)</f>
        <v>47543</v>
      </c>
      <c r="C54" s="537"/>
      <c r="D54" s="168">
        <f>SUM(D55:D60)</f>
        <v>24463</v>
      </c>
      <c r="E54" s="537"/>
      <c r="F54" s="168">
        <f>SUM(F55:F60)</f>
        <v>15329</v>
      </c>
      <c r="G54" s="539"/>
      <c r="H54" s="168">
        <f>SUM(H55:H60)</f>
        <v>7751</v>
      </c>
      <c r="I54" s="537"/>
      <c r="J54" s="148"/>
      <c r="K54" s="165">
        <f>SUM(K55:K59)</f>
        <v>100.00000000000001</v>
      </c>
      <c r="L54" s="165"/>
      <c r="M54" s="165">
        <f>SUM(M55:M59)</f>
        <v>100</v>
      </c>
      <c r="N54" s="165"/>
      <c r="O54" s="165">
        <f>SUM(O55:O59)</f>
        <v>100.00000000000001</v>
      </c>
      <c r="P54" s="165"/>
      <c r="Q54" s="165">
        <f>SUM(Q55:Q58)</f>
        <v>100</v>
      </c>
      <c r="R54" s="165"/>
    </row>
    <row r="55" spans="1:22" s="127" customFormat="1">
      <c r="A55" s="145" t="s">
        <v>108</v>
      </c>
      <c r="B55" s="146">
        <f t="shared" ref="B55:B60" si="12">SUM(D55,F55,H55)</f>
        <v>3940</v>
      </c>
      <c r="C55" s="146"/>
      <c r="D55" s="146">
        <v>1416</v>
      </c>
      <c r="E55" s="146"/>
      <c r="F55" s="146">
        <v>1943</v>
      </c>
      <c r="G55" s="146"/>
      <c r="H55" s="146">
        <v>581</v>
      </c>
      <c r="I55" s="146"/>
      <c r="J55" s="146"/>
      <c r="K55" s="149">
        <f>B55*100/SUM($B$55:$B$59)</f>
        <v>8.6879823594266821</v>
      </c>
      <c r="L55" s="150"/>
      <c r="M55" s="149">
        <f>D55*100/SUM($D$55:$D$59)</f>
        <v>6.2387099616689428</v>
      </c>
      <c r="N55" s="150"/>
      <c r="O55" s="149">
        <f>F55*100/SUM($F$55:$F$59)</f>
        <v>12.946428571428571</v>
      </c>
      <c r="P55" s="150"/>
      <c r="Q55" s="149">
        <f>H55*100/SUM($H$55:$H$59)</f>
        <v>7.5997383911052978</v>
      </c>
      <c r="R55" s="150"/>
    </row>
    <row r="56" spans="1:22" s="127" customFormat="1">
      <c r="A56" s="145" t="s">
        <v>109</v>
      </c>
      <c r="B56" s="146">
        <f t="shared" si="12"/>
        <v>25224</v>
      </c>
      <c r="C56" s="146"/>
      <c r="D56" s="146">
        <v>11838</v>
      </c>
      <c r="E56" s="146"/>
      <c r="F56" s="146">
        <v>7427</v>
      </c>
      <c r="G56" s="146"/>
      <c r="H56" s="146">
        <v>5959</v>
      </c>
      <c r="I56" s="146"/>
      <c r="J56" s="146"/>
      <c r="K56" s="149">
        <f>B56*100/SUM($B$55:$B$59)</f>
        <v>55.620727673649391</v>
      </c>
      <c r="L56" s="165"/>
      <c r="M56" s="149">
        <f>D56*100/SUM($D$55:$D$59)</f>
        <v>52.156672688020443</v>
      </c>
      <c r="N56" s="165"/>
      <c r="O56" s="149">
        <f>F56*100/SUM($F$55:$F$59)</f>
        <v>49.486940298507463</v>
      </c>
      <c r="P56" s="165"/>
      <c r="Q56" s="149">
        <f>H56*100/SUM($H$55:$H$59)</f>
        <v>77.946370176586001</v>
      </c>
      <c r="R56" s="150"/>
    </row>
    <row r="57" spans="1:22" s="127" customFormat="1">
      <c r="A57" s="145" t="s">
        <v>110</v>
      </c>
      <c r="B57" s="146">
        <f t="shared" si="12"/>
        <v>15031</v>
      </c>
      <c r="C57" s="146"/>
      <c r="D57" s="146">
        <v>8873</v>
      </c>
      <c r="E57" s="146"/>
      <c r="F57" s="146">
        <v>5053</v>
      </c>
      <c r="G57" s="146"/>
      <c r="H57" s="146">
        <v>1105</v>
      </c>
      <c r="I57" s="146"/>
      <c r="J57" s="146"/>
      <c r="K57" s="149">
        <f>B57*100/SUM($B$55:$B$59)</f>
        <v>33.14443219404631</v>
      </c>
      <c r="L57" s="150"/>
      <c r="M57" s="149">
        <f>D57*100/SUM($D$55:$D$59)</f>
        <v>39.093272238621843</v>
      </c>
      <c r="N57" s="150"/>
      <c r="O57" s="149">
        <f>F57*100/SUM($F$55:$F$59)</f>
        <v>33.668710021321964</v>
      </c>
      <c r="P57" s="197"/>
      <c r="Q57" s="149">
        <f>H57*100/SUM($H$55:$H$59)</f>
        <v>14.453891432308698</v>
      </c>
      <c r="R57" s="150"/>
    </row>
    <row r="58" spans="1:22" s="127" customFormat="1">
      <c r="A58" s="145" t="s">
        <v>111</v>
      </c>
      <c r="B58" s="146">
        <f t="shared" si="12"/>
        <v>1122</v>
      </c>
      <c r="C58" s="146"/>
      <c r="D58" s="146">
        <v>537</v>
      </c>
      <c r="E58" s="146" t="s">
        <v>204</v>
      </c>
      <c r="F58" s="146">
        <v>585</v>
      </c>
      <c r="G58" s="146" t="s">
        <v>204</v>
      </c>
      <c r="H58" s="146">
        <v>0</v>
      </c>
      <c r="I58" s="146"/>
      <c r="J58" s="146"/>
      <c r="K58" s="149">
        <f>B58*100/SUM($B$55:$B$59)</f>
        <v>2.4740904079382582</v>
      </c>
      <c r="L58" s="150"/>
      <c r="M58" s="149">
        <f>D58*100/SUM($D$55:$D$59)</f>
        <v>2.3659514473278405</v>
      </c>
      <c r="N58" s="150"/>
      <c r="O58" s="149">
        <f>F58*100/SUM($F$55:$F$59)</f>
        <v>3.8979211087420045</v>
      </c>
      <c r="P58" s="150"/>
      <c r="Q58" s="149">
        <f>H58*100/SUM($H$55:$H$59)</f>
        <v>0</v>
      </c>
      <c r="R58" s="150"/>
    </row>
    <row r="59" spans="1:22" s="127" customFormat="1">
      <c r="A59" s="145" t="s">
        <v>215</v>
      </c>
      <c r="B59" s="146">
        <f t="shared" si="12"/>
        <v>33</v>
      </c>
      <c r="C59" s="146" t="s">
        <v>204</v>
      </c>
      <c r="D59" s="146">
        <v>33</v>
      </c>
      <c r="E59" s="146" t="s">
        <v>204</v>
      </c>
      <c r="F59" s="146">
        <v>0</v>
      </c>
      <c r="G59" s="146"/>
      <c r="H59" s="146">
        <v>0</v>
      </c>
      <c r="I59" s="146"/>
      <c r="J59" s="146"/>
      <c r="K59" s="149">
        <f>B59*100/SUM($B$55:$B$59)</f>
        <v>7.2767364939360535E-2</v>
      </c>
      <c r="L59" s="150"/>
      <c r="M59" s="149">
        <f>D59*100/SUM($D$55:$D$59)</f>
        <v>0.14539366436092876</v>
      </c>
      <c r="N59" s="150"/>
      <c r="O59" s="149">
        <f>F59*100/SUM($F$55:$F$59)</f>
        <v>0</v>
      </c>
      <c r="P59" s="150"/>
      <c r="Q59" s="149">
        <f>H59*100/SUM($H$55:$H$59)</f>
        <v>0</v>
      </c>
      <c r="R59" s="150"/>
    </row>
    <row r="60" spans="1:22" s="127" customFormat="1">
      <c r="A60" s="157" t="s">
        <v>69</v>
      </c>
      <c r="B60" s="146">
        <f t="shared" si="12"/>
        <v>2193</v>
      </c>
      <c r="C60" s="146"/>
      <c r="D60" s="146">
        <v>1766</v>
      </c>
      <c r="E60" s="146"/>
      <c r="F60" s="146">
        <v>321</v>
      </c>
      <c r="G60" s="146" t="s">
        <v>204</v>
      </c>
      <c r="H60" s="146">
        <v>106</v>
      </c>
      <c r="I60" s="146" t="s">
        <v>204</v>
      </c>
      <c r="J60" s="146"/>
      <c r="K60" s="204" t="s">
        <v>14</v>
      </c>
      <c r="L60" s="150"/>
      <c r="M60" s="204" t="s">
        <v>14</v>
      </c>
      <c r="N60" s="150"/>
      <c r="O60" s="204" t="s">
        <v>14</v>
      </c>
      <c r="P60" s="149"/>
      <c r="Q60" s="204">
        <v>0</v>
      </c>
      <c r="R60" s="150"/>
    </row>
    <row r="61" spans="1:22" s="127" customFormat="1" ht="6.5" customHeight="1">
      <c r="A61" s="169"/>
      <c r="B61" s="146"/>
      <c r="C61" s="537"/>
      <c r="D61" s="146"/>
      <c r="E61" s="537"/>
      <c r="F61" s="233"/>
      <c r="G61" s="539"/>
      <c r="H61" s="134"/>
      <c r="I61" s="537"/>
      <c r="J61" s="148"/>
      <c r="K61" s="197"/>
      <c r="L61" s="197"/>
      <c r="M61" s="197"/>
      <c r="N61" s="197"/>
      <c r="O61" s="197"/>
      <c r="P61" s="150"/>
      <c r="Q61" s="137"/>
      <c r="R61" s="137"/>
    </row>
    <row r="62" spans="1:22" s="133" customFormat="1" ht="26">
      <c r="A62" s="237" t="s">
        <v>113</v>
      </c>
      <c r="B62" s="168">
        <f>SUM(D62,F62,H62)</f>
        <v>47545</v>
      </c>
      <c r="C62" s="537"/>
      <c r="D62" s="168">
        <f>D63+D70+D71</f>
        <v>24464</v>
      </c>
      <c r="E62" s="537"/>
      <c r="F62" s="168">
        <f>SUM(F63+F70+F71)</f>
        <v>15329</v>
      </c>
      <c r="G62" s="539"/>
      <c r="H62" s="168">
        <f>SUM(H63+H70+H71)</f>
        <v>7752</v>
      </c>
      <c r="I62" s="537"/>
      <c r="J62" s="148"/>
      <c r="K62" s="165">
        <f>SUM(K63,K70)</f>
        <v>100</v>
      </c>
      <c r="L62" s="165"/>
      <c r="M62" s="165">
        <f>SUM(M63,M70)</f>
        <v>100</v>
      </c>
      <c r="N62" s="165"/>
      <c r="O62" s="165">
        <f>SUM(O63,O70)</f>
        <v>100</v>
      </c>
      <c r="P62" s="165"/>
      <c r="Q62" s="165">
        <f>SUM(Q63,Q70)</f>
        <v>100</v>
      </c>
      <c r="R62" s="165"/>
      <c r="V62" s="528"/>
    </row>
    <row r="63" spans="1:22" s="235" customFormat="1" ht="26">
      <c r="A63" s="145" t="s">
        <v>114</v>
      </c>
      <c r="B63" s="146">
        <f t="shared" ref="B63:B71" si="13">SUM(D63,F63,H63)</f>
        <v>44174</v>
      </c>
      <c r="C63" s="537"/>
      <c r="D63" s="135">
        <f>D64+D65+D66+D67+D68+D69</f>
        <v>23198</v>
      </c>
      <c r="E63" s="537"/>
      <c r="F63" s="135">
        <f>F64+F65+F66+F67+F68+F69</f>
        <v>13955</v>
      </c>
      <c r="G63" s="539"/>
      <c r="H63" s="135">
        <f>H64+H65+H66+H67+H68+H69</f>
        <v>7021</v>
      </c>
      <c r="I63" s="537"/>
      <c r="J63" s="148"/>
      <c r="K63" s="150">
        <f>B63*100/SUM(B63,B70)</f>
        <v>93.113551569317679</v>
      </c>
      <c r="L63" s="150"/>
      <c r="M63" s="149">
        <f>D63*100/SUM(D63,D70)</f>
        <v>95.159570104192298</v>
      </c>
      <c r="N63" s="150"/>
      <c r="O63" s="149">
        <f>F63*100/SUM(F63,F70)</f>
        <v>91.143622232381944</v>
      </c>
      <c r="P63" s="234"/>
      <c r="Q63" s="149">
        <f>H63*100/SUM(H63,H70)</f>
        <v>90.570175438596493</v>
      </c>
      <c r="R63" s="150"/>
    </row>
    <row r="64" spans="1:22" s="127" customFormat="1">
      <c r="A64" s="229" t="s">
        <v>175</v>
      </c>
      <c r="B64" s="146">
        <f>SUM(D64,F64,H64)</f>
        <v>19673</v>
      </c>
      <c r="C64" s="146"/>
      <c r="D64" s="146">
        <v>14268</v>
      </c>
      <c r="E64" s="146"/>
      <c r="F64" s="146">
        <v>1412</v>
      </c>
      <c r="G64" s="146"/>
      <c r="H64" s="146">
        <v>3993</v>
      </c>
      <c r="I64" s="146"/>
      <c r="J64" s="148"/>
      <c r="K64" s="149">
        <f>B64*100/SUM(B63,B70)</f>
        <v>41.468350161252921</v>
      </c>
      <c r="L64" s="150"/>
      <c r="M64" s="149">
        <f>D64*100/SUM(D63,D70)</f>
        <v>58.528181146935765</v>
      </c>
      <c r="N64" s="150"/>
      <c r="O64" s="149">
        <f>F64*100/SUM(F63,F70)</f>
        <v>9.2221278819149628</v>
      </c>
      <c r="P64" s="150"/>
      <c r="Q64" s="149">
        <f>H64*100/SUM(H63,H70)</f>
        <v>51.509287925696597</v>
      </c>
      <c r="R64" s="150"/>
    </row>
    <row r="65" spans="1:18" s="127" customFormat="1">
      <c r="A65" s="229" t="s">
        <v>115</v>
      </c>
      <c r="B65" s="146">
        <f t="shared" si="13"/>
        <v>12858</v>
      </c>
      <c r="C65" s="146"/>
      <c r="D65" s="146">
        <v>6216</v>
      </c>
      <c r="E65" s="146"/>
      <c r="F65" s="146">
        <v>4060</v>
      </c>
      <c r="G65" s="146"/>
      <c r="H65" s="146">
        <v>2582</v>
      </c>
      <c r="I65" s="146"/>
      <c r="J65" s="148"/>
      <c r="K65" s="149">
        <f>B65*100/SUM(B63,B70)</f>
        <v>27.103138635357602</v>
      </c>
      <c r="L65" s="150"/>
      <c r="M65" s="149">
        <f>D65*100/SUM(D63,D70)</f>
        <v>25.498400196898842</v>
      </c>
      <c r="N65" s="150"/>
      <c r="O65" s="149">
        <f>F65*100/SUM(F63,F70)</f>
        <v>26.516883286526028</v>
      </c>
      <c r="P65" s="150"/>
      <c r="Q65" s="149">
        <f>H65*100/SUM(H63,H70)</f>
        <v>33.307533539731679</v>
      </c>
      <c r="R65" s="150"/>
    </row>
    <row r="66" spans="1:18" s="127" customFormat="1">
      <c r="A66" s="308" t="s">
        <v>178</v>
      </c>
      <c r="B66" s="146">
        <f t="shared" si="13"/>
        <v>669</v>
      </c>
      <c r="C66" s="146" t="s">
        <v>204</v>
      </c>
      <c r="D66" s="146">
        <v>0</v>
      </c>
      <c r="E66" s="146"/>
      <c r="F66" s="146">
        <v>648</v>
      </c>
      <c r="G66" s="146" t="s">
        <v>204</v>
      </c>
      <c r="H66" s="146">
        <v>21</v>
      </c>
      <c r="I66" s="146" t="s">
        <v>204</v>
      </c>
      <c r="J66" s="148"/>
      <c r="K66" s="149">
        <f>B66*100/SUM(B63,B70)</f>
        <v>1.4101726354840749</v>
      </c>
      <c r="L66" s="150"/>
      <c r="M66" s="149">
        <f>D66*100/SUM(D63,D70)</f>
        <v>0</v>
      </c>
      <c r="N66" s="150"/>
      <c r="O66" s="149">
        <f>F66*100/SUM(F63,F70)</f>
        <v>4.2322513225785379</v>
      </c>
      <c r="P66" s="150"/>
      <c r="Q66" s="149">
        <f>H66*100/SUM(H63,H70)</f>
        <v>0.27089783281733748</v>
      </c>
      <c r="R66" s="150"/>
    </row>
    <row r="67" spans="1:18" s="127" customFormat="1">
      <c r="A67" s="229" t="s">
        <v>117</v>
      </c>
      <c r="B67" s="146">
        <f t="shared" si="13"/>
        <v>4611</v>
      </c>
      <c r="C67" s="146"/>
      <c r="D67" s="146">
        <v>2270</v>
      </c>
      <c r="E67" s="146"/>
      <c r="F67" s="146">
        <v>2341</v>
      </c>
      <c r="G67" s="146"/>
      <c r="H67" s="146">
        <v>0</v>
      </c>
      <c r="I67" s="146"/>
      <c r="J67" s="148"/>
      <c r="K67" s="149">
        <f>B67*100/SUM(B63,B70)</f>
        <v>9.7194409898610914</v>
      </c>
      <c r="L67" s="150"/>
      <c r="M67" s="149">
        <f>D67*100/SUM(D63,D70)</f>
        <v>9.3116744605792103</v>
      </c>
      <c r="N67" s="150"/>
      <c r="O67" s="149">
        <f>F67*100/SUM(F63,F70)</f>
        <v>15.289661028019072</v>
      </c>
      <c r="P67" s="165"/>
      <c r="Q67" s="149">
        <f>H67*100/SUM(H63,H70)</f>
        <v>0</v>
      </c>
      <c r="R67" s="150"/>
    </row>
    <row r="68" spans="1:18" s="127" customFormat="1" ht="24" customHeight="1">
      <c r="A68" s="229" t="s">
        <v>116</v>
      </c>
      <c r="B68" s="146">
        <f t="shared" si="13"/>
        <v>3605</v>
      </c>
      <c r="C68" s="146"/>
      <c r="D68" s="146">
        <v>268</v>
      </c>
      <c r="E68" s="146" t="s">
        <v>204</v>
      </c>
      <c r="F68" s="146">
        <v>3009</v>
      </c>
      <c r="G68" s="146"/>
      <c r="H68" s="146">
        <v>328</v>
      </c>
      <c r="I68" s="146" t="s">
        <v>204</v>
      </c>
      <c r="J68" s="148"/>
      <c r="K68" s="149">
        <f>B68*100/SUM(B63,B70)</f>
        <v>7.598912333213887</v>
      </c>
      <c r="L68" s="150"/>
      <c r="M68" s="149">
        <f>D68*100/SUM(D63,D70)</f>
        <v>1.0993518746410698</v>
      </c>
      <c r="N68" s="165"/>
      <c r="O68" s="149">
        <f>F68*100/SUM(F63,F70)</f>
        <v>19.652537391417933</v>
      </c>
      <c r="P68" s="150"/>
      <c r="Q68" s="149">
        <f>H68*100/SUM(H63,H70)</f>
        <v>4.2311661506707949</v>
      </c>
      <c r="R68" s="150"/>
    </row>
    <row r="69" spans="1:18" s="127" customFormat="1">
      <c r="A69" s="229" t="s">
        <v>67</v>
      </c>
      <c r="B69" s="146">
        <f t="shared" si="13"/>
        <v>2758</v>
      </c>
      <c r="C69" s="146"/>
      <c r="D69" s="146">
        <v>176</v>
      </c>
      <c r="E69" s="146" t="s">
        <v>204</v>
      </c>
      <c r="F69" s="146">
        <v>2485</v>
      </c>
      <c r="G69" s="146"/>
      <c r="H69" s="146">
        <v>97</v>
      </c>
      <c r="I69" s="146" t="s">
        <v>204</v>
      </c>
      <c r="J69" s="148"/>
      <c r="K69" s="149">
        <f>B69*100/SUM(B63,B70)</f>
        <v>5.8135368141481001</v>
      </c>
      <c r="L69" s="150"/>
      <c r="M69" s="149">
        <f>D69*100/SUM(D63,D70)</f>
        <v>0.72196242513741904</v>
      </c>
      <c r="N69" s="150"/>
      <c r="O69" s="149">
        <f>F69*100/SUM(F63,F70)</f>
        <v>16.230161321925411</v>
      </c>
      <c r="P69" s="150"/>
      <c r="Q69" s="149">
        <f>H69*100/SUM(H63,H70)</f>
        <v>1.2512899896800826</v>
      </c>
      <c r="R69" s="150"/>
    </row>
    <row r="70" spans="1:18" s="235" customFormat="1">
      <c r="A70" s="145" t="s">
        <v>118</v>
      </c>
      <c r="B70" s="146">
        <f t="shared" si="13"/>
        <v>3267</v>
      </c>
      <c r="C70" s="146"/>
      <c r="D70" s="146">
        <v>1180</v>
      </c>
      <c r="E70" s="146"/>
      <c r="F70" s="146">
        <v>1356</v>
      </c>
      <c r="G70" s="146"/>
      <c r="H70" s="146">
        <v>731</v>
      </c>
      <c r="I70" s="146"/>
      <c r="J70" s="148"/>
      <c r="K70" s="149">
        <f>B70*100/SUM(B63,B70)</f>
        <v>6.8864484306823215</v>
      </c>
      <c r="L70" s="150"/>
      <c r="M70" s="149">
        <f>D70*100/SUM(D63,D70)</f>
        <v>4.8404298958076959</v>
      </c>
      <c r="N70" s="150"/>
      <c r="O70" s="149">
        <f>F70*100/SUM(F63,F70)</f>
        <v>8.8563777676180528</v>
      </c>
      <c r="P70" s="234"/>
      <c r="Q70" s="149">
        <f>H70*100/SUM(H63,H70)</f>
        <v>9.4298245614035086</v>
      </c>
      <c r="R70" s="150"/>
    </row>
    <row r="71" spans="1:18" s="127" customFormat="1">
      <c r="A71" s="157" t="s">
        <v>69</v>
      </c>
      <c r="B71" s="146">
        <f t="shared" si="13"/>
        <v>104</v>
      </c>
      <c r="C71" s="146" t="s">
        <v>204</v>
      </c>
      <c r="D71" s="146">
        <v>86</v>
      </c>
      <c r="E71" s="146" t="s">
        <v>204</v>
      </c>
      <c r="F71" s="146">
        <v>18</v>
      </c>
      <c r="G71" s="146" t="s">
        <v>204</v>
      </c>
      <c r="H71" s="146">
        <v>0</v>
      </c>
      <c r="I71" s="146"/>
      <c r="J71" s="148"/>
      <c r="K71" s="204" t="s">
        <v>14</v>
      </c>
      <c r="L71" s="212"/>
      <c r="M71" s="204" t="s">
        <v>14</v>
      </c>
      <c r="N71" s="212"/>
      <c r="O71" s="204" t="s">
        <v>14</v>
      </c>
      <c r="P71" s="212"/>
      <c r="Q71" s="204" t="s">
        <v>14</v>
      </c>
      <c r="R71" s="150"/>
    </row>
    <row r="72" spans="1:18" s="127" customFormat="1" ht="6.5" customHeight="1">
      <c r="A72" s="151"/>
      <c r="B72" s="146"/>
      <c r="C72" s="537"/>
      <c r="D72" s="146"/>
      <c r="E72" s="537"/>
      <c r="F72" s="146"/>
      <c r="G72" s="537"/>
      <c r="H72" s="146"/>
      <c r="I72" s="537"/>
      <c r="J72" s="232"/>
      <c r="K72" s="150"/>
      <c r="L72" s="150"/>
      <c r="M72" s="150"/>
      <c r="N72" s="150"/>
      <c r="O72" s="150"/>
      <c r="P72" s="150"/>
      <c r="Q72" s="137"/>
      <c r="R72" s="137"/>
    </row>
    <row r="73" spans="1:18" s="133" customFormat="1" ht="26">
      <c r="A73" s="227" t="s">
        <v>119</v>
      </c>
      <c r="B73" s="168">
        <f t="shared" ref="B73:B76" si="14">SUM(D73,F73,H73)</f>
        <v>47544</v>
      </c>
      <c r="C73" s="146"/>
      <c r="D73" s="168">
        <f>SUM(D74:D76)</f>
        <v>24463</v>
      </c>
      <c r="E73" s="168"/>
      <c r="F73" s="168">
        <f>SUM(F74:F76)</f>
        <v>15329</v>
      </c>
      <c r="G73" s="168"/>
      <c r="H73" s="168">
        <f>SUM(H74:H76)</f>
        <v>7752</v>
      </c>
      <c r="I73" s="146"/>
      <c r="J73" s="148"/>
      <c r="K73" s="165">
        <f>SUM(K74:K75)</f>
        <v>100</v>
      </c>
      <c r="L73" s="165"/>
      <c r="M73" s="165">
        <f>SUM(M74:M75)</f>
        <v>100</v>
      </c>
      <c r="N73" s="165"/>
      <c r="O73" s="165">
        <f>SUM(O74:O75)</f>
        <v>100</v>
      </c>
      <c r="P73" s="206"/>
      <c r="Q73" s="165">
        <f>SUM(Q74:Q75)</f>
        <v>100</v>
      </c>
      <c r="R73" s="165"/>
    </row>
    <row r="74" spans="1:18" s="127" customFormat="1">
      <c r="A74" s="145" t="s">
        <v>120</v>
      </c>
      <c r="B74" s="146">
        <f t="shared" si="14"/>
        <v>840</v>
      </c>
      <c r="C74" s="146" t="s">
        <v>204</v>
      </c>
      <c r="D74" s="146">
        <v>112</v>
      </c>
      <c r="E74" s="146" t="s">
        <v>204</v>
      </c>
      <c r="F74" s="146">
        <v>713</v>
      </c>
      <c r="G74" s="146" t="s">
        <v>204</v>
      </c>
      <c r="H74" s="146">
        <v>15</v>
      </c>
      <c r="I74" s="146" t="s">
        <v>204</v>
      </c>
      <c r="J74" s="160"/>
      <c r="K74" s="149">
        <f>B74*100/SUM(B74:B75)</f>
        <v>1.7692032266896944</v>
      </c>
      <c r="L74" s="150"/>
      <c r="M74" s="149">
        <f>D74*100/SUM(D74:D75)</f>
        <v>0.4587343845996314</v>
      </c>
      <c r="N74" s="150"/>
      <c r="O74" s="149">
        <f>F74*100/SUM(F74:F75)</f>
        <v>4.6564785788923722</v>
      </c>
      <c r="P74" s="137"/>
      <c r="Q74" s="149">
        <f>H74*100/SUM(H74:H75)</f>
        <v>0.19349845201238391</v>
      </c>
      <c r="R74" s="137"/>
    </row>
    <row r="75" spans="1:18" s="127" customFormat="1">
      <c r="A75" s="145" t="s">
        <v>121</v>
      </c>
      <c r="B75" s="146">
        <f t="shared" si="14"/>
        <v>46639</v>
      </c>
      <c r="C75" s="146"/>
      <c r="D75" s="146">
        <v>24303</v>
      </c>
      <c r="E75" s="146"/>
      <c r="F75" s="146">
        <v>14599</v>
      </c>
      <c r="G75" s="146"/>
      <c r="H75" s="146">
        <v>7737</v>
      </c>
      <c r="I75" s="146"/>
      <c r="J75" s="160"/>
      <c r="K75" s="149">
        <f>B75*100/SUM(B74:B75)</f>
        <v>98.230796773310303</v>
      </c>
      <c r="L75" s="150"/>
      <c r="M75" s="149">
        <f>D75*100/SUM(D74:D75)</f>
        <v>99.541265615400363</v>
      </c>
      <c r="N75" s="150"/>
      <c r="O75" s="149">
        <f>F75*100/SUM(F74:F75)</f>
        <v>95.343521421107624</v>
      </c>
      <c r="P75" s="137"/>
      <c r="Q75" s="149">
        <f>H75*100/SUM(H74:H75)</f>
        <v>99.806501547987622</v>
      </c>
      <c r="R75" s="149"/>
    </row>
    <row r="76" spans="1:18" s="127" customFormat="1">
      <c r="A76" s="145" t="s">
        <v>4</v>
      </c>
      <c r="B76" s="146">
        <f t="shared" si="14"/>
        <v>65</v>
      </c>
      <c r="C76" s="146" t="s">
        <v>204</v>
      </c>
      <c r="D76" s="146">
        <v>48</v>
      </c>
      <c r="E76" s="146" t="s">
        <v>204</v>
      </c>
      <c r="F76" s="146">
        <v>17</v>
      </c>
      <c r="G76" s="146" t="s">
        <v>204</v>
      </c>
      <c r="H76" s="146">
        <v>0</v>
      </c>
      <c r="I76" s="146"/>
      <c r="J76" s="160"/>
      <c r="K76" s="213" t="s">
        <v>14</v>
      </c>
      <c r="L76" s="212"/>
      <c r="M76" s="213">
        <v>0</v>
      </c>
      <c r="N76" s="212"/>
      <c r="O76" s="213" t="s">
        <v>14</v>
      </c>
      <c r="P76" s="520"/>
      <c r="Q76" s="213" t="s">
        <v>14</v>
      </c>
      <c r="R76" s="149"/>
    </row>
    <row r="77" spans="1:18" s="127" customFormat="1" ht="6.5" customHeight="1">
      <c r="A77" s="151"/>
      <c r="B77" s="146"/>
      <c r="C77" s="537"/>
      <c r="D77" s="163"/>
      <c r="E77" s="537"/>
      <c r="F77" s="135"/>
      <c r="G77" s="539"/>
      <c r="H77" s="135"/>
      <c r="I77" s="537"/>
      <c r="J77" s="148"/>
      <c r="K77" s="149"/>
      <c r="L77" s="150"/>
      <c r="M77" s="236"/>
      <c r="N77" s="150"/>
      <c r="O77" s="149"/>
      <c r="P77" s="137"/>
      <c r="Q77" s="137"/>
      <c r="R77" s="137"/>
    </row>
    <row r="78" spans="1:18" s="133" customFormat="1" ht="26">
      <c r="A78" s="170" t="s">
        <v>144</v>
      </c>
      <c r="B78" s="168">
        <f t="shared" ref="B78:B81" si="15">SUM(D78,F78,H78)</f>
        <v>47545</v>
      </c>
      <c r="C78" s="537"/>
      <c r="D78" s="168">
        <f>SUM(D79:D81)</f>
        <v>24464</v>
      </c>
      <c r="E78" s="537"/>
      <c r="F78" s="168">
        <f>SUM(F79:F81)</f>
        <v>15330</v>
      </c>
      <c r="G78" s="539"/>
      <c r="H78" s="168">
        <f>SUM(H79:H81)</f>
        <v>7751</v>
      </c>
      <c r="I78" s="537"/>
      <c r="J78" s="148"/>
      <c r="K78" s="165">
        <f>SUM(K79:K80)</f>
        <v>100</v>
      </c>
      <c r="L78" s="165"/>
      <c r="M78" s="165">
        <f>SUM(M79:M80)</f>
        <v>100</v>
      </c>
      <c r="N78" s="165"/>
      <c r="O78" s="165">
        <f>SUM(O79:O80)</f>
        <v>100</v>
      </c>
      <c r="P78" s="206"/>
      <c r="Q78" s="165">
        <f>SUM(Q79:Q80)</f>
        <v>100</v>
      </c>
      <c r="R78" s="165"/>
    </row>
    <row r="79" spans="1:18" s="127" customFormat="1">
      <c r="A79" s="145" t="s">
        <v>170</v>
      </c>
      <c r="B79" s="146">
        <f t="shared" si="15"/>
        <v>32477</v>
      </c>
      <c r="C79" s="146"/>
      <c r="D79" s="146">
        <v>21432</v>
      </c>
      <c r="E79" s="146"/>
      <c r="F79" s="146">
        <v>4960</v>
      </c>
      <c r="G79" s="146"/>
      <c r="H79" s="146">
        <v>6085</v>
      </c>
      <c r="I79" s="146"/>
      <c r="J79" s="146"/>
      <c r="K79" s="149">
        <f>B79*100/SUM(B79:B80)</f>
        <v>69.197170494737293</v>
      </c>
      <c r="L79" s="150"/>
      <c r="M79" s="149">
        <f>D79*100/SUM(D79:D80)</f>
        <v>89.782581374890029</v>
      </c>
      <c r="N79" s="150"/>
      <c r="O79" s="149">
        <f>F79*100/SUM(F79:F80)</f>
        <v>32.392894461859981</v>
      </c>
      <c r="P79" s="137"/>
      <c r="Q79" s="149">
        <f>H79*100/SUM(H79:H80)</f>
        <v>78.505999225906336</v>
      </c>
      <c r="R79" s="149"/>
    </row>
    <row r="80" spans="1:18" s="127" customFormat="1">
      <c r="A80" s="145" t="s">
        <v>142</v>
      </c>
      <c r="B80" s="146">
        <f t="shared" si="15"/>
        <v>14457</v>
      </c>
      <c r="C80" s="146"/>
      <c r="D80" s="146">
        <v>2439</v>
      </c>
      <c r="E80" s="146"/>
      <c r="F80" s="146">
        <v>10352</v>
      </c>
      <c r="G80" s="146"/>
      <c r="H80" s="146">
        <v>1666</v>
      </c>
      <c r="I80" s="146"/>
      <c r="J80" s="146"/>
      <c r="K80" s="149">
        <f>B80*100/SUM(B79:B80)</f>
        <v>30.802829505262711</v>
      </c>
      <c r="L80" s="150"/>
      <c r="M80" s="149">
        <f>D80*100/SUM(D79:D80)</f>
        <v>10.217418625109966</v>
      </c>
      <c r="N80" s="150"/>
      <c r="O80" s="149">
        <f>F80*100/SUM(F79:F80)</f>
        <v>67.607105538140019</v>
      </c>
      <c r="P80" s="137"/>
      <c r="Q80" s="149">
        <f>H80*100/SUM(H79:H80)</f>
        <v>21.494000774093664</v>
      </c>
      <c r="R80" s="149"/>
    </row>
    <row r="81" spans="1:18" s="127" customFormat="1">
      <c r="A81" s="145" t="s">
        <v>4</v>
      </c>
      <c r="B81" s="146">
        <f t="shared" si="15"/>
        <v>611</v>
      </c>
      <c r="C81" s="146" t="s">
        <v>204</v>
      </c>
      <c r="D81" s="146">
        <v>593</v>
      </c>
      <c r="E81" s="146" t="s">
        <v>204</v>
      </c>
      <c r="F81" s="146">
        <v>18</v>
      </c>
      <c r="G81" s="146" t="s">
        <v>204</v>
      </c>
      <c r="H81" s="146">
        <v>0</v>
      </c>
      <c r="I81" s="146"/>
      <c r="J81" s="146"/>
      <c r="K81" s="213" t="s">
        <v>14</v>
      </c>
      <c r="L81" s="212"/>
      <c r="M81" s="521" t="s">
        <v>14</v>
      </c>
      <c r="N81" s="212"/>
      <c r="O81" s="213">
        <v>0</v>
      </c>
      <c r="P81" s="520"/>
      <c r="Q81" s="520">
        <v>0</v>
      </c>
      <c r="R81" s="149"/>
    </row>
    <row r="82" spans="1:18" s="127" customFormat="1" ht="6.5" customHeight="1">
      <c r="A82" s="151"/>
      <c r="B82" s="146"/>
      <c r="C82" s="537"/>
      <c r="D82" s="163"/>
      <c r="E82" s="537"/>
      <c r="F82" s="135"/>
      <c r="G82" s="539"/>
      <c r="H82" s="135"/>
      <c r="I82" s="537"/>
      <c r="J82" s="148"/>
      <c r="R82" s="137"/>
    </row>
    <row r="83" spans="1:18" s="238" customFormat="1" ht="27">
      <c r="A83" s="390" t="s">
        <v>208</v>
      </c>
      <c r="B83" s="168">
        <f t="shared" ref="B83:B86" si="16">SUM(D83,F83,H83)</f>
        <v>47544</v>
      </c>
      <c r="C83" s="546"/>
      <c r="D83" s="168">
        <f>SUM(D84:D86)</f>
        <v>24464</v>
      </c>
      <c r="E83" s="546"/>
      <c r="F83" s="168">
        <f>SUM(F84:F86)</f>
        <v>15328</v>
      </c>
      <c r="G83" s="546"/>
      <c r="H83" s="168">
        <f>SUM(H84:H86)</f>
        <v>7752</v>
      </c>
      <c r="I83" s="538"/>
      <c r="J83" s="172"/>
      <c r="K83" s="154">
        <f>SUM(K84:K85)</f>
        <v>100</v>
      </c>
      <c r="L83" s="149"/>
      <c r="M83" s="154">
        <f>SUM(M84:M85)</f>
        <v>100</v>
      </c>
      <c r="N83" s="149"/>
      <c r="O83" s="154">
        <f>SUM(O84:O85)</f>
        <v>100</v>
      </c>
      <c r="P83" s="154"/>
      <c r="Q83" s="154">
        <f>SUM(Q84:Q85)</f>
        <v>100</v>
      </c>
      <c r="R83" s="154"/>
    </row>
    <row r="84" spans="1:18" s="127" customFormat="1">
      <c r="A84" s="239" t="s">
        <v>101</v>
      </c>
      <c r="B84" s="146">
        <f t="shared" si="16"/>
        <v>6457</v>
      </c>
      <c r="C84" s="146"/>
      <c r="D84" s="146">
        <v>3340</v>
      </c>
      <c r="E84" s="146"/>
      <c r="F84" s="146">
        <v>2073</v>
      </c>
      <c r="G84" s="146"/>
      <c r="H84" s="146">
        <v>1044</v>
      </c>
      <c r="I84" s="537"/>
      <c r="J84" s="148"/>
      <c r="K84" s="150">
        <f>B84*100/SUM(B84:B85)</f>
        <v>13.628976085442304</v>
      </c>
      <c r="L84" s="150"/>
      <c r="M84" s="150">
        <f>D84*100/SUM(D84:D85)</f>
        <v>13.675073698001965</v>
      </c>
      <c r="N84" s="150"/>
      <c r="O84" s="150">
        <f>F84*100/SUM(F84:F85)</f>
        <v>13.637260706532466</v>
      </c>
      <c r="P84" s="150"/>
      <c r="Q84" s="150">
        <f>H84*100/SUM(H84:H85)</f>
        <v>13.467492260061919</v>
      </c>
      <c r="R84" s="149"/>
    </row>
    <row r="85" spans="1:18" s="127" customFormat="1">
      <c r="A85" s="239" t="s">
        <v>102</v>
      </c>
      <c r="B85" s="146">
        <f t="shared" si="16"/>
        <v>40920</v>
      </c>
      <c r="C85" s="146"/>
      <c r="D85" s="146">
        <v>21084</v>
      </c>
      <c r="E85" s="146"/>
      <c r="F85" s="146">
        <v>13128</v>
      </c>
      <c r="G85" s="146"/>
      <c r="H85" s="146">
        <v>6708</v>
      </c>
      <c r="I85" s="537"/>
      <c r="J85" s="148"/>
      <c r="K85" s="150">
        <f>B85*100/SUM(B84:B85)</f>
        <v>86.371023914557696</v>
      </c>
      <c r="L85" s="150"/>
      <c r="M85" s="150">
        <f>D85*100/SUM(D84:D85)</f>
        <v>86.324926301998033</v>
      </c>
      <c r="N85" s="150"/>
      <c r="O85" s="150">
        <f>F85*100/SUM(F84:F85)</f>
        <v>86.362739293467541</v>
      </c>
      <c r="P85" s="150"/>
      <c r="Q85" s="150">
        <f>H85*100/SUM(H84:H85)</f>
        <v>86.532507739938083</v>
      </c>
      <c r="R85" s="150"/>
    </row>
    <row r="86" spans="1:18" s="127" customFormat="1">
      <c r="A86" s="239" t="s">
        <v>4</v>
      </c>
      <c r="B86" s="146">
        <f t="shared" si="16"/>
        <v>167</v>
      </c>
      <c r="C86" s="146" t="s">
        <v>204</v>
      </c>
      <c r="D86" s="146">
        <v>40</v>
      </c>
      <c r="E86" s="146" t="s">
        <v>204</v>
      </c>
      <c r="F86" s="146">
        <v>127</v>
      </c>
      <c r="G86" s="146" t="s">
        <v>204</v>
      </c>
      <c r="H86" s="146">
        <v>0</v>
      </c>
      <c r="I86" s="539"/>
      <c r="J86" s="148"/>
      <c r="K86" s="212" t="s">
        <v>14</v>
      </c>
      <c r="L86" s="150"/>
      <c r="M86" s="212" t="s">
        <v>14</v>
      </c>
      <c r="N86" s="150"/>
      <c r="O86" s="212" t="s">
        <v>14</v>
      </c>
      <c r="P86" s="165"/>
      <c r="Q86" s="212">
        <v>0</v>
      </c>
      <c r="R86" s="150"/>
    </row>
    <row r="87" spans="1:18" s="127" customFormat="1" ht="6.5" customHeight="1">
      <c r="A87" s="240"/>
      <c r="B87" s="146"/>
      <c r="C87" s="537"/>
      <c r="D87" s="232"/>
      <c r="E87" s="537"/>
      <c r="F87" s="195"/>
      <c r="G87" s="539"/>
      <c r="H87" s="134"/>
      <c r="I87" s="537"/>
      <c r="J87" s="148"/>
      <c r="K87" s="165"/>
      <c r="L87" s="165"/>
      <c r="M87" s="165"/>
      <c r="N87" s="165"/>
      <c r="O87" s="165"/>
      <c r="P87" s="150"/>
      <c r="Q87" s="150"/>
      <c r="R87" s="137"/>
    </row>
    <row r="88" spans="1:18" s="133" customFormat="1" ht="39">
      <c r="A88" s="227" t="s">
        <v>70</v>
      </c>
      <c r="B88" s="168">
        <f t="shared" ref="B88:B95" si="17">SUM(D88,F88,H88)</f>
        <v>47545</v>
      </c>
      <c r="C88" s="537"/>
      <c r="D88" s="168">
        <f>SUM(D89:D95)</f>
        <v>24465</v>
      </c>
      <c r="E88" s="537"/>
      <c r="F88" s="168">
        <f>SUM(F89:F95)</f>
        <v>15328</v>
      </c>
      <c r="G88" s="539"/>
      <c r="H88" s="168">
        <f>SUM(H89:H95)</f>
        <v>7752</v>
      </c>
      <c r="I88" s="537"/>
      <c r="J88" s="148"/>
      <c r="K88" s="165">
        <f>SUM(K89:K94)</f>
        <v>100</v>
      </c>
      <c r="L88" s="165"/>
      <c r="M88" s="165">
        <f>SUM(M89:M94)</f>
        <v>100</v>
      </c>
      <c r="N88" s="165"/>
      <c r="O88" s="165">
        <f>SUM(O89:O94)</f>
        <v>100.00000000000001</v>
      </c>
      <c r="P88" s="165"/>
      <c r="Q88" s="165">
        <f>SUM(Q89:Q94)</f>
        <v>99.999999999999986</v>
      </c>
      <c r="R88" s="165"/>
    </row>
    <row r="89" spans="1:18" s="127" customFormat="1">
      <c r="A89" s="145" t="s">
        <v>38</v>
      </c>
      <c r="B89" s="146">
        <f t="shared" si="17"/>
        <v>25758</v>
      </c>
      <c r="C89" s="146"/>
      <c r="D89" s="146">
        <v>9417</v>
      </c>
      <c r="E89" s="146"/>
      <c r="F89" s="146">
        <v>10185</v>
      </c>
      <c r="G89" s="146"/>
      <c r="H89" s="146">
        <v>6156</v>
      </c>
      <c r="I89" s="146"/>
      <c r="J89" s="148"/>
      <c r="K89" s="150">
        <f>B89*100/SUM($B$89:$B$94)</f>
        <v>54.285654070686419</v>
      </c>
      <c r="L89" s="165"/>
      <c r="M89" s="150">
        <f>D89*100/SUM($D$89:$D$94)</f>
        <v>38.597426018526107</v>
      </c>
      <c r="N89" s="165"/>
      <c r="O89" s="150">
        <f>F89*100/SUM($F$89:$F$94)</f>
        <v>66.572978626053995</v>
      </c>
      <c r="P89" s="150"/>
      <c r="Q89" s="150">
        <f>H89*100/SUM($H$89:$H$94)</f>
        <v>79.411764705882348</v>
      </c>
      <c r="R89" s="137"/>
    </row>
    <row r="90" spans="1:18" s="127" customFormat="1">
      <c r="A90" s="145" t="s">
        <v>37</v>
      </c>
      <c r="B90" s="146">
        <f>SUM(D90,F90,H90)</f>
        <v>7294</v>
      </c>
      <c r="C90" s="146"/>
      <c r="D90" s="146">
        <v>2672</v>
      </c>
      <c r="E90" s="146"/>
      <c r="F90" s="146">
        <v>3230</v>
      </c>
      <c r="G90" s="146"/>
      <c r="H90" s="146">
        <v>1392</v>
      </c>
      <c r="I90" s="146"/>
      <c r="J90" s="148"/>
      <c r="K90" s="150">
        <f t="shared" ref="K90:K94" si="18">B90*100/SUM($B$89:$B$94)</f>
        <v>15.372294463529263</v>
      </c>
      <c r="L90" s="150"/>
      <c r="M90" s="150">
        <f t="shared" ref="M90:M94" si="19">D90*100/SUM($D$89:$D$94)</f>
        <v>10.951717353881465</v>
      </c>
      <c r="N90" s="150"/>
      <c r="O90" s="150">
        <f t="shared" ref="O90:O94" si="20">F90*100/SUM($F$89:$F$94)</f>
        <v>21.112491012484476</v>
      </c>
      <c r="P90" s="150"/>
      <c r="Q90" s="150">
        <f t="shared" ref="Q90:Q94" si="21">H90*100/SUM($H$89:$H$94)</f>
        <v>17.956656346749227</v>
      </c>
      <c r="R90" s="137"/>
    </row>
    <row r="91" spans="1:18" s="127" customFormat="1">
      <c r="A91" s="145" t="s">
        <v>203</v>
      </c>
      <c r="B91" s="146">
        <f t="shared" si="17"/>
        <v>13398</v>
      </c>
      <c r="C91" s="146"/>
      <c r="D91" s="146">
        <v>11820</v>
      </c>
      <c r="E91" s="146"/>
      <c r="F91" s="146">
        <v>1418</v>
      </c>
      <c r="G91" s="146"/>
      <c r="H91" s="146">
        <v>160</v>
      </c>
      <c r="I91" s="146" t="s">
        <v>204</v>
      </c>
      <c r="J91" s="148"/>
      <c r="K91" s="150">
        <f t="shared" si="18"/>
        <v>28.23663301650193</v>
      </c>
      <c r="L91" s="150"/>
      <c r="M91" s="150">
        <f t="shared" si="19"/>
        <v>48.446593983113367</v>
      </c>
      <c r="N91" s="150"/>
      <c r="O91" s="150">
        <f t="shared" si="20"/>
        <v>9.2685796457284795</v>
      </c>
      <c r="P91" s="150"/>
      <c r="Q91" s="150">
        <f t="shared" si="21"/>
        <v>2.0639834881320951</v>
      </c>
      <c r="R91" s="137"/>
    </row>
    <row r="92" spans="1:18" s="127" customFormat="1">
      <c r="A92" s="145" t="s">
        <v>66</v>
      </c>
      <c r="B92" s="146">
        <f t="shared" si="17"/>
        <v>519</v>
      </c>
      <c r="C92" s="146" t="s">
        <v>204</v>
      </c>
      <c r="D92" s="146">
        <v>192</v>
      </c>
      <c r="E92" s="146" t="s">
        <v>204</v>
      </c>
      <c r="F92" s="146">
        <v>298</v>
      </c>
      <c r="G92" s="146" t="s">
        <v>204</v>
      </c>
      <c r="H92" s="146">
        <v>29</v>
      </c>
      <c r="I92" s="146" t="s">
        <v>204</v>
      </c>
      <c r="J92" s="148"/>
      <c r="K92" s="150">
        <f t="shared" si="18"/>
        <v>1.0938059811587177</v>
      </c>
      <c r="L92" s="150"/>
      <c r="M92" s="150">
        <f t="shared" si="19"/>
        <v>0.78694974997950651</v>
      </c>
      <c r="N92" s="150"/>
      <c r="O92" s="150">
        <f t="shared" si="20"/>
        <v>1.9478397280868032</v>
      </c>
      <c r="P92" s="150"/>
      <c r="Q92" s="150">
        <f t="shared" si="21"/>
        <v>0.37409700722394224</v>
      </c>
      <c r="R92" s="137"/>
    </row>
    <row r="93" spans="1:18" s="127" customFormat="1">
      <c r="A93" s="145" t="s">
        <v>122</v>
      </c>
      <c r="B93" s="146">
        <f t="shared" si="17"/>
        <v>183</v>
      </c>
      <c r="C93" s="146" t="s">
        <v>204</v>
      </c>
      <c r="D93" s="146">
        <v>85</v>
      </c>
      <c r="E93" s="146" t="s">
        <v>204</v>
      </c>
      <c r="F93" s="146">
        <v>83</v>
      </c>
      <c r="G93" s="146" t="s">
        <v>204</v>
      </c>
      <c r="H93" s="146">
        <v>15</v>
      </c>
      <c r="I93" s="146" t="s">
        <v>204</v>
      </c>
      <c r="J93" s="148"/>
      <c r="K93" s="150">
        <f t="shared" si="18"/>
        <v>0.38567725347214904</v>
      </c>
      <c r="L93" s="150"/>
      <c r="M93" s="150">
        <f t="shared" si="19"/>
        <v>0.34838921223051073</v>
      </c>
      <c r="N93" s="150"/>
      <c r="O93" s="150">
        <f t="shared" si="20"/>
        <v>0.54251911889665994</v>
      </c>
      <c r="P93" s="150"/>
      <c r="Q93" s="150">
        <f t="shared" si="21"/>
        <v>0.19349845201238391</v>
      </c>
      <c r="R93" s="137"/>
    </row>
    <row r="94" spans="1:18" s="127" customFormat="1">
      <c r="A94" s="145" t="s">
        <v>67</v>
      </c>
      <c r="B94" s="146">
        <f>SUM(D94,F94,H94)</f>
        <v>297</v>
      </c>
      <c r="C94" s="146" t="s">
        <v>204</v>
      </c>
      <c r="D94" s="146">
        <v>212</v>
      </c>
      <c r="E94" s="146" t="s">
        <v>204</v>
      </c>
      <c r="F94" s="146">
        <v>85</v>
      </c>
      <c r="G94" s="146" t="s">
        <v>204</v>
      </c>
      <c r="H94" s="146">
        <v>0</v>
      </c>
      <c r="I94" s="146"/>
      <c r="J94" s="148"/>
      <c r="K94" s="150">
        <f t="shared" si="18"/>
        <v>0.62593521465152058</v>
      </c>
      <c r="L94" s="150"/>
      <c r="M94" s="150">
        <f t="shared" si="19"/>
        <v>0.86892368226903849</v>
      </c>
      <c r="N94" s="150"/>
      <c r="O94" s="150">
        <f t="shared" si="20"/>
        <v>0.55559186874959143</v>
      </c>
      <c r="P94" s="150"/>
      <c r="Q94" s="150">
        <f t="shared" si="21"/>
        <v>0</v>
      </c>
      <c r="R94" s="137"/>
    </row>
    <row r="95" spans="1:18" s="127" customFormat="1">
      <c r="A95" s="145" t="s">
        <v>4</v>
      </c>
      <c r="B95" s="146">
        <f t="shared" si="17"/>
        <v>96</v>
      </c>
      <c r="C95" s="146" t="s">
        <v>204</v>
      </c>
      <c r="D95" s="146">
        <v>67</v>
      </c>
      <c r="E95" s="146" t="s">
        <v>204</v>
      </c>
      <c r="F95" s="146">
        <v>29</v>
      </c>
      <c r="G95" s="146" t="s">
        <v>204</v>
      </c>
      <c r="H95" s="146">
        <v>0</v>
      </c>
      <c r="I95" s="146"/>
      <c r="J95" s="148"/>
      <c r="K95" s="212" t="s">
        <v>14</v>
      </c>
      <c r="L95" s="150"/>
      <c r="M95" s="212" t="s">
        <v>14</v>
      </c>
      <c r="N95" s="150"/>
      <c r="O95" s="212">
        <v>0</v>
      </c>
      <c r="P95" s="150"/>
      <c r="Q95" s="212" t="s">
        <v>14</v>
      </c>
      <c r="R95" s="150"/>
    </row>
    <row r="96" spans="1:18" s="127" customFormat="1" ht="6.5" customHeight="1">
      <c r="A96" s="169"/>
      <c r="B96" s="146"/>
      <c r="C96" s="537"/>
      <c r="D96" s="146"/>
      <c r="E96" s="539"/>
      <c r="F96" s="135"/>
      <c r="G96" s="539"/>
      <c r="H96" s="135"/>
      <c r="I96" s="537"/>
      <c r="J96" s="148"/>
      <c r="K96" s="150"/>
      <c r="L96" s="150"/>
      <c r="M96" s="150"/>
      <c r="N96" s="150"/>
      <c r="O96" s="150"/>
      <c r="P96" s="150"/>
      <c r="Q96" s="150"/>
      <c r="R96" s="137"/>
    </row>
    <row r="97" spans="1:50" s="133" customFormat="1" ht="12" customHeight="1">
      <c r="A97" s="227" t="s">
        <v>123</v>
      </c>
      <c r="B97" s="168">
        <f t="shared" ref="B97:B102" si="22">SUM(D97,F97,H97)</f>
        <v>47544</v>
      </c>
      <c r="C97" s="537"/>
      <c r="D97" s="168">
        <f>SUM(D98,D101,D102)</f>
        <v>24464</v>
      </c>
      <c r="E97" s="537"/>
      <c r="F97" s="168">
        <f>SUM(F98,F101,F102)</f>
        <v>15329</v>
      </c>
      <c r="G97" s="539"/>
      <c r="H97" s="168">
        <f>SUM(H98,H101,H102)</f>
        <v>7751</v>
      </c>
      <c r="I97" s="537"/>
      <c r="J97" s="148"/>
      <c r="K97" s="165">
        <f>K98+K101</f>
        <v>100</v>
      </c>
      <c r="L97" s="165"/>
      <c r="M97" s="165">
        <f>M98+M101</f>
        <v>100</v>
      </c>
      <c r="N97" s="165"/>
      <c r="O97" s="165">
        <f>O98+O101</f>
        <v>100</v>
      </c>
      <c r="P97" s="165"/>
      <c r="Q97" s="165">
        <f>Q98+Q101</f>
        <v>100</v>
      </c>
      <c r="R97" s="165"/>
    </row>
    <row r="98" spans="1:50" s="127" customFormat="1">
      <c r="A98" s="305" t="s">
        <v>74</v>
      </c>
      <c r="B98" s="146">
        <f t="shared" si="22"/>
        <v>20313</v>
      </c>
      <c r="C98" s="537"/>
      <c r="D98" s="146">
        <f>SUM(D99:D100)</f>
        <v>6564</v>
      </c>
      <c r="E98" s="146"/>
      <c r="F98" s="146">
        <f>SUM(F99:F100)</f>
        <v>10469</v>
      </c>
      <c r="G98" s="146"/>
      <c r="H98" s="146">
        <f>SUM(H99:H100)</f>
        <v>3280</v>
      </c>
      <c r="I98" s="146"/>
      <c r="J98" s="146"/>
      <c r="K98" s="149">
        <f>B98*100/SUM(B98,B101)</f>
        <v>51.477445514445009</v>
      </c>
      <c r="L98" s="150"/>
      <c r="M98" s="149">
        <f>D98*100/SUM(D98,D101)</f>
        <v>36.744290192566055</v>
      </c>
      <c r="N98" s="150"/>
      <c r="O98" s="149">
        <f>F98*100/SUM(F98,F101)</f>
        <v>74.512455516014228</v>
      </c>
      <c r="P98" s="150"/>
      <c r="Q98" s="149">
        <f>H98*100/SUM(H98,H101)</f>
        <v>43.466737344288362</v>
      </c>
      <c r="R98" s="149"/>
    </row>
    <row r="99" spans="1:50" s="127" customFormat="1">
      <c r="A99" s="229" t="s">
        <v>39</v>
      </c>
      <c r="B99" s="146">
        <f t="shared" si="22"/>
        <v>5510</v>
      </c>
      <c r="C99" s="537"/>
      <c r="D99" s="146">
        <v>2726</v>
      </c>
      <c r="E99" s="146"/>
      <c r="F99" s="146">
        <v>2640</v>
      </c>
      <c r="G99" s="146"/>
      <c r="H99" s="146">
        <v>144</v>
      </c>
      <c r="I99" s="146" t="s">
        <v>204</v>
      </c>
      <c r="J99" s="146"/>
      <c r="K99" s="149">
        <f>B99*100/SUM(B98,B101)</f>
        <v>13.963507349214394</v>
      </c>
      <c r="L99" s="150"/>
      <c r="M99" s="149">
        <f>D99*100/SUM(D98,D101)</f>
        <v>15.25974025974026</v>
      </c>
      <c r="N99" s="150"/>
      <c r="O99" s="149">
        <f>F99*100/SUM(F98,F101)</f>
        <v>18.790035587188612</v>
      </c>
      <c r="P99" s="150"/>
      <c r="Q99" s="149">
        <f>H99*100/SUM(H98,H101)</f>
        <v>1.9082957858468061</v>
      </c>
      <c r="R99" s="149"/>
    </row>
    <row r="100" spans="1:50" s="127" customFormat="1">
      <c r="A100" s="229" t="s">
        <v>62</v>
      </c>
      <c r="B100" s="146">
        <f t="shared" si="22"/>
        <v>14803</v>
      </c>
      <c r="C100" s="537"/>
      <c r="D100" s="146">
        <v>3838</v>
      </c>
      <c r="E100" s="146"/>
      <c r="F100" s="146">
        <v>7829</v>
      </c>
      <c r="G100" s="146"/>
      <c r="H100" s="146">
        <v>3136</v>
      </c>
      <c r="I100" s="146"/>
      <c r="J100" s="146"/>
      <c r="K100" s="149">
        <f>B100*100/SUM(B98,B101)</f>
        <v>37.513938165230613</v>
      </c>
      <c r="L100" s="150"/>
      <c r="M100" s="149">
        <f>D100*100/SUM(D98,D101)</f>
        <v>21.484549932825797</v>
      </c>
      <c r="N100" s="150"/>
      <c r="O100" s="149">
        <f>F100*100/SUM(F98,F101)</f>
        <v>55.722419928825623</v>
      </c>
      <c r="P100" s="150"/>
      <c r="Q100" s="149">
        <f>H100*100/SUM(H98,H101)</f>
        <v>41.558441558441558</v>
      </c>
      <c r="R100" s="149"/>
    </row>
    <row r="101" spans="1:50" s="127" customFormat="1">
      <c r="A101" s="157" t="s">
        <v>75</v>
      </c>
      <c r="B101" s="146">
        <f t="shared" si="22"/>
        <v>19147</v>
      </c>
      <c r="C101" s="537"/>
      <c r="D101" s="146">
        <v>11300</v>
      </c>
      <c r="E101" s="146"/>
      <c r="F101" s="146">
        <v>3581</v>
      </c>
      <c r="G101" s="146"/>
      <c r="H101" s="146">
        <v>4266</v>
      </c>
      <c r="I101" s="146"/>
      <c r="J101" s="146"/>
      <c r="K101" s="149">
        <f>B101*100/SUM(B98,B101)</f>
        <v>48.522554485554991</v>
      </c>
      <c r="L101" s="150"/>
      <c r="M101" s="149">
        <f>D101*100/SUM(D98,D101)</f>
        <v>63.255709807433945</v>
      </c>
      <c r="N101" s="150"/>
      <c r="O101" s="149">
        <f>F101*100/SUM(F98,F101)</f>
        <v>25.487544483985765</v>
      </c>
      <c r="P101" s="150"/>
      <c r="Q101" s="149">
        <f>H101*100/SUM(H98,H101)</f>
        <v>56.533262655711638</v>
      </c>
      <c r="R101" s="149"/>
    </row>
    <row r="102" spans="1:50" s="123" customFormat="1">
      <c r="A102" s="157" t="s">
        <v>69</v>
      </c>
      <c r="B102" s="146">
        <f t="shared" si="22"/>
        <v>8084</v>
      </c>
      <c r="C102" s="538"/>
      <c r="D102" s="146">
        <v>6600</v>
      </c>
      <c r="E102" s="146"/>
      <c r="F102" s="146">
        <v>1279</v>
      </c>
      <c r="G102" s="146"/>
      <c r="H102" s="146">
        <v>205</v>
      </c>
      <c r="I102" s="146" t="s">
        <v>204</v>
      </c>
      <c r="J102" s="146"/>
      <c r="K102" s="212" t="s">
        <v>14</v>
      </c>
      <c r="L102" s="150"/>
      <c r="M102" s="212" t="s">
        <v>14</v>
      </c>
      <c r="N102" s="150"/>
      <c r="O102" s="212" t="s">
        <v>14</v>
      </c>
      <c r="P102" s="165"/>
      <c r="Q102" s="212" t="s">
        <v>14</v>
      </c>
      <c r="R102" s="150"/>
    </row>
    <row r="103" spans="1:50" s="123" customFormat="1" ht="6.5" customHeight="1" thickBot="1">
      <c r="A103" s="242"/>
      <c r="B103" s="175"/>
      <c r="C103" s="562"/>
      <c r="D103" s="243"/>
      <c r="E103" s="562"/>
      <c r="F103" s="244"/>
      <c r="G103" s="554"/>
      <c r="H103" s="178"/>
      <c r="I103" s="562"/>
      <c r="J103" s="178"/>
      <c r="K103" s="245"/>
      <c r="L103" s="246"/>
      <c r="M103" s="245"/>
      <c r="N103" s="246"/>
      <c r="O103" s="247"/>
      <c r="P103" s="246"/>
      <c r="Q103" s="248"/>
      <c r="R103" s="179"/>
    </row>
    <row r="104" spans="1:50" ht="6.5" customHeight="1">
      <c r="A104" s="249"/>
      <c r="B104" s="250"/>
      <c r="C104" s="565"/>
      <c r="D104" s="251"/>
      <c r="E104" s="565"/>
      <c r="K104" s="250"/>
      <c r="L104" s="190"/>
      <c r="M104" s="251"/>
      <c r="N104" s="190"/>
    </row>
    <row r="105" spans="1:50" ht="12" customHeight="1">
      <c r="A105" s="511" t="s">
        <v>212</v>
      </c>
      <c r="B105" s="250"/>
      <c r="C105" s="565"/>
      <c r="D105" s="251"/>
      <c r="E105" s="565"/>
      <c r="K105" s="250"/>
      <c r="L105" s="190"/>
      <c r="M105" s="251"/>
      <c r="N105" s="190"/>
    </row>
    <row r="106" spans="1:50" s="9" customFormat="1" ht="12" customHeight="1">
      <c r="A106" s="9" t="s">
        <v>210</v>
      </c>
      <c r="B106" s="24"/>
      <c r="C106" s="556"/>
      <c r="D106" s="24"/>
      <c r="E106" s="556"/>
      <c r="F106" s="24"/>
      <c r="G106" s="556"/>
      <c r="H106" s="24"/>
      <c r="I106" s="556"/>
      <c r="K106" s="67"/>
      <c r="L106" s="67"/>
      <c r="M106" s="67"/>
      <c r="N106" s="67"/>
      <c r="O106" s="67"/>
      <c r="P106" s="67"/>
      <c r="Q106" s="67"/>
      <c r="R106" s="67"/>
    </row>
    <row r="107" spans="1:50" s="9" customFormat="1">
      <c r="A107" s="511" t="s">
        <v>209</v>
      </c>
      <c r="B107" s="512"/>
      <c r="C107" s="567"/>
      <c r="E107" s="556"/>
      <c r="G107" s="556"/>
      <c r="I107" s="561"/>
      <c r="J107" s="513"/>
      <c r="P107" s="514"/>
      <c r="Q107" s="512"/>
      <c r="R107" s="78"/>
      <c r="T107" s="75"/>
      <c r="U107" s="75"/>
      <c r="V107" s="75"/>
      <c r="X107" s="514"/>
      <c r="Y107" s="512"/>
      <c r="Z107" s="78"/>
      <c r="AA107" s="512"/>
      <c r="AB107" s="78"/>
      <c r="AC107" s="515"/>
      <c r="AD107" s="78"/>
      <c r="AF107" s="75"/>
      <c r="AG107" s="75"/>
      <c r="AI107" s="75"/>
      <c r="AK107" s="75"/>
      <c r="AM107" s="75"/>
      <c r="AN107" s="75"/>
      <c r="AO107" s="75"/>
      <c r="AP107" s="75"/>
      <c r="AR107" s="75"/>
      <c r="AT107" s="75"/>
      <c r="AV107" s="75"/>
      <c r="AW107" s="75"/>
      <c r="AX107" s="75"/>
    </row>
    <row r="108" spans="1:50" s="182" customFormat="1" ht="22.5" customHeight="1">
      <c r="A108" s="720" t="s">
        <v>160</v>
      </c>
      <c r="B108" s="720"/>
      <c r="C108" s="720"/>
      <c r="D108" s="720"/>
      <c r="E108" s="720"/>
      <c r="F108" s="720"/>
      <c r="G108" s="720"/>
      <c r="H108" s="720"/>
      <c r="I108" s="720"/>
      <c r="J108" s="720"/>
      <c r="K108" s="720"/>
      <c r="L108" s="720"/>
      <c r="M108" s="720"/>
      <c r="N108" s="720"/>
      <c r="O108" s="720"/>
      <c r="P108" s="720"/>
      <c r="Q108" s="720"/>
      <c r="R108" s="720"/>
    </row>
    <row r="109" spans="1:50" s="182" customFormat="1" ht="11">
      <c r="A109" s="287" t="s">
        <v>13</v>
      </c>
      <c r="B109" s="271"/>
      <c r="C109" s="557"/>
      <c r="D109" s="273"/>
      <c r="E109" s="557"/>
      <c r="F109" s="273"/>
      <c r="G109" s="557"/>
      <c r="H109" s="273"/>
      <c r="I109" s="563"/>
      <c r="J109" s="273"/>
      <c r="K109" s="273"/>
      <c r="L109" s="273"/>
      <c r="M109" s="273"/>
      <c r="N109" s="274"/>
      <c r="O109" s="273"/>
      <c r="P109" s="105"/>
      <c r="Q109" s="271"/>
      <c r="R109" s="272"/>
    </row>
    <row r="110" spans="1:50" s="182" customFormat="1" ht="11">
      <c r="A110" s="288" t="s">
        <v>68</v>
      </c>
      <c r="B110" s="271"/>
      <c r="C110" s="557"/>
      <c r="D110" s="273"/>
      <c r="E110" s="557"/>
      <c r="F110" s="273"/>
      <c r="G110" s="557"/>
      <c r="H110" s="273"/>
      <c r="I110" s="563"/>
      <c r="J110" s="273"/>
      <c r="K110" s="273"/>
      <c r="L110" s="273"/>
      <c r="M110" s="273"/>
      <c r="N110" s="274"/>
      <c r="O110" s="273"/>
      <c r="P110" s="106"/>
      <c r="Q110" s="271"/>
      <c r="R110" s="272"/>
    </row>
    <row r="111" spans="1:50" s="182" customFormat="1" ht="11">
      <c r="A111" s="9" t="s">
        <v>228</v>
      </c>
      <c r="B111" s="271"/>
      <c r="C111" s="557"/>
      <c r="D111" s="273"/>
      <c r="E111" s="557"/>
      <c r="F111" s="273"/>
      <c r="G111" s="557"/>
      <c r="H111" s="273"/>
      <c r="I111" s="563"/>
      <c r="J111" s="273"/>
      <c r="K111" s="273"/>
      <c r="L111" s="273"/>
      <c r="M111" s="273"/>
      <c r="N111" s="274"/>
      <c r="O111" s="273"/>
      <c r="P111" s="9"/>
      <c r="Q111" s="271"/>
      <c r="R111" s="272"/>
    </row>
  </sheetData>
  <mergeCells count="15">
    <mergeCell ref="A1:R1"/>
    <mergeCell ref="A4:A10"/>
    <mergeCell ref="B4:I4"/>
    <mergeCell ref="K4:R4"/>
    <mergeCell ref="B7:C10"/>
    <mergeCell ref="D7:I7"/>
    <mergeCell ref="A108:R108"/>
    <mergeCell ref="D10:E10"/>
    <mergeCell ref="F10:G10"/>
    <mergeCell ref="H10:I10"/>
    <mergeCell ref="M10:N10"/>
    <mergeCell ref="O10:P10"/>
    <mergeCell ref="Q10:R10"/>
    <mergeCell ref="K7:L10"/>
    <mergeCell ref="M7:R7"/>
  </mergeCells>
  <printOptions horizontalCentered="1"/>
  <pageMargins left="0.78740157480314965" right="0.78740157480314965" top="0.78740157480314965" bottom="0.78740157480314965" header="0.39370078740157483" footer="0.39370078740157483"/>
  <pageSetup scale="49" orientation="portrait" r:id="rId1"/>
  <headerFooter alignWithMargins="0">
    <oddFooter>&amp;R&amp;P de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8" tint="-0.249977111117893"/>
  </sheetPr>
  <dimension ref="A1:U69"/>
  <sheetViews>
    <sheetView zoomScaleNormal="100" workbookViewId="0">
      <pane xSplit="1" ySplit="11" topLeftCell="B12" activePane="bottomRight" state="frozen"/>
      <selection sqref="A1:R1"/>
      <selection pane="topRight" sqref="A1:R1"/>
      <selection pane="bottomLeft" sqref="A1:R1"/>
      <selection pane="bottomRight" sqref="A1:R1"/>
    </sheetView>
  </sheetViews>
  <sheetFormatPr baseColWidth="10" defaultColWidth="11.5" defaultRowHeight="13"/>
  <cols>
    <col min="1" max="1" width="30.6640625" style="122" customWidth="1"/>
    <col min="2" max="2" width="8.6640625" style="122" customWidth="1"/>
    <col min="3" max="3" width="2.6640625" style="539" customWidth="1"/>
    <col min="4" max="4" width="8.6640625" style="122" customWidth="1"/>
    <col min="5" max="5" width="2.6640625" style="539" customWidth="1"/>
    <col min="6" max="6" width="8.6640625" style="122" customWidth="1"/>
    <col min="7" max="7" width="2.6640625" style="539" customWidth="1"/>
    <col min="8" max="8" width="8.6640625" style="127" customWidth="1"/>
    <col min="9" max="9" width="2.6640625" style="539" customWidth="1"/>
    <col min="10" max="10" width="1.6640625" style="127" customWidth="1"/>
    <col min="11" max="11" width="8.6640625" style="122" customWidth="1"/>
    <col min="12" max="12" width="2.6640625" style="122" customWidth="1"/>
    <col min="13" max="13" width="8.6640625" style="122" customWidth="1"/>
    <col min="14" max="14" width="2.6640625" style="122" customWidth="1"/>
    <col min="15" max="15" width="8.6640625" style="122" customWidth="1"/>
    <col min="16" max="16" width="2.6640625" style="122" customWidth="1"/>
    <col min="17" max="17" width="8.6640625" style="122" customWidth="1"/>
    <col min="18" max="18" width="2.6640625" style="122" customWidth="1"/>
    <col min="19" max="16384" width="11.5" style="122"/>
  </cols>
  <sheetData>
    <row r="1" spans="1:18" ht="32.5" customHeight="1">
      <c r="A1" s="725" t="s">
        <v>235</v>
      </c>
      <c r="B1" s="725"/>
      <c r="C1" s="725"/>
      <c r="D1" s="725"/>
      <c r="E1" s="725"/>
      <c r="F1" s="725"/>
      <c r="G1" s="725"/>
      <c r="H1" s="725"/>
      <c r="I1" s="725"/>
      <c r="J1" s="725"/>
      <c r="K1" s="725"/>
      <c r="L1" s="725"/>
      <c r="M1" s="725"/>
      <c r="N1" s="725"/>
      <c r="O1" s="725"/>
      <c r="P1" s="725"/>
      <c r="Q1" s="725"/>
      <c r="R1" s="725"/>
    </row>
    <row r="2" spans="1:18" s="127" customFormat="1" ht="6.5" customHeight="1" thickBot="1">
      <c r="A2" s="123"/>
      <c r="B2" s="124"/>
      <c r="C2" s="550"/>
      <c r="D2" s="124"/>
      <c r="E2" s="550"/>
      <c r="F2" s="124"/>
      <c r="G2" s="550"/>
      <c r="H2" s="126"/>
      <c r="I2" s="550"/>
      <c r="J2" s="126"/>
      <c r="K2" s="124"/>
      <c r="L2" s="124"/>
      <c r="M2" s="124"/>
      <c r="N2" s="124"/>
      <c r="O2" s="124"/>
      <c r="P2" s="124"/>
      <c r="Q2" s="123"/>
      <c r="R2" s="123"/>
    </row>
    <row r="3" spans="1:18" s="128" customFormat="1" ht="6.5" customHeight="1">
      <c r="A3" s="436"/>
      <c r="B3" s="427"/>
      <c r="C3" s="551"/>
      <c r="D3" s="428"/>
      <c r="E3" s="551"/>
      <c r="F3" s="428"/>
      <c r="G3" s="551"/>
      <c r="H3" s="428"/>
      <c r="I3" s="551"/>
      <c r="J3" s="428"/>
      <c r="K3" s="428"/>
      <c r="L3" s="428"/>
      <c r="M3" s="428"/>
      <c r="N3" s="428"/>
      <c r="O3" s="428"/>
      <c r="P3" s="428"/>
      <c r="Q3" s="428"/>
      <c r="R3" s="428"/>
    </row>
    <row r="4" spans="1:18" s="128" customFormat="1" ht="12" customHeight="1">
      <c r="A4" s="724" t="s">
        <v>135</v>
      </c>
      <c r="B4" s="717" t="s">
        <v>43</v>
      </c>
      <c r="C4" s="717"/>
      <c r="D4" s="717"/>
      <c r="E4" s="717"/>
      <c r="F4" s="717"/>
      <c r="G4" s="717"/>
      <c r="H4" s="717"/>
      <c r="I4" s="717"/>
      <c r="J4" s="429"/>
      <c r="K4" s="717" t="s">
        <v>44</v>
      </c>
      <c r="L4" s="717"/>
      <c r="M4" s="717"/>
      <c r="N4" s="717"/>
      <c r="O4" s="717"/>
      <c r="P4" s="717"/>
      <c r="Q4" s="717"/>
      <c r="R4" s="717"/>
    </row>
    <row r="5" spans="1:18" s="128" customFormat="1" ht="6.5" customHeight="1">
      <c r="A5" s="724"/>
      <c r="B5" s="430"/>
      <c r="C5" s="548"/>
      <c r="D5" s="430"/>
      <c r="E5" s="548"/>
      <c r="F5" s="430"/>
      <c r="G5" s="548"/>
      <c r="H5" s="430"/>
      <c r="I5" s="548"/>
      <c r="J5" s="429"/>
      <c r="K5" s="430"/>
      <c r="L5" s="430"/>
      <c r="M5" s="430"/>
      <c r="N5" s="430"/>
      <c r="O5" s="430"/>
      <c r="P5" s="430"/>
      <c r="Q5" s="430"/>
      <c r="R5" s="430"/>
    </row>
    <row r="6" spans="1:18" s="128" customFormat="1" ht="6.5" customHeight="1">
      <c r="A6" s="724"/>
      <c r="B6" s="431"/>
      <c r="C6" s="549"/>
      <c r="D6" s="431"/>
      <c r="E6" s="549"/>
      <c r="F6" s="431"/>
      <c r="G6" s="549"/>
      <c r="H6" s="431"/>
      <c r="I6" s="549"/>
      <c r="J6" s="429"/>
      <c r="K6" s="431"/>
      <c r="L6" s="431"/>
      <c r="M6" s="431"/>
      <c r="N6" s="431"/>
      <c r="O6" s="431"/>
      <c r="P6" s="431"/>
      <c r="Q6" s="431"/>
      <c r="R6" s="431"/>
    </row>
    <row r="7" spans="1:18" s="128" customFormat="1" ht="12" customHeight="1">
      <c r="A7" s="724"/>
      <c r="B7" s="718" t="s">
        <v>0</v>
      </c>
      <c r="C7" s="718"/>
      <c r="D7" s="719" t="s">
        <v>155</v>
      </c>
      <c r="E7" s="719"/>
      <c r="F7" s="719"/>
      <c r="G7" s="719"/>
      <c r="H7" s="719"/>
      <c r="I7" s="719"/>
      <c r="J7" s="429"/>
      <c r="K7" s="718" t="s">
        <v>0</v>
      </c>
      <c r="L7" s="718"/>
      <c r="M7" s="719" t="s">
        <v>155</v>
      </c>
      <c r="N7" s="719"/>
      <c r="O7" s="719"/>
      <c r="P7" s="719"/>
      <c r="Q7" s="719"/>
      <c r="R7" s="719"/>
    </row>
    <row r="8" spans="1:18" s="128" customFormat="1" ht="6.5" customHeight="1">
      <c r="A8" s="724"/>
      <c r="B8" s="718"/>
      <c r="C8" s="718"/>
      <c r="D8" s="430"/>
      <c r="E8" s="548"/>
      <c r="F8" s="430"/>
      <c r="G8" s="548"/>
      <c r="H8" s="430"/>
      <c r="I8" s="548"/>
      <c r="J8" s="429"/>
      <c r="K8" s="718"/>
      <c r="L8" s="718"/>
      <c r="M8" s="430"/>
      <c r="N8" s="430"/>
      <c r="O8" s="430"/>
      <c r="P8" s="430"/>
      <c r="Q8" s="430"/>
      <c r="R8" s="430"/>
    </row>
    <row r="9" spans="1:18" s="128" customFormat="1" ht="6.5" customHeight="1">
      <c r="A9" s="724"/>
      <c r="B9" s="718"/>
      <c r="C9" s="718"/>
      <c r="D9" s="431"/>
      <c r="E9" s="549"/>
      <c r="F9" s="431"/>
      <c r="G9" s="549"/>
      <c r="H9" s="431"/>
      <c r="I9" s="549"/>
      <c r="J9" s="429"/>
      <c r="K9" s="718"/>
      <c r="L9" s="718"/>
      <c r="M9" s="431"/>
      <c r="N9" s="431"/>
      <c r="O9" s="431"/>
      <c r="P9" s="431"/>
      <c r="Q9" s="431"/>
      <c r="R9" s="431"/>
    </row>
    <row r="10" spans="1:18" s="128" customFormat="1" ht="12">
      <c r="A10" s="724"/>
      <c r="B10" s="718"/>
      <c r="C10" s="718"/>
      <c r="D10" s="721" t="s">
        <v>23</v>
      </c>
      <c r="E10" s="721"/>
      <c r="F10" s="721" t="s">
        <v>76</v>
      </c>
      <c r="G10" s="721"/>
      <c r="H10" s="721" t="s">
        <v>77</v>
      </c>
      <c r="I10" s="721"/>
      <c r="J10" s="432"/>
      <c r="K10" s="718"/>
      <c r="L10" s="718"/>
      <c r="M10" s="721" t="s">
        <v>23</v>
      </c>
      <c r="N10" s="721"/>
      <c r="O10" s="721" t="s">
        <v>76</v>
      </c>
      <c r="P10" s="721"/>
      <c r="Q10" s="721" t="s">
        <v>77</v>
      </c>
      <c r="R10" s="721"/>
    </row>
    <row r="11" spans="1:18" s="127" customFormat="1" ht="6.5" customHeight="1">
      <c r="A11" s="437"/>
      <c r="B11" s="434"/>
      <c r="C11" s="552"/>
      <c r="D11" s="434"/>
      <c r="E11" s="552"/>
      <c r="F11" s="434"/>
      <c r="G11" s="552"/>
      <c r="H11" s="434"/>
      <c r="I11" s="552"/>
      <c r="J11" s="434"/>
      <c r="K11" s="434"/>
      <c r="L11" s="434"/>
      <c r="M11" s="434"/>
      <c r="N11" s="434"/>
      <c r="O11" s="434"/>
      <c r="P11" s="434"/>
      <c r="Q11" s="434"/>
      <c r="R11" s="434"/>
    </row>
    <row r="12" spans="1:18" s="132" customFormat="1" ht="6.5" customHeight="1">
      <c r="A12" s="129"/>
      <c r="B12" s="130"/>
      <c r="C12" s="538"/>
      <c r="D12" s="130"/>
      <c r="E12" s="538"/>
      <c r="F12" s="130"/>
      <c r="G12" s="538"/>
      <c r="H12" s="130"/>
      <c r="I12" s="538"/>
      <c r="J12" s="130"/>
      <c r="K12" s="130"/>
      <c r="L12" s="130"/>
      <c r="M12" s="130"/>
      <c r="N12" s="130"/>
      <c r="O12" s="130"/>
      <c r="P12" s="130"/>
    </row>
    <row r="13" spans="1:18" s="133" customFormat="1">
      <c r="A13" s="447" t="s">
        <v>156</v>
      </c>
      <c r="B13" s="448">
        <f>SUM(D13,F13,H13)</f>
        <v>47545</v>
      </c>
      <c r="C13" s="573"/>
      <c r="D13" s="448">
        <f>D15</f>
        <v>24464</v>
      </c>
      <c r="E13" s="568"/>
      <c r="F13" s="448">
        <f>F15</f>
        <v>15329</v>
      </c>
      <c r="G13" s="573"/>
      <c r="H13" s="448">
        <f>H15</f>
        <v>7752</v>
      </c>
      <c r="I13" s="573"/>
      <c r="J13" s="451"/>
      <c r="K13" s="524">
        <f>M13+O13+Q13</f>
        <v>100</v>
      </c>
      <c r="L13" s="452"/>
      <c r="M13" s="452">
        <f>D13*100/B13</f>
        <v>51.454411610053633</v>
      </c>
      <c r="N13" s="444"/>
      <c r="O13" s="452">
        <f>F13*100/B13</f>
        <v>32.241034809128195</v>
      </c>
      <c r="P13" s="452"/>
      <c r="Q13" s="452">
        <f>H13*100/B13</f>
        <v>16.304553580818173</v>
      </c>
      <c r="R13" s="452"/>
    </row>
    <row r="14" spans="1:18" s="127" customFormat="1" ht="6.5" customHeight="1">
      <c r="A14" s="134"/>
      <c r="B14" s="135"/>
      <c r="C14" s="539"/>
      <c r="D14" s="135"/>
      <c r="E14" s="539"/>
      <c r="F14" s="135"/>
      <c r="G14" s="539"/>
      <c r="H14" s="135"/>
      <c r="I14" s="539"/>
      <c r="J14" s="134"/>
      <c r="K14" s="134"/>
      <c r="L14" s="134"/>
      <c r="M14" s="134"/>
      <c r="N14" s="134"/>
      <c r="O14" s="134"/>
      <c r="P14" s="134"/>
      <c r="Q14" s="134"/>
      <c r="R14" s="134"/>
    </row>
    <row r="15" spans="1:18" s="133" customFormat="1" ht="26">
      <c r="A15" s="227" t="s">
        <v>36</v>
      </c>
      <c r="B15" s="168">
        <f t="shared" ref="B15:B25" si="0">SUM(D15,F15,H15)</f>
        <v>47545</v>
      </c>
      <c r="C15" s="537"/>
      <c r="D15" s="168">
        <f>SUM(D16:D25)</f>
        <v>24464</v>
      </c>
      <c r="E15" s="537"/>
      <c r="F15" s="168">
        <f>SUM(F16:F25)</f>
        <v>15329</v>
      </c>
      <c r="G15" s="537"/>
      <c r="H15" s="168">
        <f>SUM(H16:H25)</f>
        <v>7752</v>
      </c>
      <c r="I15" s="537"/>
      <c r="J15" s="232"/>
      <c r="K15" s="165">
        <f>SUM(K16:K24)</f>
        <v>100</v>
      </c>
      <c r="L15" s="165"/>
      <c r="M15" s="165">
        <f>SUM(M16:M24)</f>
        <v>100.00000000000001</v>
      </c>
      <c r="N15" s="165"/>
      <c r="O15" s="165">
        <f>SUM(O16:O24)</f>
        <v>100</v>
      </c>
      <c r="P15" s="206"/>
      <c r="Q15" s="165">
        <f>SUM(Q16:Q24)</f>
        <v>100.00000000000001</v>
      </c>
      <c r="R15" s="165"/>
    </row>
    <row r="16" spans="1:18" s="127" customFormat="1">
      <c r="A16" s="384" t="s">
        <v>31</v>
      </c>
      <c r="B16" s="146">
        <f t="shared" si="0"/>
        <v>34740</v>
      </c>
      <c r="C16" s="146"/>
      <c r="D16" s="146">
        <v>15422</v>
      </c>
      <c r="E16" s="146"/>
      <c r="F16" s="146">
        <v>11859</v>
      </c>
      <c r="G16" s="146"/>
      <c r="H16" s="146">
        <v>7459</v>
      </c>
      <c r="I16" s="146"/>
      <c r="J16" s="232"/>
      <c r="K16" s="149">
        <f>B16*100/SUM($B$16:$B$24)</f>
        <v>82.753692234397334</v>
      </c>
      <c r="L16" s="150"/>
      <c r="M16" s="149">
        <f>D16*100/SUM($D$16:$D$24)</f>
        <v>77.759290072102047</v>
      </c>
      <c r="N16" s="149"/>
      <c r="O16" s="149">
        <f>F16*100/SUM($F$16:$F$24)</f>
        <v>82.382771795762423</v>
      </c>
      <c r="P16" s="137"/>
      <c r="Q16" s="149">
        <f>H16*100/SUM($H$16:$H$24)</f>
        <v>96.220330237358098</v>
      </c>
      <c r="R16" s="149"/>
    </row>
    <row r="17" spans="1:19" s="127" customFormat="1">
      <c r="A17" s="384" t="s">
        <v>33</v>
      </c>
      <c r="B17" s="146">
        <f t="shared" si="0"/>
        <v>4462</v>
      </c>
      <c r="C17" s="146"/>
      <c r="D17" s="146">
        <v>3333</v>
      </c>
      <c r="E17" s="146"/>
      <c r="F17" s="146">
        <v>1035</v>
      </c>
      <c r="G17" s="146" t="s">
        <v>204</v>
      </c>
      <c r="H17" s="146">
        <v>94</v>
      </c>
      <c r="I17" s="146" t="s">
        <v>204</v>
      </c>
      <c r="J17" s="232"/>
      <c r="K17" s="149">
        <f>B17*100/SUM($B$16:$B$24)</f>
        <v>10.628870890900428</v>
      </c>
      <c r="L17" s="150"/>
      <c r="M17" s="149">
        <f>D17*100/SUM($D$16:$D$24)</f>
        <v>16.805324459234608</v>
      </c>
      <c r="N17" s="149"/>
      <c r="O17" s="149">
        <f>F17*100/SUM($F$16:$F$24)</f>
        <v>7.1899965265717265</v>
      </c>
      <c r="P17" s="137"/>
      <c r="Q17" s="149">
        <f>H17*100/SUM($H$16:$H$24)</f>
        <v>1.2125902992776059</v>
      </c>
      <c r="R17" s="149"/>
    </row>
    <row r="18" spans="1:19" s="127" customFormat="1">
      <c r="A18" s="384" t="s">
        <v>32</v>
      </c>
      <c r="B18" s="146">
        <f t="shared" si="0"/>
        <v>1308</v>
      </c>
      <c r="C18" s="146"/>
      <c r="D18" s="146">
        <v>694</v>
      </c>
      <c r="E18" s="146"/>
      <c r="F18" s="146">
        <v>508</v>
      </c>
      <c r="G18" s="146" t="s">
        <v>204</v>
      </c>
      <c r="H18" s="146">
        <v>106</v>
      </c>
      <c r="I18" s="146" t="s">
        <v>204</v>
      </c>
      <c r="J18" s="232"/>
      <c r="K18" s="149">
        <f>B18*100/SUM($B$16:$B$24)</f>
        <v>3.1157694140066696</v>
      </c>
      <c r="L18" s="150"/>
      <c r="M18" s="149">
        <f>D18*100/SUM($D$16:$D$24)</f>
        <v>3.4992184742600716</v>
      </c>
      <c r="N18" s="149"/>
      <c r="O18" s="149">
        <f>F18*100/SUM($F$16:$F$24)</f>
        <v>3.5290031260854464</v>
      </c>
      <c r="P18" s="137"/>
      <c r="Q18" s="149">
        <f>H18*100/SUM($H$16:$H$24)</f>
        <v>1.367389060887513</v>
      </c>
      <c r="R18" s="149"/>
    </row>
    <row r="19" spans="1:19" s="127" customFormat="1">
      <c r="A19" s="384" t="s">
        <v>35</v>
      </c>
      <c r="B19" s="146">
        <f t="shared" si="0"/>
        <v>212</v>
      </c>
      <c r="C19" s="146"/>
      <c r="D19" s="146">
        <v>78</v>
      </c>
      <c r="E19" s="146" t="s">
        <v>204</v>
      </c>
      <c r="F19" s="146">
        <v>134</v>
      </c>
      <c r="G19" s="146" t="s">
        <v>204</v>
      </c>
      <c r="H19" s="146">
        <v>0</v>
      </c>
      <c r="I19" s="146"/>
      <c r="J19" s="232"/>
      <c r="K19" s="149">
        <f t="shared" ref="K19:K20" si="1">B19*100/SUM($B$16:$B$24)</f>
        <v>0.505002382086708</v>
      </c>
      <c r="L19" s="150"/>
      <c r="M19" s="149">
        <f t="shared" ref="M19:M20" si="2">D19*100/SUM($D$16:$D$24)</f>
        <v>0.39328392073816365</v>
      </c>
      <c r="N19" s="149"/>
      <c r="O19" s="149">
        <f t="shared" ref="O19:O20" si="3">F19*100/SUM($F$16:$F$24)</f>
        <v>0.93087877735324764</v>
      </c>
      <c r="P19" s="137"/>
      <c r="Q19" s="149">
        <f t="shared" ref="Q19:Q20" si="4">H19*100/SUM($H$16:$H$24)</f>
        <v>0</v>
      </c>
      <c r="R19" s="149"/>
    </row>
    <row r="20" spans="1:19" s="127" customFormat="1">
      <c r="A20" s="384" t="s">
        <v>130</v>
      </c>
      <c r="B20" s="146">
        <f t="shared" si="0"/>
        <v>56</v>
      </c>
      <c r="C20" s="146"/>
      <c r="D20" s="146">
        <v>42</v>
      </c>
      <c r="E20" s="146" t="s">
        <v>204</v>
      </c>
      <c r="F20" s="146">
        <v>14</v>
      </c>
      <c r="G20" s="146" t="s">
        <v>204</v>
      </c>
      <c r="H20" s="146">
        <v>0</v>
      </c>
      <c r="I20" s="146"/>
      <c r="J20" s="232"/>
      <c r="K20" s="149">
        <f t="shared" si="1"/>
        <v>0.13339685564554549</v>
      </c>
      <c r="L20" s="150"/>
      <c r="M20" s="149">
        <f t="shared" si="2"/>
        <v>0.21176826501285737</v>
      </c>
      <c r="N20" s="149"/>
      <c r="O20" s="149">
        <f t="shared" si="3"/>
        <v>9.7255991663772148E-2</v>
      </c>
      <c r="P20" s="137"/>
      <c r="Q20" s="149">
        <f t="shared" si="4"/>
        <v>0</v>
      </c>
      <c r="R20" s="149"/>
    </row>
    <row r="21" spans="1:19" s="127" customFormat="1">
      <c r="A21" s="384" t="s">
        <v>34</v>
      </c>
      <c r="B21" s="146">
        <f t="shared" si="0"/>
        <v>76</v>
      </c>
      <c r="C21" s="146"/>
      <c r="D21" s="146">
        <v>41</v>
      </c>
      <c r="E21" s="146" t="s">
        <v>204</v>
      </c>
      <c r="F21" s="146">
        <v>0</v>
      </c>
      <c r="G21" s="146"/>
      <c r="H21" s="146">
        <v>35</v>
      </c>
      <c r="I21" s="146" t="s">
        <v>204</v>
      </c>
      <c r="J21" s="232"/>
      <c r="K21" s="149">
        <f>B21*100/SUM($B$16:$B$24)</f>
        <v>0.18103858980466889</v>
      </c>
      <c r="L21" s="197"/>
      <c r="M21" s="149">
        <f>D21*100/SUM($D$16:$D$24)</f>
        <v>0.20672616346493219</v>
      </c>
      <c r="N21" s="197"/>
      <c r="O21" s="149">
        <f>F21*100/SUM($F$16:$F$24)</f>
        <v>0</v>
      </c>
      <c r="P21" s="137"/>
      <c r="Q21" s="149">
        <f>H21*100/SUM($H$16:$H$24)</f>
        <v>0.45149638802889575</v>
      </c>
      <c r="R21" s="149"/>
    </row>
    <row r="22" spans="1:19" s="127" customFormat="1">
      <c r="A22" s="384" t="s">
        <v>131</v>
      </c>
      <c r="B22" s="146">
        <f t="shared" si="0"/>
        <v>12</v>
      </c>
      <c r="C22" s="146"/>
      <c r="D22" s="146">
        <v>0</v>
      </c>
      <c r="E22" s="146"/>
      <c r="F22" s="146">
        <v>12</v>
      </c>
      <c r="G22" s="146" t="s">
        <v>204</v>
      </c>
      <c r="H22" s="146">
        <v>0</v>
      </c>
      <c r="I22" s="146"/>
      <c r="J22" s="252"/>
      <c r="K22" s="149">
        <f>B22*100/SUM($B$16:$B$24)</f>
        <v>2.8585040495474036E-2</v>
      </c>
      <c r="L22" s="149"/>
      <c r="M22" s="149">
        <f>D22*100/SUM($D$16:$D$24)</f>
        <v>0</v>
      </c>
      <c r="N22" s="150"/>
      <c r="O22" s="149">
        <f>F22*100/SUM($F$16:$F$24)</f>
        <v>8.3362278568947554E-2</v>
      </c>
      <c r="P22" s="137"/>
      <c r="Q22" s="149">
        <f>H22*100/SUM($H$16:$H$24)</f>
        <v>0</v>
      </c>
      <c r="R22" s="149"/>
    </row>
    <row r="23" spans="1:19" s="127" customFormat="1">
      <c r="A23" s="384" t="s">
        <v>198</v>
      </c>
      <c r="B23" s="146">
        <f t="shared" si="0"/>
        <v>14</v>
      </c>
      <c r="C23" s="146"/>
      <c r="D23" s="146">
        <v>0</v>
      </c>
      <c r="E23" s="146"/>
      <c r="F23" s="146">
        <v>0</v>
      </c>
      <c r="G23" s="146"/>
      <c r="H23" s="146">
        <v>14</v>
      </c>
      <c r="I23" s="146" t="s">
        <v>204</v>
      </c>
      <c r="J23" s="252"/>
      <c r="K23" s="149">
        <f>B23*100/SUM($B$16:$B$24)</f>
        <v>3.3349213911386372E-2</v>
      </c>
      <c r="L23" s="149"/>
      <c r="M23" s="149">
        <f>D23*100/SUM($D$16:$D$24)</f>
        <v>0</v>
      </c>
      <c r="N23" s="150"/>
      <c r="O23" s="149">
        <f>F23*100/SUM($F$16:$F$24)</f>
        <v>0</v>
      </c>
      <c r="P23" s="137"/>
      <c r="Q23" s="149">
        <f>H23*100/SUM($H$16:$H$24)</f>
        <v>0.18059855521155832</v>
      </c>
      <c r="R23" s="149"/>
    </row>
    <row r="24" spans="1:19" s="127" customFormat="1">
      <c r="A24" s="384" t="s">
        <v>124</v>
      </c>
      <c r="B24" s="146">
        <f t="shared" si="0"/>
        <v>1100</v>
      </c>
      <c r="C24" s="146"/>
      <c r="D24" s="146">
        <v>223</v>
      </c>
      <c r="E24" s="146" t="s">
        <v>204</v>
      </c>
      <c r="F24" s="146">
        <v>833</v>
      </c>
      <c r="G24" s="146" t="s">
        <v>204</v>
      </c>
      <c r="H24" s="146">
        <v>44</v>
      </c>
      <c r="I24" s="146" t="s">
        <v>204</v>
      </c>
      <c r="J24" s="232"/>
      <c r="K24" s="149">
        <f>B24*100/SUM($B$16:$B$24)</f>
        <v>2.6202953787517864</v>
      </c>
      <c r="L24" s="150"/>
      <c r="M24" s="149">
        <f>D24*100/SUM($D$16:$D$24)</f>
        <v>1.124388645187314</v>
      </c>
      <c r="N24" s="228"/>
      <c r="O24" s="149">
        <f>F24*100/SUM($F$16:$F$24)</f>
        <v>5.7867315039944422</v>
      </c>
      <c r="P24" s="137"/>
      <c r="Q24" s="149">
        <f>H24*100/SUM($H$16:$H$24)</f>
        <v>0.56759545923632615</v>
      </c>
      <c r="R24" s="149"/>
    </row>
    <row r="25" spans="1:19" s="127" customFormat="1">
      <c r="A25" s="384" t="s">
        <v>4</v>
      </c>
      <c r="B25" s="146">
        <f t="shared" si="0"/>
        <v>5565</v>
      </c>
      <c r="C25" s="146"/>
      <c r="D25" s="146">
        <v>4631</v>
      </c>
      <c r="E25" s="146"/>
      <c r="F25" s="146">
        <v>934</v>
      </c>
      <c r="G25" s="146" t="s">
        <v>204</v>
      </c>
      <c r="H25" s="146">
        <v>0</v>
      </c>
      <c r="I25" s="146"/>
      <c r="J25" s="171"/>
      <c r="K25" s="212" t="s">
        <v>14</v>
      </c>
      <c r="L25" s="150"/>
      <c r="M25" s="212" t="s">
        <v>14</v>
      </c>
      <c r="N25" s="149"/>
      <c r="O25" s="149">
        <v>0</v>
      </c>
      <c r="P25" s="137"/>
      <c r="Q25" s="212" t="s">
        <v>14</v>
      </c>
      <c r="R25" s="149"/>
    </row>
    <row r="26" spans="1:19" s="127" customFormat="1" ht="6.5" customHeight="1">
      <c r="A26" s="169"/>
      <c r="B26" s="146"/>
      <c r="C26" s="537"/>
      <c r="D26" s="146"/>
      <c r="E26" s="537"/>
      <c r="F26" s="152"/>
      <c r="G26" s="539"/>
      <c r="H26" s="135"/>
      <c r="I26" s="537"/>
      <c r="J26" s="148"/>
      <c r="K26" s="150"/>
      <c r="L26" s="150"/>
      <c r="M26" s="150"/>
      <c r="N26" s="150"/>
      <c r="O26" s="149"/>
      <c r="P26" s="137"/>
      <c r="Q26" s="137"/>
      <c r="R26" s="137"/>
    </row>
    <row r="27" spans="1:19" s="133" customFormat="1" ht="26">
      <c r="A27" s="191" t="s">
        <v>25</v>
      </c>
      <c r="B27" s="168">
        <f t="shared" ref="B27:B29" si="5">SUM(D27,F27,H27)</f>
        <v>47545</v>
      </c>
      <c r="C27" s="537"/>
      <c r="D27" s="168">
        <f>SUM(D28:D29)</f>
        <v>24464</v>
      </c>
      <c r="E27" s="168"/>
      <c r="F27" s="168">
        <f>SUM(F28:F29)</f>
        <v>15329</v>
      </c>
      <c r="G27" s="168"/>
      <c r="H27" s="168">
        <f>SUM(H28:H29)</f>
        <v>7752</v>
      </c>
      <c r="I27" s="537"/>
      <c r="J27" s="148"/>
      <c r="K27" s="165">
        <f>SUM(K28:K29)</f>
        <v>100</v>
      </c>
      <c r="L27" s="165"/>
      <c r="M27" s="165">
        <f>SUM(M28:M29)</f>
        <v>100</v>
      </c>
      <c r="N27" s="165"/>
      <c r="O27" s="165">
        <f>SUM(O28:O29)</f>
        <v>100</v>
      </c>
      <c r="P27" s="206"/>
      <c r="Q27" s="165">
        <f>SUM(Q28:Q29)</f>
        <v>100</v>
      </c>
      <c r="R27" s="165"/>
    </row>
    <row r="28" spans="1:19" s="127" customFormat="1">
      <c r="A28" s="145" t="s">
        <v>26</v>
      </c>
      <c r="B28" s="146">
        <f t="shared" si="5"/>
        <v>27241</v>
      </c>
      <c r="C28" s="539"/>
      <c r="D28" s="146">
        <v>18045</v>
      </c>
      <c r="E28" s="146"/>
      <c r="F28" s="146">
        <v>8149</v>
      </c>
      <c r="G28" s="146"/>
      <c r="H28" s="146">
        <v>1047</v>
      </c>
      <c r="I28" s="538"/>
      <c r="J28" s="171"/>
      <c r="K28" s="149">
        <f>B28*100/SUM(B28:B29)</f>
        <v>57.295194026711535</v>
      </c>
      <c r="L28" s="150"/>
      <c r="M28" s="149">
        <f>D28*100/SUM(D28:D29)</f>
        <v>73.761445389143233</v>
      </c>
      <c r="N28" s="149"/>
      <c r="O28" s="149">
        <f>F28*100/SUM(F28:F29)</f>
        <v>53.160675843173074</v>
      </c>
      <c r="P28" s="149"/>
      <c r="Q28" s="149">
        <f>H28*100/SUM(H28:H29)</f>
        <v>13.506191950464396</v>
      </c>
      <c r="R28" s="149"/>
    </row>
    <row r="29" spans="1:19" s="127" customFormat="1">
      <c r="A29" s="145" t="s">
        <v>42</v>
      </c>
      <c r="B29" s="146">
        <f t="shared" si="5"/>
        <v>20304</v>
      </c>
      <c r="C29" s="539"/>
      <c r="D29" s="146">
        <v>6419</v>
      </c>
      <c r="E29" s="146"/>
      <c r="F29" s="146">
        <v>7180</v>
      </c>
      <c r="G29" s="146"/>
      <c r="H29" s="146">
        <v>6705</v>
      </c>
      <c r="I29" s="538"/>
      <c r="J29" s="171"/>
      <c r="K29" s="149">
        <f>B29*100/SUM(B28:B29)</f>
        <v>42.704805973288465</v>
      </c>
      <c r="L29" s="150"/>
      <c r="M29" s="149">
        <f>D29*100/SUM(D28:D29)</f>
        <v>26.23855461085677</v>
      </c>
      <c r="N29" s="149"/>
      <c r="O29" s="149">
        <f>F29*100/SUM(F28:F29)</f>
        <v>46.839324156826926</v>
      </c>
      <c r="P29" s="149"/>
      <c r="Q29" s="149">
        <f>H29*100/SUM(H28:H29)</f>
        <v>86.493808049535602</v>
      </c>
      <c r="R29" s="149"/>
    </row>
    <row r="30" spans="1:19" s="127" customFormat="1" ht="6.5" customHeight="1">
      <c r="A30" s="169"/>
      <c r="B30" s="146"/>
      <c r="C30" s="539"/>
      <c r="D30" s="146"/>
      <c r="E30" s="146"/>
      <c r="F30" s="146"/>
      <c r="G30" s="146"/>
      <c r="H30" s="146"/>
      <c r="I30" s="537"/>
      <c r="J30" s="148"/>
      <c r="K30" s="150"/>
      <c r="L30" s="150"/>
      <c r="M30" s="150"/>
      <c r="N30" s="150"/>
      <c r="O30" s="150"/>
      <c r="P30" s="137"/>
      <c r="Q30" s="137"/>
      <c r="R30" s="137"/>
    </row>
    <row r="31" spans="1:19" s="133" customFormat="1" ht="12" customHeight="1">
      <c r="A31" s="191" t="s">
        <v>61</v>
      </c>
      <c r="B31" s="168">
        <f t="shared" ref="B31:B34" si="6">SUM(D31,F31,H31)</f>
        <v>47545</v>
      </c>
      <c r="C31" s="537"/>
      <c r="D31" s="168">
        <f>SUM(D32:D34)</f>
        <v>24464</v>
      </c>
      <c r="E31" s="537"/>
      <c r="F31" s="168">
        <f>SUM(F32:F34)</f>
        <v>15329</v>
      </c>
      <c r="G31" s="537"/>
      <c r="H31" s="168">
        <f>SUM(H32:H34)</f>
        <v>7752</v>
      </c>
      <c r="I31" s="538"/>
      <c r="J31" s="171"/>
      <c r="K31" s="165">
        <f>SUM(K32:K33)</f>
        <v>100</v>
      </c>
      <c r="L31" s="165"/>
      <c r="M31" s="165">
        <f>SUM(M32:M33)</f>
        <v>100</v>
      </c>
      <c r="N31" s="165"/>
      <c r="O31" s="165">
        <f>SUM(O32:O33)</f>
        <v>100</v>
      </c>
      <c r="P31" s="154"/>
      <c r="Q31" s="165">
        <f>SUM(Q32:Q33)</f>
        <v>100</v>
      </c>
      <c r="R31" s="165"/>
    </row>
    <row r="32" spans="1:19" s="127" customFormat="1">
      <c r="A32" s="145" t="s">
        <v>169</v>
      </c>
      <c r="B32" s="146">
        <f t="shared" si="6"/>
        <v>500</v>
      </c>
      <c r="C32" s="146" t="s">
        <v>204</v>
      </c>
      <c r="D32" s="146">
        <v>335</v>
      </c>
      <c r="E32" s="146" t="s">
        <v>204</v>
      </c>
      <c r="F32" s="146">
        <v>70</v>
      </c>
      <c r="G32" s="146" t="s">
        <v>204</v>
      </c>
      <c r="H32" s="146">
        <v>95</v>
      </c>
      <c r="I32" s="146" t="s">
        <v>204</v>
      </c>
      <c r="J32" s="171"/>
      <c r="K32" s="149">
        <f>B32*100/SUM($B$32:$B$33)</f>
        <v>1.0595689673440845</v>
      </c>
      <c r="L32" s="150"/>
      <c r="M32" s="149">
        <f>D32*100/SUM($D$32:$D$33)</f>
        <v>1.3781471120618727</v>
      </c>
      <c r="N32" s="149"/>
      <c r="O32" s="149">
        <f>F32*100/SUM($F$32:$F$33)</f>
        <v>0.46268755370480535</v>
      </c>
      <c r="P32" s="149"/>
      <c r="Q32" s="149">
        <f>H32*100/SUM($H$32:$H$33)</f>
        <v>1.2254901960784315</v>
      </c>
      <c r="R32" s="149"/>
      <c r="S32" s="253"/>
    </row>
    <row r="33" spans="1:21" s="127" customFormat="1">
      <c r="A33" s="145" t="s">
        <v>6</v>
      </c>
      <c r="B33" s="146">
        <f t="shared" si="6"/>
        <v>46689</v>
      </c>
      <c r="C33" s="146"/>
      <c r="D33" s="146">
        <v>23973</v>
      </c>
      <c r="E33" s="146"/>
      <c r="F33" s="146">
        <v>15059</v>
      </c>
      <c r="G33" s="146"/>
      <c r="H33" s="146">
        <v>7657</v>
      </c>
      <c r="I33" s="146"/>
      <c r="J33" s="148"/>
      <c r="K33" s="149">
        <f>B33*100/SUM($B$32:$B$33)</f>
        <v>98.940431032655923</v>
      </c>
      <c r="L33" s="150"/>
      <c r="M33" s="149">
        <f>D33*100/SUM($D$32:$D$33)</f>
        <v>98.621852887938132</v>
      </c>
      <c r="N33" s="150"/>
      <c r="O33" s="149">
        <f>F33*100/SUM($F$32:$F$33)</f>
        <v>99.537312446295189</v>
      </c>
      <c r="P33" s="137"/>
      <c r="Q33" s="149">
        <f>H33*100/SUM($H$32:$H$33)</f>
        <v>98.774509803921575</v>
      </c>
      <c r="R33" s="149"/>
    </row>
    <row r="34" spans="1:21" s="127" customFormat="1">
      <c r="A34" s="145" t="s">
        <v>4</v>
      </c>
      <c r="B34" s="146">
        <f t="shared" si="6"/>
        <v>356</v>
      </c>
      <c r="C34" s="146" t="s">
        <v>204</v>
      </c>
      <c r="D34" s="146">
        <v>156</v>
      </c>
      <c r="E34" s="146" t="s">
        <v>204</v>
      </c>
      <c r="F34" s="146">
        <v>200</v>
      </c>
      <c r="G34" s="146" t="s">
        <v>204</v>
      </c>
      <c r="H34" s="146">
        <v>0</v>
      </c>
      <c r="I34" s="146"/>
      <c r="J34" s="148"/>
      <c r="K34" s="212" t="s">
        <v>14</v>
      </c>
      <c r="L34" s="150"/>
      <c r="M34" s="212" t="s">
        <v>14</v>
      </c>
      <c r="N34" s="150"/>
      <c r="O34" s="212" t="s">
        <v>14</v>
      </c>
      <c r="P34" s="137"/>
      <c r="Q34" s="212">
        <v>0</v>
      </c>
      <c r="R34" s="150"/>
    </row>
    <row r="35" spans="1:21" s="127" customFormat="1" ht="6.5" customHeight="1">
      <c r="A35" s="151"/>
      <c r="B35" s="254"/>
      <c r="C35" s="539"/>
      <c r="D35" s="232"/>
      <c r="E35" s="539"/>
      <c r="F35" s="255"/>
      <c r="G35" s="539"/>
      <c r="H35" s="134"/>
      <c r="I35" s="537"/>
      <c r="J35" s="148"/>
      <c r="K35" s="149"/>
      <c r="L35" s="150"/>
      <c r="M35" s="150"/>
      <c r="N35" s="150"/>
      <c r="O35" s="150"/>
      <c r="P35" s="137"/>
      <c r="Q35" s="137"/>
      <c r="R35" s="137"/>
    </row>
    <row r="36" spans="1:21" s="127" customFormat="1" ht="26">
      <c r="A36" s="495" t="s">
        <v>125</v>
      </c>
      <c r="B36" s="496">
        <f>SUM(D36,F36,H36)</f>
        <v>500</v>
      </c>
      <c r="C36" s="569" t="s">
        <v>204</v>
      </c>
      <c r="D36" s="496">
        <f>D32</f>
        <v>335</v>
      </c>
      <c r="E36" s="569" t="s">
        <v>204</v>
      </c>
      <c r="F36" s="496">
        <f>F32</f>
        <v>70</v>
      </c>
      <c r="G36" s="569"/>
      <c r="H36" s="496">
        <f t="shared" ref="H36" si="7">H32</f>
        <v>95</v>
      </c>
      <c r="I36" s="569" t="s">
        <v>204</v>
      </c>
      <c r="J36" s="497"/>
      <c r="K36" s="524">
        <f>M36+O36+Q36</f>
        <v>100</v>
      </c>
      <c r="L36" s="452"/>
      <c r="M36" s="452">
        <f>D36*100/B36</f>
        <v>67</v>
      </c>
      <c r="N36" s="444"/>
      <c r="O36" s="452">
        <f>F36*100/B36</f>
        <v>14</v>
      </c>
      <c r="P36" s="452"/>
      <c r="Q36" s="452">
        <f>H36*100/B36</f>
        <v>19</v>
      </c>
      <c r="R36" s="452"/>
      <c r="T36" s="542"/>
      <c r="U36" s="541"/>
    </row>
    <row r="37" spans="1:21" s="132" customFormat="1" ht="6.5" customHeight="1">
      <c r="A37" s="161"/>
      <c r="B37" s="168"/>
      <c r="C37" s="537"/>
      <c r="D37" s="168"/>
      <c r="E37" s="537"/>
      <c r="F37" s="168"/>
      <c r="G37" s="537"/>
      <c r="H37" s="168"/>
      <c r="I37" s="537"/>
      <c r="J37" s="148"/>
      <c r="K37" s="150"/>
      <c r="L37" s="150"/>
      <c r="M37" s="150"/>
      <c r="N37" s="150"/>
      <c r="O37" s="150"/>
      <c r="P37" s="150"/>
      <c r="Q37" s="150"/>
      <c r="R37" s="150"/>
    </row>
    <row r="38" spans="1:21" s="133" customFormat="1">
      <c r="A38" s="227" t="s">
        <v>154</v>
      </c>
      <c r="B38" s="168">
        <f>SUM(D38,F38,H38)</f>
        <v>501</v>
      </c>
      <c r="C38" s="146"/>
      <c r="D38" s="168">
        <f>SUM(D39:D46)</f>
        <v>335</v>
      </c>
      <c r="E38" s="146"/>
      <c r="F38" s="168">
        <f>SUM(F40:F46)</f>
        <v>70</v>
      </c>
      <c r="G38" s="146"/>
      <c r="H38" s="168">
        <f>SUM(H40:H46)</f>
        <v>96</v>
      </c>
      <c r="I38" s="146"/>
      <c r="J38" s="148"/>
      <c r="K38" s="165">
        <f>SUM(K40:K45)</f>
        <v>100</v>
      </c>
      <c r="L38" s="165"/>
      <c r="M38" s="165">
        <f>SUM(M40:M45)</f>
        <v>100</v>
      </c>
      <c r="N38" s="165"/>
      <c r="O38" s="165">
        <v>0</v>
      </c>
      <c r="P38" s="154"/>
      <c r="Q38" s="165">
        <f>SUM(Q40:Q45)</f>
        <v>100</v>
      </c>
      <c r="R38" s="165"/>
    </row>
    <row r="39" spans="1:21" s="133" customFormat="1">
      <c r="A39" s="670" t="s">
        <v>8</v>
      </c>
      <c r="B39" s="146">
        <f t="shared" ref="B39:B51" si="8">SUM(D39,F39,H39)</f>
        <v>0</v>
      </c>
      <c r="C39" s="570"/>
      <c r="D39" s="146">
        <v>0</v>
      </c>
      <c r="E39" s="146"/>
      <c r="F39" s="146">
        <v>0</v>
      </c>
      <c r="G39" s="146"/>
      <c r="H39" s="146">
        <v>0</v>
      </c>
      <c r="I39" s="146"/>
      <c r="J39" s="148"/>
      <c r="K39" s="165"/>
      <c r="L39" s="165"/>
      <c r="M39" s="165"/>
      <c r="N39" s="165"/>
      <c r="O39" s="165"/>
      <c r="P39" s="154"/>
      <c r="Q39" s="165"/>
      <c r="R39" s="165"/>
    </row>
    <row r="40" spans="1:21" s="127" customFormat="1">
      <c r="A40" s="383" t="s">
        <v>10</v>
      </c>
      <c r="B40" s="146">
        <f>SUM(D40,F40,H40)</f>
        <v>0</v>
      </c>
      <c r="C40" s="537"/>
      <c r="D40" s="146">
        <v>0</v>
      </c>
      <c r="E40" s="146"/>
      <c r="F40" s="146">
        <v>0</v>
      </c>
      <c r="G40" s="146"/>
      <c r="H40" s="146">
        <v>0</v>
      </c>
      <c r="I40" s="146"/>
      <c r="J40" s="171"/>
      <c r="K40" s="149">
        <f>B40*100/SUM($B$40:$B$45)</f>
        <v>0</v>
      </c>
      <c r="L40" s="165"/>
      <c r="M40" s="149">
        <f>D40*100/SUM($D$40:$D$45)</f>
        <v>0</v>
      </c>
      <c r="N40" s="165"/>
      <c r="O40" s="149">
        <v>0</v>
      </c>
      <c r="P40" s="165"/>
      <c r="Q40" s="149">
        <f t="shared" ref="Q40:Q45" si="9">H40*100/SUM($H$40:$H$45)</f>
        <v>0</v>
      </c>
      <c r="R40" s="149"/>
    </row>
    <row r="41" spans="1:21" s="127" customFormat="1">
      <c r="A41" s="383" t="s">
        <v>11</v>
      </c>
      <c r="B41" s="146">
        <f t="shared" si="8"/>
        <v>300</v>
      </c>
      <c r="C41" s="537"/>
      <c r="D41" s="146">
        <v>199</v>
      </c>
      <c r="E41" s="146"/>
      <c r="F41" s="146">
        <v>48</v>
      </c>
      <c r="G41" s="146"/>
      <c r="H41" s="146">
        <v>53</v>
      </c>
      <c r="I41" s="146"/>
      <c r="J41" s="171"/>
      <c r="K41" s="149">
        <f t="shared" ref="K41:K44" si="10">B41*100/SUM($B$40:$B$45)</f>
        <v>60.975609756097562</v>
      </c>
      <c r="L41" s="165"/>
      <c r="M41" s="149">
        <f t="shared" ref="M41:M44" si="11">D41*100/SUM($D$40:$D$45)</f>
        <v>59.402985074626862</v>
      </c>
      <c r="N41" s="165"/>
      <c r="O41" s="149">
        <v>0</v>
      </c>
      <c r="P41" s="165"/>
      <c r="Q41" s="149">
        <f t="shared" si="9"/>
        <v>60.919540229885058</v>
      </c>
      <c r="R41" s="149"/>
    </row>
    <row r="42" spans="1:21" s="127" customFormat="1">
      <c r="A42" s="531" t="s">
        <v>9</v>
      </c>
      <c r="B42" s="146">
        <f t="shared" si="8"/>
        <v>22</v>
      </c>
      <c r="C42" s="537"/>
      <c r="D42" s="146">
        <v>0</v>
      </c>
      <c r="E42" s="146"/>
      <c r="F42" s="146">
        <v>22</v>
      </c>
      <c r="G42" s="146"/>
      <c r="H42" s="146">
        <v>0</v>
      </c>
      <c r="I42" s="146"/>
      <c r="J42" s="171"/>
      <c r="K42" s="149">
        <f t="shared" si="10"/>
        <v>4.4715447154471546</v>
      </c>
      <c r="L42" s="165"/>
      <c r="M42" s="149">
        <f t="shared" si="11"/>
        <v>0</v>
      </c>
      <c r="N42" s="165"/>
      <c r="O42" s="149">
        <v>0</v>
      </c>
      <c r="P42" s="165"/>
      <c r="Q42" s="149">
        <f t="shared" si="9"/>
        <v>0</v>
      </c>
      <c r="R42" s="149"/>
    </row>
    <row r="43" spans="1:21" s="127" customFormat="1">
      <c r="A43" s="239" t="s">
        <v>12</v>
      </c>
      <c r="B43" s="146">
        <f t="shared" si="8"/>
        <v>39</v>
      </c>
      <c r="C43" s="537"/>
      <c r="D43" s="146">
        <v>39</v>
      </c>
      <c r="E43" s="146"/>
      <c r="F43" s="146">
        <v>0</v>
      </c>
      <c r="G43" s="146"/>
      <c r="H43" s="146">
        <v>0</v>
      </c>
      <c r="I43" s="146"/>
      <c r="J43" s="171"/>
      <c r="K43" s="149">
        <f t="shared" si="10"/>
        <v>7.9268292682926829</v>
      </c>
      <c r="L43" s="165"/>
      <c r="M43" s="149">
        <f t="shared" si="11"/>
        <v>11.64179104477612</v>
      </c>
      <c r="N43" s="165"/>
      <c r="O43" s="149">
        <v>0</v>
      </c>
      <c r="P43" s="165"/>
      <c r="Q43" s="149">
        <f t="shared" si="9"/>
        <v>0</v>
      </c>
      <c r="R43" s="149"/>
    </row>
    <row r="44" spans="1:21" s="127" customFormat="1">
      <c r="A44" s="239" t="s">
        <v>58</v>
      </c>
      <c r="B44" s="146">
        <f t="shared" si="8"/>
        <v>0</v>
      </c>
      <c r="C44" s="537"/>
      <c r="D44" s="146">
        <v>0</v>
      </c>
      <c r="E44" s="146"/>
      <c r="F44" s="146">
        <v>0</v>
      </c>
      <c r="G44" s="146"/>
      <c r="H44" s="146">
        <v>0</v>
      </c>
      <c r="I44" s="146"/>
      <c r="J44" s="171"/>
      <c r="K44" s="149">
        <f t="shared" si="10"/>
        <v>0</v>
      </c>
      <c r="L44" s="150"/>
      <c r="M44" s="149">
        <f t="shared" si="11"/>
        <v>0</v>
      </c>
      <c r="N44" s="150"/>
      <c r="O44" s="149">
        <v>0</v>
      </c>
      <c r="P44" s="150"/>
      <c r="Q44" s="149">
        <f t="shared" si="9"/>
        <v>0</v>
      </c>
      <c r="R44" s="149"/>
    </row>
    <row r="45" spans="1:21" s="127" customFormat="1">
      <c r="A45" s="157" t="s">
        <v>126</v>
      </c>
      <c r="B45" s="146">
        <f t="shared" si="8"/>
        <v>131</v>
      </c>
      <c r="C45" s="537"/>
      <c r="D45" s="146">
        <v>97</v>
      </c>
      <c r="E45" s="146"/>
      <c r="F45" s="146">
        <v>0</v>
      </c>
      <c r="G45" s="146"/>
      <c r="H45" s="146">
        <v>34</v>
      </c>
      <c r="I45" s="146"/>
      <c r="J45" s="171"/>
      <c r="K45" s="149">
        <f>B45*100/SUM($B$40:$B$45)</f>
        <v>26.626016260162601</v>
      </c>
      <c r="L45" s="150"/>
      <c r="M45" s="149">
        <f>D45*100/SUM($D$40:$D$45)</f>
        <v>28.955223880597014</v>
      </c>
      <c r="N45" s="150"/>
      <c r="O45" s="149">
        <v>0</v>
      </c>
      <c r="P45" s="150"/>
      <c r="Q45" s="149">
        <f t="shared" si="9"/>
        <v>39.080459770114942</v>
      </c>
      <c r="R45" s="149"/>
    </row>
    <row r="46" spans="1:21" s="127" customFormat="1">
      <c r="A46" s="145" t="s">
        <v>4</v>
      </c>
      <c r="B46" s="146">
        <f>SUM(D46,F46,H46)</f>
        <v>9</v>
      </c>
      <c r="C46" s="537"/>
      <c r="D46" s="146">
        <v>0</v>
      </c>
      <c r="E46" s="146"/>
      <c r="F46" s="146">
        <v>0</v>
      </c>
      <c r="G46" s="146"/>
      <c r="H46" s="146">
        <v>9</v>
      </c>
      <c r="I46" s="146"/>
      <c r="J46" s="171"/>
      <c r="K46" s="526" t="s">
        <v>14</v>
      </c>
      <c r="L46" s="527"/>
      <c r="M46" s="526" t="s">
        <v>14</v>
      </c>
      <c r="N46" s="527"/>
      <c r="O46" s="526">
        <v>0</v>
      </c>
      <c r="P46" s="527"/>
      <c r="Q46" s="526" t="s">
        <v>14</v>
      </c>
      <c r="R46" s="149"/>
    </row>
    <row r="47" spans="1:21" s="127" customFormat="1" ht="6.5" customHeight="1">
      <c r="A47" s="169"/>
      <c r="B47" s="146"/>
      <c r="C47" s="537"/>
      <c r="D47" s="146"/>
      <c r="E47" s="544"/>
      <c r="F47" s="146"/>
      <c r="G47" s="544"/>
      <c r="H47" s="146"/>
      <c r="I47" s="537"/>
      <c r="J47" s="148"/>
      <c r="K47" s="197"/>
      <c r="L47" s="197"/>
      <c r="M47" s="197"/>
      <c r="N47" s="197"/>
      <c r="O47" s="197"/>
      <c r="P47" s="150"/>
      <c r="Q47" s="137"/>
      <c r="R47" s="137"/>
    </row>
    <row r="48" spans="1:21" s="238" customFormat="1" ht="12" customHeight="1">
      <c r="A48" s="237" t="s">
        <v>218</v>
      </c>
      <c r="B48" s="156">
        <f t="shared" si="8"/>
        <v>501</v>
      </c>
      <c r="C48" s="146"/>
      <c r="D48" s="146">
        <f>SUM(D49:D55)</f>
        <v>335</v>
      </c>
      <c r="E48" s="146"/>
      <c r="F48" s="146">
        <f>SUM(F49:F55)</f>
        <v>70</v>
      </c>
      <c r="G48" s="146"/>
      <c r="H48" s="146">
        <f>SUM(H49:H55)</f>
        <v>96</v>
      </c>
      <c r="I48" s="146"/>
      <c r="J48" s="172"/>
      <c r="K48" s="154">
        <f>SUM(K49:K54)</f>
        <v>100</v>
      </c>
      <c r="L48" s="149"/>
      <c r="M48" s="154">
        <f>SUM(M49:M54)</f>
        <v>100</v>
      </c>
      <c r="N48" s="149"/>
      <c r="O48" s="154">
        <v>0</v>
      </c>
      <c r="P48" s="154"/>
      <c r="Q48" s="154">
        <f>SUM(Q49:Q54)</f>
        <v>100</v>
      </c>
      <c r="R48" s="154"/>
    </row>
    <row r="49" spans="1:18" s="127" customFormat="1">
      <c r="A49" s="411" t="s">
        <v>55</v>
      </c>
      <c r="B49" s="146">
        <f>SUM(D49,F49,H49)</f>
        <v>0</v>
      </c>
      <c r="C49" s="146"/>
      <c r="D49" s="146">
        <v>0</v>
      </c>
      <c r="E49" s="146"/>
      <c r="F49" s="146">
        <v>0</v>
      </c>
      <c r="G49" s="146"/>
      <c r="H49" s="146">
        <v>0</v>
      </c>
      <c r="I49" s="146"/>
      <c r="J49" s="171"/>
      <c r="K49" s="149">
        <f>B49*100/SUM($B$49:$B$54)</f>
        <v>0</v>
      </c>
      <c r="L49" s="150"/>
      <c r="M49" s="149">
        <f>D49*100/SUM($D$49:$D$54)</f>
        <v>0</v>
      </c>
      <c r="N49" s="150"/>
      <c r="O49" s="149">
        <v>0</v>
      </c>
      <c r="P49" s="150"/>
      <c r="Q49" s="149">
        <f>H49*100/SUM($H$49:$H$55)</f>
        <v>0</v>
      </c>
      <c r="R49" s="149"/>
    </row>
    <row r="50" spans="1:18" s="127" customFormat="1">
      <c r="A50" s="531" t="s">
        <v>56</v>
      </c>
      <c r="B50" s="146">
        <f>SUM(D50,F50,H50)</f>
        <v>0</v>
      </c>
      <c r="C50" s="146"/>
      <c r="D50" s="146">
        <v>0</v>
      </c>
      <c r="E50" s="146"/>
      <c r="F50" s="146">
        <v>0</v>
      </c>
      <c r="G50" s="146"/>
      <c r="H50" s="146">
        <v>0</v>
      </c>
      <c r="I50" s="146"/>
      <c r="J50" s="171"/>
      <c r="K50" s="149">
        <f t="shared" ref="K50:K54" si="12">B50*100/SUM($B$49:$B$54)</f>
        <v>0</v>
      </c>
      <c r="L50" s="150"/>
      <c r="M50" s="149">
        <f t="shared" ref="M50:M54" si="13">D50*100/SUM($D$49:$D$54)</f>
        <v>0</v>
      </c>
      <c r="N50" s="150"/>
      <c r="O50" s="149">
        <v>0</v>
      </c>
      <c r="P50" s="150"/>
      <c r="Q50" s="149">
        <f>H50*100/SUM($H$49:$H$55)</f>
        <v>0</v>
      </c>
      <c r="R50" s="149"/>
    </row>
    <row r="51" spans="1:18" s="127" customFormat="1">
      <c r="A51" s="531" t="s">
        <v>57</v>
      </c>
      <c r="B51" s="146">
        <f t="shared" si="8"/>
        <v>300</v>
      </c>
      <c r="C51" s="146"/>
      <c r="D51" s="146">
        <v>199</v>
      </c>
      <c r="E51" s="146"/>
      <c r="F51" s="146">
        <v>48</v>
      </c>
      <c r="G51" s="146"/>
      <c r="H51" s="146">
        <v>53</v>
      </c>
      <c r="I51" s="146"/>
      <c r="J51" s="171"/>
      <c r="K51" s="149">
        <f t="shared" si="12"/>
        <v>60.975609756097562</v>
      </c>
      <c r="L51" s="150"/>
      <c r="M51" s="149">
        <f t="shared" si="13"/>
        <v>59.402985074626862</v>
      </c>
      <c r="N51" s="150"/>
      <c r="O51" s="149">
        <v>0</v>
      </c>
      <c r="P51" s="150"/>
      <c r="Q51" s="149">
        <f>H51*100/SUM($H$49:$H$55)</f>
        <v>55.208333333333336</v>
      </c>
      <c r="R51" s="149"/>
    </row>
    <row r="52" spans="1:18" s="127" customFormat="1">
      <c r="A52" s="384" t="s">
        <v>53</v>
      </c>
      <c r="B52" s="146">
        <f>SUM(D52,F52,H52)</f>
        <v>0</v>
      </c>
      <c r="C52" s="146"/>
      <c r="D52" s="146"/>
      <c r="E52" s="146"/>
      <c r="F52" s="146"/>
      <c r="G52" s="146"/>
      <c r="H52" s="146"/>
      <c r="I52" s="146"/>
      <c r="J52" s="171"/>
      <c r="K52" s="149">
        <f t="shared" si="12"/>
        <v>0</v>
      </c>
      <c r="L52" s="150"/>
      <c r="M52" s="149">
        <f t="shared" si="13"/>
        <v>0</v>
      </c>
      <c r="N52" s="150"/>
      <c r="O52" s="149">
        <v>0</v>
      </c>
      <c r="P52" s="150"/>
      <c r="Q52" s="149">
        <f>H52*100/SUM($H$49:$H$55)</f>
        <v>0</v>
      </c>
      <c r="R52" s="149"/>
    </row>
    <row r="53" spans="1:18" s="127" customFormat="1" ht="12">
      <c r="A53" s="540" t="s">
        <v>60</v>
      </c>
      <c r="B53" s="146">
        <f>SUM(D53,F53,H53)</f>
        <v>159</v>
      </c>
      <c r="C53" s="146"/>
      <c r="D53" s="146">
        <v>103</v>
      </c>
      <c r="E53" s="146"/>
      <c r="F53" s="146">
        <v>22</v>
      </c>
      <c r="G53" s="146"/>
      <c r="H53" s="146">
        <v>34</v>
      </c>
      <c r="I53" s="146"/>
      <c r="J53" s="171"/>
      <c r="K53" s="149">
        <f t="shared" si="12"/>
        <v>32.31707317073171</v>
      </c>
      <c r="L53" s="150"/>
      <c r="M53" s="149">
        <f t="shared" si="13"/>
        <v>30.746268656716417</v>
      </c>
      <c r="N53" s="150"/>
      <c r="O53" s="149">
        <v>0</v>
      </c>
      <c r="P53" s="150"/>
      <c r="Q53" s="149">
        <f>H53*100/SUM($H$49:$H$55)</f>
        <v>35.416666666666664</v>
      </c>
      <c r="R53" s="149"/>
    </row>
    <row r="54" spans="1:18" s="127" customFormat="1" ht="26">
      <c r="A54" s="384" t="s">
        <v>59</v>
      </c>
      <c r="B54" s="146">
        <f>SUM(D54,F54,H54)</f>
        <v>33</v>
      </c>
      <c r="C54" s="146"/>
      <c r="D54" s="146">
        <v>33</v>
      </c>
      <c r="E54" s="146"/>
      <c r="F54" s="146">
        <v>0</v>
      </c>
      <c r="G54" s="146"/>
      <c r="H54" s="146">
        <v>0</v>
      </c>
      <c r="I54" s="146"/>
      <c r="J54" s="171"/>
      <c r="K54" s="149">
        <f t="shared" si="12"/>
        <v>6.7073170731707314</v>
      </c>
      <c r="L54" s="150"/>
      <c r="M54" s="149">
        <f t="shared" si="13"/>
        <v>9.8507462686567155</v>
      </c>
      <c r="N54" s="150"/>
      <c r="O54" s="149">
        <v>0</v>
      </c>
      <c r="P54" s="150"/>
      <c r="Q54" s="149">
        <f>H55*100/SUM($H$49:$H$55)</f>
        <v>9.375</v>
      </c>
      <c r="R54" s="149"/>
    </row>
    <row r="55" spans="1:18" s="127" customFormat="1">
      <c r="A55" s="145" t="s">
        <v>4</v>
      </c>
      <c r="B55" s="146">
        <f>SUM(D55,F55,H55)</f>
        <v>9</v>
      </c>
      <c r="C55" s="146"/>
      <c r="D55" s="146">
        <v>0</v>
      </c>
      <c r="E55" s="146"/>
      <c r="F55" s="146">
        <v>0</v>
      </c>
      <c r="G55" s="146"/>
      <c r="H55" s="146">
        <v>9</v>
      </c>
      <c r="I55" s="146"/>
      <c r="J55" s="171"/>
      <c r="K55" s="213" t="s">
        <v>14</v>
      </c>
      <c r="L55" s="212"/>
      <c r="M55" s="526" t="s">
        <v>14</v>
      </c>
      <c r="N55" s="212"/>
      <c r="O55" s="213" t="s">
        <v>14</v>
      </c>
      <c r="P55" s="212"/>
      <c r="Q55" s="213">
        <v>0</v>
      </c>
      <c r="R55" s="149"/>
    </row>
    <row r="56" spans="1:18" s="127" customFormat="1" ht="6.5" customHeight="1">
      <c r="A56" s="151"/>
      <c r="B56" s="146"/>
      <c r="C56" s="574"/>
      <c r="D56" s="146"/>
      <c r="E56" s="544"/>
      <c r="F56" s="146"/>
      <c r="G56" s="544"/>
      <c r="H56" s="146"/>
      <c r="I56" s="538"/>
      <c r="J56" s="172"/>
      <c r="K56" s="149"/>
      <c r="L56" s="149"/>
      <c r="M56" s="149"/>
      <c r="N56" s="150"/>
      <c r="O56" s="150"/>
      <c r="P56" s="150"/>
      <c r="Q56" s="137"/>
      <c r="R56" s="137"/>
    </row>
    <row r="57" spans="1:18" s="133" customFormat="1" ht="26">
      <c r="A57" s="227" t="s">
        <v>127</v>
      </c>
      <c r="B57" s="156">
        <f>SUM(D57,F57,H57)</f>
        <v>500</v>
      </c>
      <c r="C57" s="146" t="s">
        <v>204</v>
      </c>
      <c r="D57" s="168">
        <f>SUM(D58:D62)</f>
        <v>335</v>
      </c>
      <c r="E57" s="146" t="s">
        <v>204</v>
      </c>
      <c r="F57" s="168">
        <f>SUM(F58:F62)</f>
        <v>70</v>
      </c>
      <c r="G57" s="146" t="s">
        <v>204</v>
      </c>
      <c r="H57" s="168">
        <f>SUM(H59:H62)</f>
        <v>95</v>
      </c>
      <c r="I57" s="146" t="s">
        <v>204</v>
      </c>
      <c r="J57" s="148"/>
      <c r="K57" s="165">
        <f>SUM(K58:K61)</f>
        <v>101.9768355424893</v>
      </c>
      <c r="L57" s="165"/>
      <c r="M57" s="165">
        <f>SUM(M58:M61)</f>
        <v>100</v>
      </c>
      <c r="N57" s="165"/>
      <c r="O57" s="165">
        <v>0</v>
      </c>
      <c r="P57" s="154"/>
      <c r="Q57" s="165">
        <f>SUM(Q58:Q61)</f>
        <v>100</v>
      </c>
      <c r="R57" s="165"/>
    </row>
    <row r="58" spans="1:18" s="133" customFormat="1">
      <c r="A58" s="670" t="s">
        <v>216</v>
      </c>
      <c r="B58" s="146">
        <f>SUM(D58,F58,H58)</f>
        <v>48</v>
      </c>
      <c r="C58" s="146" t="s">
        <v>204</v>
      </c>
      <c r="D58" s="146">
        <v>0</v>
      </c>
      <c r="E58" s="146"/>
      <c r="F58" s="146">
        <v>48</v>
      </c>
      <c r="G58" s="146" t="s">
        <v>204</v>
      </c>
      <c r="H58" s="146">
        <v>0</v>
      </c>
      <c r="I58" s="146"/>
      <c r="J58" s="148"/>
      <c r="K58" s="137">
        <f>B58*100/SUM($B$58:$B$61)</f>
        <v>11.374407582938389</v>
      </c>
      <c r="L58" s="165"/>
      <c r="M58" s="137">
        <f>D58*100/SUM($D$58:$D$61)</f>
        <v>0</v>
      </c>
      <c r="N58" s="165"/>
      <c r="O58" s="165">
        <v>0</v>
      </c>
      <c r="P58" s="154"/>
      <c r="Q58" s="165">
        <v>0</v>
      </c>
      <c r="R58" s="165"/>
    </row>
    <row r="59" spans="1:18" s="127" customFormat="1">
      <c r="A59" s="145" t="s">
        <v>64</v>
      </c>
      <c r="B59" s="146">
        <f>SUM(D59,F59,H59)</f>
        <v>65</v>
      </c>
      <c r="C59" s="146" t="s">
        <v>204</v>
      </c>
      <c r="D59" s="146">
        <v>49</v>
      </c>
      <c r="E59" s="146" t="s">
        <v>204</v>
      </c>
      <c r="F59" s="146">
        <v>0</v>
      </c>
      <c r="G59" s="146"/>
      <c r="H59" s="146">
        <v>16</v>
      </c>
      <c r="I59" s="146" t="s">
        <v>204</v>
      </c>
      <c r="J59" s="171"/>
      <c r="K59" s="137">
        <f>B59*100/SUM($B$59:$B$61)</f>
        <v>17.379679144385026</v>
      </c>
      <c r="L59" s="150"/>
      <c r="M59" s="137">
        <f t="shared" ref="M59" si="14">D59*100/SUM($D$58:$D$61)</f>
        <v>18.421052631578949</v>
      </c>
      <c r="N59" s="150"/>
      <c r="O59" s="137">
        <v>0</v>
      </c>
      <c r="P59" s="137"/>
      <c r="Q59" s="137">
        <f>H59*100/SUM($H$59:$H$61)</f>
        <v>18.604651162790699</v>
      </c>
      <c r="R59" s="149"/>
    </row>
    <row r="60" spans="1:18" s="127" customFormat="1">
      <c r="A60" s="145" t="s">
        <v>65</v>
      </c>
      <c r="B60" s="146">
        <f t="shared" ref="B60" si="15">SUM(D60,F60,H60)</f>
        <v>56</v>
      </c>
      <c r="C60" s="146" t="s">
        <v>204</v>
      </c>
      <c r="D60" s="146">
        <v>39</v>
      </c>
      <c r="E60" s="146" t="s">
        <v>204</v>
      </c>
      <c r="F60" s="146">
        <v>0</v>
      </c>
      <c r="G60" s="146"/>
      <c r="H60" s="146">
        <v>17</v>
      </c>
      <c r="I60" s="146" t="s">
        <v>204</v>
      </c>
      <c r="J60" s="171"/>
      <c r="K60" s="137">
        <f>B60*100/SUM($B$58:$B$61)</f>
        <v>13.270142180094787</v>
      </c>
      <c r="L60" s="165"/>
      <c r="M60" s="137">
        <f>D60*100/SUM($D$58:$D$61)</f>
        <v>14.661654135338345</v>
      </c>
      <c r="N60" s="165"/>
      <c r="O60" s="137">
        <v>0</v>
      </c>
      <c r="P60" s="165"/>
      <c r="Q60" s="137">
        <f>H60*100/SUM($H$59:$H$61)</f>
        <v>19.767441860465116</v>
      </c>
      <c r="R60" s="149"/>
    </row>
    <row r="61" spans="1:18" s="127" customFormat="1">
      <c r="A61" s="145" t="s">
        <v>41</v>
      </c>
      <c r="B61" s="146">
        <f>SUM(D61,F61,H61)</f>
        <v>253</v>
      </c>
      <c r="C61" s="146" t="s">
        <v>204</v>
      </c>
      <c r="D61" s="146">
        <v>178</v>
      </c>
      <c r="E61" s="146" t="s">
        <v>204</v>
      </c>
      <c r="F61" s="146">
        <v>22</v>
      </c>
      <c r="G61" s="146" t="s">
        <v>204</v>
      </c>
      <c r="H61" s="146">
        <v>53</v>
      </c>
      <c r="I61" s="146" t="s">
        <v>204</v>
      </c>
      <c r="J61" s="171"/>
      <c r="K61" s="137">
        <f>B61*100/SUM($B$58:$B$61)</f>
        <v>59.952606635071092</v>
      </c>
      <c r="L61" s="165"/>
      <c r="M61" s="137">
        <f>D61*100/SUM($D$58:$D$61)</f>
        <v>66.917293233082702</v>
      </c>
      <c r="N61" s="165"/>
      <c r="O61" s="137">
        <v>0</v>
      </c>
      <c r="P61" s="165"/>
      <c r="Q61" s="137">
        <f>H61*100/SUM($H$59:$H$61)</f>
        <v>61.627906976744185</v>
      </c>
      <c r="R61" s="149"/>
    </row>
    <row r="62" spans="1:18" s="127" customFormat="1">
      <c r="A62" s="145" t="s">
        <v>4</v>
      </c>
      <c r="B62" s="146">
        <f>SUM(D62,F62,H62)</f>
        <v>78</v>
      </c>
      <c r="C62" s="146" t="s">
        <v>204</v>
      </c>
      <c r="D62" s="146">
        <v>69</v>
      </c>
      <c r="E62" s="146" t="s">
        <v>204</v>
      </c>
      <c r="F62" s="146">
        <v>0</v>
      </c>
      <c r="G62" s="146"/>
      <c r="H62" s="146">
        <v>9</v>
      </c>
      <c r="I62" s="146" t="s">
        <v>204</v>
      </c>
      <c r="J62" s="171"/>
      <c r="K62" s="520" t="s">
        <v>14</v>
      </c>
      <c r="L62" s="221"/>
      <c r="M62" s="526" t="s">
        <v>14</v>
      </c>
      <c r="N62" s="221"/>
      <c r="O62" s="520">
        <v>0</v>
      </c>
      <c r="P62" s="221"/>
      <c r="Q62" s="520">
        <v>0</v>
      </c>
      <c r="R62" s="149"/>
    </row>
    <row r="63" spans="1:18" s="266" customFormat="1" ht="6.5" customHeight="1" thickBot="1">
      <c r="A63" s="257"/>
      <c r="B63" s="258"/>
      <c r="C63" s="562"/>
      <c r="D63" s="258"/>
      <c r="E63" s="562"/>
      <c r="F63" s="259"/>
      <c r="G63" s="554"/>
      <c r="H63" s="260"/>
      <c r="I63" s="575"/>
      <c r="J63" s="261"/>
      <c r="K63" s="262"/>
      <c r="L63" s="263"/>
      <c r="M63" s="262"/>
      <c r="N63" s="263"/>
      <c r="O63" s="262"/>
      <c r="P63" s="264"/>
      <c r="Q63" s="263"/>
      <c r="R63" s="265"/>
    </row>
    <row r="64" spans="1:18" s="182" customFormat="1" ht="6.5" customHeight="1">
      <c r="B64" s="189"/>
      <c r="C64" s="571"/>
      <c r="D64" s="189"/>
      <c r="E64" s="571"/>
      <c r="G64" s="572"/>
      <c r="I64" s="572"/>
      <c r="K64" s="267"/>
      <c r="L64" s="268"/>
      <c r="M64" s="269"/>
      <c r="N64" s="268"/>
      <c r="O64" s="270"/>
      <c r="P64" s="270"/>
      <c r="Q64" s="270"/>
    </row>
    <row r="65" spans="1:18" s="9" customFormat="1" ht="11.25" customHeight="1">
      <c r="A65" s="9" t="s">
        <v>187</v>
      </c>
      <c r="B65" s="24"/>
      <c r="C65" s="556"/>
      <c r="D65" s="24"/>
      <c r="E65" s="556"/>
      <c r="F65" s="24"/>
      <c r="G65" s="556"/>
      <c r="H65" s="24"/>
      <c r="I65" s="556"/>
      <c r="K65" s="67"/>
      <c r="L65" s="67"/>
      <c r="M65" s="67"/>
      <c r="N65" s="67"/>
      <c r="O65" s="67"/>
      <c r="P65" s="67"/>
      <c r="Q65" s="67"/>
      <c r="R65" s="67"/>
    </row>
    <row r="66" spans="1:18" s="182" customFormat="1" ht="22.5" customHeight="1">
      <c r="A66" s="720" t="s">
        <v>160</v>
      </c>
      <c r="B66" s="720"/>
      <c r="C66" s="720"/>
      <c r="D66" s="720"/>
      <c r="E66" s="720"/>
      <c r="F66" s="720"/>
      <c r="G66" s="720"/>
      <c r="H66" s="720"/>
      <c r="I66" s="720"/>
      <c r="J66" s="720"/>
      <c r="K66" s="720"/>
      <c r="L66" s="720"/>
      <c r="M66" s="720"/>
      <c r="N66" s="720"/>
      <c r="O66" s="720"/>
      <c r="P66" s="720"/>
      <c r="Q66" s="720"/>
      <c r="R66" s="720"/>
    </row>
    <row r="67" spans="1:18" s="182" customFormat="1" ht="11">
      <c r="A67" s="287" t="s">
        <v>13</v>
      </c>
      <c r="B67" s="186"/>
      <c r="C67" s="571"/>
      <c r="D67" s="187"/>
      <c r="E67" s="571"/>
      <c r="G67" s="572"/>
      <c r="I67" s="572"/>
      <c r="K67" s="186"/>
      <c r="L67" s="188"/>
      <c r="M67" s="187"/>
      <c r="N67" s="188"/>
    </row>
    <row r="68" spans="1:18" s="182" customFormat="1" ht="11">
      <c r="A68" s="288" t="s">
        <v>68</v>
      </c>
      <c r="B68" s="189"/>
      <c r="C68" s="572"/>
      <c r="E68" s="572"/>
      <c r="G68" s="572"/>
      <c r="I68" s="572"/>
    </row>
    <row r="69" spans="1:18" s="182" customFormat="1" ht="11">
      <c r="A69" s="9" t="s">
        <v>228</v>
      </c>
      <c r="C69" s="572"/>
      <c r="E69" s="572"/>
      <c r="G69" s="572"/>
      <c r="I69" s="572"/>
    </row>
  </sheetData>
  <mergeCells count="15">
    <mergeCell ref="A1:R1"/>
    <mergeCell ref="A4:A10"/>
    <mergeCell ref="B4:I4"/>
    <mergeCell ref="K4:R4"/>
    <mergeCell ref="B7:C10"/>
    <mergeCell ref="D7:I7"/>
    <mergeCell ref="A66:R66"/>
    <mergeCell ref="D10:E10"/>
    <mergeCell ref="F10:G10"/>
    <mergeCell ref="H10:I10"/>
    <mergeCell ref="M10:N10"/>
    <mergeCell ref="O10:P10"/>
    <mergeCell ref="Q10:R10"/>
    <mergeCell ref="K7:L10"/>
    <mergeCell ref="M7:R7"/>
  </mergeCells>
  <printOptions horizontalCentered="1"/>
  <pageMargins left="0.78740157480314965" right="0.78740157480314965" top="0.78740157480314965" bottom="0.78740157480314965" header="0.39370078740157483" footer="0.39370078740157483"/>
  <pageSetup scale="72" orientation="portrait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8" tint="-0.249977111117893"/>
  </sheetPr>
  <dimension ref="A1:AA53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R1"/>
    </sheetView>
  </sheetViews>
  <sheetFormatPr baseColWidth="10" defaultColWidth="11.5" defaultRowHeight="13"/>
  <cols>
    <col min="1" max="1" width="30.6640625" style="122" customWidth="1"/>
    <col min="2" max="2" width="8.6640625" style="122" customWidth="1"/>
    <col min="3" max="3" width="2.6640625" style="136" customWidth="1"/>
    <col min="4" max="4" width="8.6640625" style="122" customWidth="1"/>
    <col min="5" max="5" width="2.6640625" style="136" customWidth="1"/>
    <col min="6" max="6" width="8.6640625" style="122" customWidth="1"/>
    <col min="7" max="7" width="2.6640625" style="136" customWidth="1"/>
    <col min="8" max="8" width="8.6640625" style="127" customWidth="1"/>
    <col min="9" max="9" width="2.6640625" style="136" customWidth="1"/>
    <col min="10" max="10" width="1.6640625" style="127" customWidth="1"/>
    <col min="11" max="11" width="8.6640625" style="122" customWidth="1"/>
    <col min="12" max="12" width="2.6640625" style="122" customWidth="1"/>
    <col min="13" max="13" width="8.6640625" style="122" customWidth="1"/>
    <col min="14" max="14" width="2.6640625" style="122" customWidth="1"/>
    <col min="15" max="15" width="8.6640625" style="122" customWidth="1"/>
    <col min="16" max="16" width="2.6640625" style="122" customWidth="1"/>
    <col min="17" max="17" width="8.6640625" style="122" customWidth="1"/>
    <col min="18" max="18" width="2.6640625" style="122" customWidth="1"/>
    <col min="19" max="16384" width="11.5" style="122"/>
  </cols>
  <sheetData>
    <row r="1" spans="1:18" ht="25.5" customHeight="1">
      <c r="A1" s="723" t="s">
        <v>236</v>
      </c>
      <c r="B1" s="723"/>
      <c r="C1" s="723"/>
      <c r="D1" s="723"/>
      <c r="E1" s="723"/>
      <c r="F1" s="723"/>
      <c r="G1" s="723"/>
      <c r="H1" s="723"/>
      <c r="I1" s="723"/>
      <c r="J1" s="723"/>
      <c r="K1" s="723"/>
      <c r="L1" s="723"/>
      <c r="M1" s="723"/>
      <c r="N1" s="723"/>
      <c r="O1" s="723"/>
      <c r="P1" s="723"/>
      <c r="Q1" s="723"/>
      <c r="R1" s="723"/>
    </row>
    <row r="2" spans="1:18" s="127" customFormat="1" ht="6.5" customHeight="1" thickBot="1">
      <c r="A2" s="123"/>
      <c r="B2" s="124"/>
      <c r="C2" s="125"/>
      <c r="D2" s="124"/>
      <c r="E2" s="125"/>
      <c r="F2" s="124"/>
      <c r="G2" s="125"/>
      <c r="H2" s="126"/>
      <c r="I2" s="125"/>
      <c r="J2" s="126"/>
      <c r="K2" s="124"/>
      <c r="L2" s="124"/>
      <c r="M2" s="124"/>
      <c r="N2" s="124"/>
      <c r="O2" s="124"/>
      <c r="P2" s="124"/>
      <c r="Q2" s="123"/>
      <c r="R2" s="123"/>
    </row>
    <row r="3" spans="1:18" s="128" customFormat="1" ht="6.5" customHeight="1">
      <c r="A3" s="436"/>
      <c r="B3" s="427"/>
      <c r="C3" s="428"/>
      <c r="D3" s="428"/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8"/>
      <c r="R3" s="428"/>
    </row>
    <row r="4" spans="1:18" s="128" customFormat="1" ht="12" customHeight="1">
      <c r="A4" s="724" t="s">
        <v>132</v>
      </c>
      <c r="B4" s="717" t="s">
        <v>43</v>
      </c>
      <c r="C4" s="717"/>
      <c r="D4" s="717"/>
      <c r="E4" s="717"/>
      <c r="F4" s="717"/>
      <c r="G4" s="717"/>
      <c r="H4" s="717"/>
      <c r="I4" s="717"/>
      <c r="J4" s="429"/>
      <c r="K4" s="717" t="s">
        <v>44</v>
      </c>
      <c r="L4" s="717"/>
      <c r="M4" s="717"/>
      <c r="N4" s="717"/>
      <c r="O4" s="717"/>
      <c r="P4" s="717"/>
      <c r="Q4" s="717"/>
      <c r="R4" s="717"/>
    </row>
    <row r="5" spans="1:18" s="128" customFormat="1" ht="6.5" customHeight="1">
      <c r="A5" s="724"/>
      <c r="B5" s="430"/>
      <c r="C5" s="430"/>
      <c r="D5" s="430"/>
      <c r="E5" s="430"/>
      <c r="F5" s="430"/>
      <c r="G5" s="430"/>
      <c r="H5" s="430"/>
      <c r="I5" s="430"/>
      <c r="J5" s="429"/>
      <c r="K5" s="430"/>
      <c r="L5" s="430"/>
      <c r="M5" s="430"/>
      <c r="N5" s="430"/>
      <c r="O5" s="430"/>
      <c r="P5" s="430"/>
      <c r="Q5" s="430"/>
      <c r="R5" s="430"/>
    </row>
    <row r="6" spans="1:18" s="128" customFormat="1" ht="6.5" customHeight="1">
      <c r="A6" s="724"/>
      <c r="B6" s="431"/>
      <c r="C6" s="431"/>
      <c r="D6" s="431"/>
      <c r="E6" s="431"/>
      <c r="F6" s="431"/>
      <c r="G6" s="431"/>
      <c r="H6" s="431"/>
      <c r="I6" s="431"/>
      <c r="J6" s="429"/>
      <c r="K6" s="431"/>
      <c r="L6" s="431"/>
      <c r="M6" s="431"/>
      <c r="N6" s="431"/>
      <c r="O6" s="431"/>
      <c r="P6" s="431"/>
      <c r="Q6" s="431"/>
      <c r="R6" s="431"/>
    </row>
    <row r="7" spans="1:18" s="128" customFormat="1" ht="12" customHeight="1">
      <c r="A7" s="724"/>
      <c r="B7" s="718" t="s">
        <v>0</v>
      </c>
      <c r="C7" s="718"/>
      <c r="D7" s="719" t="s">
        <v>155</v>
      </c>
      <c r="E7" s="719"/>
      <c r="F7" s="719"/>
      <c r="G7" s="719"/>
      <c r="H7" s="719"/>
      <c r="I7" s="719"/>
      <c r="J7" s="429"/>
      <c r="K7" s="718" t="s">
        <v>0</v>
      </c>
      <c r="L7" s="718"/>
      <c r="M7" s="719" t="s">
        <v>155</v>
      </c>
      <c r="N7" s="719"/>
      <c r="O7" s="719"/>
      <c r="P7" s="719"/>
      <c r="Q7" s="719"/>
      <c r="R7" s="719"/>
    </row>
    <row r="8" spans="1:18" s="128" customFormat="1" ht="6.5" customHeight="1">
      <c r="A8" s="724"/>
      <c r="B8" s="718"/>
      <c r="C8" s="718"/>
      <c r="D8" s="430"/>
      <c r="E8" s="430"/>
      <c r="F8" s="430"/>
      <c r="G8" s="430"/>
      <c r="H8" s="430"/>
      <c r="I8" s="430"/>
      <c r="J8" s="429"/>
      <c r="K8" s="718"/>
      <c r="L8" s="718"/>
      <c r="M8" s="430"/>
      <c r="N8" s="430"/>
      <c r="O8" s="430"/>
      <c r="P8" s="430"/>
      <c r="Q8" s="430"/>
      <c r="R8" s="430"/>
    </row>
    <row r="9" spans="1:18" s="128" customFormat="1" ht="6.5" customHeight="1">
      <c r="A9" s="724"/>
      <c r="B9" s="718"/>
      <c r="C9" s="718"/>
      <c r="D9" s="431"/>
      <c r="E9" s="431"/>
      <c r="F9" s="431"/>
      <c r="G9" s="431"/>
      <c r="H9" s="431"/>
      <c r="I9" s="431"/>
      <c r="J9" s="429"/>
      <c r="K9" s="718"/>
      <c r="L9" s="718"/>
      <c r="M9" s="431"/>
      <c r="N9" s="431"/>
      <c r="O9" s="431"/>
      <c r="P9" s="431"/>
      <c r="Q9" s="431"/>
      <c r="R9" s="431"/>
    </row>
    <row r="10" spans="1:18" s="128" customFormat="1" ht="12">
      <c r="A10" s="724"/>
      <c r="B10" s="718"/>
      <c r="C10" s="718"/>
      <c r="D10" s="721" t="s">
        <v>23</v>
      </c>
      <c r="E10" s="721"/>
      <c r="F10" s="721" t="s">
        <v>76</v>
      </c>
      <c r="G10" s="721"/>
      <c r="H10" s="721" t="s">
        <v>77</v>
      </c>
      <c r="I10" s="721"/>
      <c r="J10" s="432"/>
      <c r="K10" s="718"/>
      <c r="L10" s="718"/>
      <c r="M10" s="721" t="s">
        <v>23</v>
      </c>
      <c r="N10" s="721"/>
      <c r="O10" s="721" t="s">
        <v>76</v>
      </c>
      <c r="P10" s="721"/>
      <c r="Q10" s="721" t="s">
        <v>77</v>
      </c>
      <c r="R10" s="721"/>
    </row>
    <row r="11" spans="1:18" s="127" customFormat="1" ht="6.5" customHeight="1">
      <c r="A11" s="437"/>
      <c r="B11" s="434"/>
      <c r="C11" s="435"/>
      <c r="D11" s="434"/>
      <c r="E11" s="435"/>
      <c r="F11" s="434"/>
      <c r="G11" s="435"/>
      <c r="H11" s="434"/>
      <c r="I11" s="435"/>
      <c r="J11" s="434"/>
      <c r="K11" s="434"/>
      <c r="L11" s="434"/>
      <c r="M11" s="434"/>
      <c r="N11" s="434"/>
      <c r="O11" s="434"/>
      <c r="P11" s="434"/>
      <c r="Q11" s="434"/>
      <c r="R11" s="434"/>
    </row>
    <row r="12" spans="1:18" s="132" customFormat="1" ht="6.5" customHeight="1">
      <c r="A12" s="129"/>
      <c r="B12" s="130"/>
      <c r="C12" s="131"/>
      <c r="D12" s="130"/>
      <c r="E12" s="131"/>
      <c r="F12" s="130"/>
      <c r="G12" s="131"/>
      <c r="H12" s="130"/>
      <c r="I12" s="131"/>
      <c r="J12" s="130"/>
      <c r="K12" s="130"/>
      <c r="L12" s="130"/>
      <c r="M12" s="130"/>
      <c r="N12" s="130"/>
      <c r="O12" s="130"/>
      <c r="P12" s="130"/>
    </row>
    <row r="13" spans="1:18" s="133" customFormat="1">
      <c r="A13" s="447" t="s">
        <v>156</v>
      </c>
      <c r="B13" s="448">
        <f>SUM(D13,F13,H13)</f>
        <v>41373</v>
      </c>
      <c r="C13" s="494"/>
      <c r="D13" s="448">
        <f>D15</f>
        <v>16905</v>
      </c>
      <c r="E13" s="441"/>
      <c r="F13" s="448">
        <f>F15</f>
        <v>15804</v>
      </c>
      <c r="G13" s="494"/>
      <c r="H13" s="448">
        <f>H15</f>
        <v>8664</v>
      </c>
      <c r="I13" s="494"/>
      <c r="J13" s="451"/>
      <c r="K13" s="443">
        <f>M13+O13+Q13</f>
        <v>99.999999999999986</v>
      </c>
      <c r="L13" s="444"/>
      <c r="M13" s="443">
        <f>D13*100/B13</f>
        <v>40.859981147124934</v>
      </c>
      <c r="N13" s="445"/>
      <c r="O13" s="443">
        <f>F13*100/B13</f>
        <v>38.198825320861431</v>
      </c>
      <c r="P13" s="452"/>
      <c r="Q13" s="443">
        <f>H13*100/B13</f>
        <v>20.941193532013632</v>
      </c>
      <c r="R13" s="451"/>
    </row>
    <row r="14" spans="1:18" s="127" customFormat="1" ht="6.5" customHeight="1">
      <c r="A14" s="134"/>
      <c r="B14" s="135"/>
      <c r="C14" s="136"/>
      <c r="D14" s="135"/>
      <c r="E14" s="136"/>
      <c r="F14" s="135"/>
      <c r="G14" s="136"/>
      <c r="H14" s="135"/>
      <c r="I14" s="136"/>
      <c r="J14" s="134"/>
      <c r="K14" s="137"/>
      <c r="L14" s="137"/>
      <c r="M14" s="137"/>
      <c r="N14" s="137"/>
      <c r="O14" s="137"/>
      <c r="P14" s="137"/>
      <c r="Q14" s="137"/>
      <c r="R14" s="134"/>
    </row>
    <row r="15" spans="1:18" s="144" customFormat="1">
      <c r="A15" s="279" t="s">
        <v>227</v>
      </c>
      <c r="B15" s="138">
        <f>SUM(D15,F15,H15)</f>
        <v>41373</v>
      </c>
      <c r="C15" s="139"/>
      <c r="D15" s="168">
        <f>D16+D17</f>
        <v>16905</v>
      </c>
      <c r="E15" s="168"/>
      <c r="F15" s="168">
        <f>F16+F17</f>
        <v>15804</v>
      </c>
      <c r="G15" s="168"/>
      <c r="H15" s="168">
        <f>H16+H17</f>
        <v>8664</v>
      </c>
      <c r="I15" s="139"/>
      <c r="J15" s="140"/>
      <c r="K15" s="141">
        <f>SUM(K16:K18)</f>
        <v>100</v>
      </c>
      <c r="L15" s="142"/>
      <c r="M15" s="141">
        <f>SUM(M16:M18)</f>
        <v>100</v>
      </c>
      <c r="N15" s="142"/>
      <c r="O15" s="710">
        <f>(F15/F15)*100</f>
        <v>100</v>
      </c>
      <c r="P15" s="141"/>
      <c r="Q15" s="710">
        <f>(H15/H15)*100</f>
        <v>100</v>
      </c>
      <c r="R15" s="143"/>
    </row>
    <row r="16" spans="1:18" s="144" customFormat="1">
      <c r="A16" s="280" t="s">
        <v>221</v>
      </c>
      <c r="B16" s="146">
        <f t="shared" ref="B16:B17" si="0">SUM(D16,F16,H16)</f>
        <v>22861</v>
      </c>
      <c r="C16" s="147"/>
      <c r="D16" s="146">
        <v>9656</v>
      </c>
      <c r="E16" s="146"/>
      <c r="F16" s="711">
        <v>8209</v>
      </c>
      <c r="G16" s="711"/>
      <c r="H16" s="711">
        <v>4996</v>
      </c>
      <c r="I16" s="147"/>
      <c r="J16" s="148"/>
      <c r="K16" s="149">
        <f>B16*100/B15</f>
        <v>55.255843182752038</v>
      </c>
      <c r="L16" s="150"/>
      <c r="M16" s="149">
        <f>D16*100/D15</f>
        <v>57.119195504288669</v>
      </c>
      <c r="N16" s="150"/>
      <c r="O16" s="519" t="s">
        <v>223</v>
      </c>
      <c r="P16" s="150"/>
      <c r="Q16" s="519" t="s">
        <v>223</v>
      </c>
      <c r="R16" s="143"/>
    </row>
    <row r="17" spans="1:27" s="144" customFormat="1">
      <c r="A17" s="280" t="s">
        <v>222</v>
      </c>
      <c r="B17" s="146">
        <f t="shared" si="0"/>
        <v>18512</v>
      </c>
      <c r="C17" s="147"/>
      <c r="D17" s="146">
        <v>7249</v>
      </c>
      <c r="E17" s="146"/>
      <c r="F17" s="711">
        <v>7595</v>
      </c>
      <c r="G17" s="711"/>
      <c r="H17" s="711">
        <v>3668</v>
      </c>
      <c r="I17" s="147"/>
      <c r="J17" s="148"/>
      <c r="K17" s="149">
        <f>B17*100/B15</f>
        <v>44.744156817247962</v>
      </c>
      <c r="L17" s="150"/>
      <c r="M17" s="149">
        <f>D17*100/D15</f>
        <v>42.880804495711331</v>
      </c>
      <c r="N17" s="150"/>
      <c r="O17" s="519" t="s">
        <v>223</v>
      </c>
      <c r="P17" s="150"/>
      <c r="Q17" s="519" t="s">
        <v>223</v>
      </c>
      <c r="R17" s="143"/>
    </row>
    <row r="18" spans="1:27" s="127" customFormat="1" ht="12">
      <c r="A18" s="280"/>
      <c r="B18" s="146"/>
      <c r="C18" s="147"/>
      <c r="D18" s="146"/>
      <c r="E18" s="146"/>
      <c r="F18" s="146"/>
      <c r="G18" s="146"/>
      <c r="H18" s="146"/>
      <c r="I18" s="147"/>
      <c r="J18" s="148"/>
      <c r="K18" s="149"/>
      <c r="L18" s="150"/>
      <c r="M18" s="149"/>
      <c r="N18" s="150"/>
      <c r="O18" s="149"/>
      <c r="P18" s="150"/>
      <c r="Q18" s="149"/>
      <c r="R18" s="149"/>
    </row>
    <row r="19" spans="1:27" s="333" customFormat="1" ht="6.5" customHeight="1">
      <c r="A19" s="336"/>
      <c r="B19" s="337"/>
      <c r="C19" s="317"/>
      <c r="D19" s="337"/>
      <c r="E19" s="158"/>
      <c r="F19" s="162"/>
      <c r="G19" s="158"/>
      <c r="H19" s="163"/>
      <c r="I19" s="158"/>
      <c r="J19" s="159"/>
      <c r="K19" s="164"/>
      <c r="L19" s="332"/>
      <c r="M19" s="332"/>
      <c r="N19" s="332"/>
      <c r="O19" s="332"/>
      <c r="P19" s="332"/>
      <c r="Q19" s="338"/>
      <c r="R19" s="338"/>
    </row>
    <row r="20" spans="1:27" s="333" customFormat="1">
      <c r="A20" s="281" t="s">
        <v>84</v>
      </c>
      <c r="B20" s="153">
        <f t="shared" ref="B20:B25" si="1">SUM(D20,F20,H20)</f>
        <v>41374</v>
      </c>
      <c r="C20" s="317"/>
      <c r="D20" s="168">
        <f>SUM(D21:D25)</f>
        <v>16905</v>
      </c>
      <c r="E20" s="168"/>
      <c r="F20" s="168">
        <f>SUM(F21:F25)</f>
        <v>15805</v>
      </c>
      <c r="G20" s="168"/>
      <c r="H20" s="168">
        <f>SUM(H21:H25)</f>
        <v>8664</v>
      </c>
      <c r="I20" s="146"/>
      <c r="J20" s="329"/>
      <c r="K20" s="332">
        <f>SUM(K21:K25)</f>
        <v>100</v>
      </c>
      <c r="L20" s="155"/>
      <c r="M20" s="332">
        <f>SUM(M21:M25)</f>
        <v>100</v>
      </c>
      <c r="N20" s="155"/>
      <c r="O20" s="332">
        <f>SUM(O21:O25)</f>
        <v>100</v>
      </c>
      <c r="P20" s="155"/>
      <c r="Q20" s="332">
        <f>SUM(Q21:Q25)</f>
        <v>100</v>
      </c>
      <c r="R20" s="332"/>
    </row>
    <row r="21" spans="1:27" s="318" customFormat="1">
      <c r="A21" s="282" t="s">
        <v>23</v>
      </c>
      <c r="B21" s="330">
        <f t="shared" si="1"/>
        <v>11238</v>
      </c>
      <c r="C21" s="317"/>
      <c r="D21" s="146">
        <v>11238</v>
      </c>
      <c r="E21" s="146"/>
      <c r="F21" s="146">
        <v>0</v>
      </c>
      <c r="G21" s="146"/>
      <c r="H21" s="146">
        <v>0</v>
      </c>
      <c r="I21" s="146"/>
      <c r="J21" s="159"/>
      <c r="K21" s="327">
        <f>B21*100/B20</f>
        <v>27.16198578817615</v>
      </c>
      <c r="L21" s="327"/>
      <c r="M21" s="327">
        <f>D21*100/D20</f>
        <v>66.477373558118899</v>
      </c>
      <c r="N21" s="327"/>
      <c r="O21" s="327">
        <f>F21*100/F20</f>
        <v>0</v>
      </c>
      <c r="P21" s="327"/>
      <c r="Q21" s="327">
        <f>H21*100/H20</f>
        <v>0</v>
      </c>
      <c r="R21" s="327"/>
    </row>
    <row r="22" spans="1:27" s="318" customFormat="1">
      <c r="A22" s="282" t="s">
        <v>76</v>
      </c>
      <c r="B22" s="330">
        <f t="shared" si="1"/>
        <v>11016</v>
      </c>
      <c r="C22" s="317"/>
      <c r="D22" s="146">
        <v>0</v>
      </c>
      <c r="E22" s="146"/>
      <c r="F22" s="146">
        <v>11016</v>
      </c>
      <c r="G22" s="146"/>
      <c r="H22" s="146">
        <v>0</v>
      </c>
      <c r="I22" s="146"/>
      <c r="J22" s="159"/>
      <c r="K22" s="327">
        <f>B22*100/B20</f>
        <v>26.625416928505825</v>
      </c>
      <c r="L22" s="327"/>
      <c r="M22" s="327">
        <f>D22*100/D20</f>
        <v>0</v>
      </c>
      <c r="N22" s="327"/>
      <c r="O22" s="327">
        <f>F22*100/F20</f>
        <v>69.699462195507749</v>
      </c>
      <c r="P22" s="327"/>
      <c r="Q22" s="327">
        <f>H22*100/H20</f>
        <v>0</v>
      </c>
      <c r="R22" s="327"/>
    </row>
    <row r="23" spans="1:27" s="318" customFormat="1">
      <c r="A23" s="282" t="s">
        <v>77</v>
      </c>
      <c r="B23" s="330">
        <f t="shared" si="1"/>
        <v>4850</v>
      </c>
      <c r="C23" s="317"/>
      <c r="D23" s="146">
        <v>0</v>
      </c>
      <c r="E23" s="146"/>
      <c r="F23" s="146">
        <v>0</v>
      </c>
      <c r="G23" s="146"/>
      <c r="H23" s="146">
        <v>4850</v>
      </c>
      <c r="I23" s="146"/>
      <c r="J23" s="159"/>
      <c r="K23" s="327">
        <f>B23*100/B20</f>
        <v>11.722337700004834</v>
      </c>
      <c r="L23" s="327"/>
      <c r="M23" s="327">
        <f>D23*100/D20</f>
        <v>0</v>
      </c>
      <c r="N23" s="327"/>
      <c r="O23" s="327">
        <f>F23*100/F20</f>
        <v>0</v>
      </c>
      <c r="P23" s="327"/>
      <c r="Q23" s="327">
        <f>H23*100/H20</f>
        <v>55.978762696214218</v>
      </c>
      <c r="R23" s="327"/>
    </row>
    <row r="24" spans="1:27" s="318" customFormat="1">
      <c r="A24" s="334" t="s">
        <v>85</v>
      </c>
      <c r="B24" s="330">
        <f t="shared" si="1"/>
        <v>14270</v>
      </c>
      <c r="C24" s="317"/>
      <c r="D24" s="146">
        <v>5667</v>
      </c>
      <c r="E24" s="146"/>
      <c r="F24" s="146">
        <v>4789</v>
      </c>
      <c r="G24" s="146"/>
      <c r="H24" s="146">
        <v>3814</v>
      </c>
      <c r="I24" s="146"/>
      <c r="J24" s="159"/>
      <c r="K24" s="327">
        <f>B24*100/B20</f>
        <v>34.49025958331319</v>
      </c>
      <c r="L24" s="327"/>
      <c r="M24" s="327">
        <f>D24*100/D20</f>
        <v>33.522626441881101</v>
      </c>
      <c r="N24" s="327"/>
      <c r="O24" s="327">
        <f>F24*100/F20</f>
        <v>30.300537804492251</v>
      </c>
      <c r="P24" s="327"/>
      <c r="Q24" s="327">
        <f>H24*100/H20</f>
        <v>44.021237303785782</v>
      </c>
      <c r="R24" s="327"/>
    </row>
    <row r="25" spans="1:27" s="318" customFormat="1">
      <c r="A25" s="334" t="s">
        <v>186</v>
      </c>
      <c r="B25" s="330">
        <f t="shared" si="1"/>
        <v>0</v>
      </c>
      <c r="C25" s="317"/>
      <c r="D25" s="146">
        <v>0</v>
      </c>
      <c r="E25" s="146"/>
      <c r="F25" s="146">
        <v>0</v>
      </c>
      <c r="G25" s="146"/>
      <c r="H25" s="146">
        <v>0</v>
      </c>
      <c r="I25" s="146"/>
      <c r="J25" s="335"/>
      <c r="K25" s="327">
        <f>B25*100/B20</f>
        <v>0</v>
      </c>
      <c r="L25" s="327"/>
      <c r="M25" s="327">
        <f>D25*100/D20</f>
        <v>0</v>
      </c>
      <c r="N25" s="327"/>
      <c r="O25" s="327">
        <f>F25*100/F20</f>
        <v>0</v>
      </c>
      <c r="P25" s="327"/>
      <c r="Q25" s="327">
        <f>H25*100/H20</f>
        <v>0</v>
      </c>
      <c r="R25" s="327"/>
    </row>
    <row r="26" spans="1:27" s="127" customFormat="1" ht="6.5" customHeight="1">
      <c r="A26" s="151"/>
      <c r="B26" s="146"/>
      <c r="C26" s="147"/>
      <c r="D26" s="146"/>
      <c r="E26" s="147"/>
      <c r="F26" s="152"/>
      <c r="G26" s="136"/>
      <c r="H26" s="135"/>
      <c r="I26" s="147"/>
      <c r="J26" s="148"/>
      <c r="K26" s="150"/>
      <c r="L26" s="150"/>
      <c r="M26" s="150"/>
      <c r="N26" s="150"/>
      <c r="O26" s="149"/>
      <c r="P26" s="150"/>
      <c r="Q26" s="137"/>
      <c r="R26" s="137"/>
      <c r="V26" s="122"/>
      <c r="X26" s="122"/>
      <c r="AA26" s="122"/>
    </row>
    <row r="27" spans="1:27" s="166" customFormat="1" ht="26">
      <c r="A27" s="454" t="s">
        <v>86</v>
      </c>
      <c r="B27" s="448">
        <f t="shared" ref="B27:B32" si="2">SUM(D27,F27,H27)</f>
        <v>27101</v>
      </c>
      <c r="C27" s="449"/>
      <c r="D27" s="448">
        <f>D29</f>
        <v>11237</v>
      </c>
      <c r="E27" s="450"/>
      <c r="F27" s="448">
        <f>F29</f>
        <v>11015</v>
      </c>
      <c r="G27" s="449"/>
      <c r="H27" s="448">
        <f>H29</f>
        <v>4849</v>
      </c>
      <c r="I27" s="449"/>
      <c r="J27" s="493"/>
      <c r="K27" s="443">
        <f>M27+O27+Q27</f>
        <v>99.999999999999986</v>
      </c>
      <c r="L27" s="452"/>
      <c r="M27" s="452">
        <f>D27*100/B27</f>
        <v>41.463414634146339</v>
      </c>
      <c r="N27" s="444"/>
      <c r="O27" s="452">
        <f>F27*100/B27</f>
        <v>40.64425666949559</v>
      </c>
      <c r="P27" s="452"/>
      <c r="Q27" s="452">
        <f>H27*100/B27</f>
        <v>17.892328696358067</v>
      </c>
      <c r="R27" s="452"/>
      <c r="V27" s="122"/>
      <c r="W27" s="127"/>
      <c r="X27" s="122"/>
      <c r="Y27" s="127"/>
      <c r="Z27" s="127"/>
      <c r="AA27" s="122"/>
    </row>
    <row r="28" spans="1:27" s="127" customFormat="1" ht="6.5" customHeight="1">
      <c r="A28" s="167"/>
      <c r="B28" s="135"/>
      <c r="C28" s="136"/>
      <c r="D28" s="135"/>
      <c r="E28" s="136"/>
      <c r="F28" s="135"/>
      <c r="G28" s="136"/>
      <c r="H28" s="135"/>
      <c r="I28" s="147"/>
      <c r="J28" s="148"/>
      <c r="K28" s="150"/>
      <c r="L28" s="150"/>
      <c r="M28" s="150"/>
      <c r="N28" s="150"/>
      <c r="O28" s="150"/>
      <c r="P28" s="137"/>
      <c r="Q28" s="137"/>
      <c r="R28" s="137"/>
      <c r="V28" s="122"/>
      <c r="X28" s="122"/>
      <c r="AA28" s="122"/>
    </row>
    <row r="29" spans="1:27" s="133" customFormat="1">
      <c r="A29" s="281" t="s">
        <v>174</v>
      </c>
      <c r="B29" s="168">
        <f t="shared" si="2"/>
        <v>27101</v>
      </c>
      <c r="C29" s="136"/>
      <c r="D29" s="168">
        <f>SUM(D30:D32)</f>
        <v>11237</v>
      </c>
      <c r="E29" s="168"/>
      <c r="F29" s="168">
        <f>SUM(F30:F32)</f>
        <v>11015</v>
      </c>
      <c r="G29" s="168"/>
      <c r="H29" s="168">
        <f>SUM(H30:H32)</f>
        <v>4849</v>
      </c>
      <c r="I29" s="147"/>
      <c r="J29" s="148"/>
      <c r="K29" s="165">
        <f>SUM(K30:K31)</f>
        <v>100</v>
      </c>
      <c r="L29" s="165"/>
      <c r="M29" s="165">
        <f>SUM(M30:M31)</f>
        <v>100</v>
      </c>
      <c r="N29" s="165"/>
      <c r="O29" s="165">
        <f>SUM(O30:O31)</f>
        <v>100</v>
      </c>
      <c r="P29" s="154"/>
      <c r="Q29" s="165">
        <f>SUM(Q30:Q31)</f>
        <v>100</v>
      </c>
      <c r="R29" s="165"/>
      <c r="U29" s="122"/>
      <c r="V29" s="122"/>
      <c r="X29" s="122"/>
      <c r="AA29" s="122"/>
    </row>
    <row r="30" spans="1:27" s="127" customFormat="1">
      <c r="A30" s="282" t="s">
        <v>87</v>
      </c>
      <c r="B30" s="146">
        <f t="shared" si="2"/>
        <v>6767</v>
      </c>
      <c r="C30" s="147"/>
      <c r="D30" s="146">
        <v>2601</v>
      </c>
      <c r="E30" s="146"/>
      <c r="F30" s="146">
        <v>1602</v>
      </c>
      <c r="G30" s="146"/>
      <c r="H30" s="146">
        <v>2564</v>
      </c>
      <c r="I30" s="147"/>
      <c r="J30" s="148"/>
      <c r="K30" s="149">
        <f>B30*100/SUM($B$30:$B$31)</f>
        <v>36.939789289808395</v>
      </c>
      <c r="L30" s="150"/>
      <c r="M30" s="149">
        <f>D30*100/SUM($D$30:$D$31)</f>
        <v>50.830564784053159</v>
      </c>
      <c r="N30" s="150"/>
      <c r="O30" s="149">
        <f>F30*100/SUM($F$30:$F$31)</f>
        <v>18.185946191395164</v>
      </c>
      <c r="P30" s="137"/>
      <c r="Q30" s="149">
        <f>H30*100/SUM($H$30:$H$31)</f>
        <v>58.365581607102207</v>
      </c>
      <c r="R30" s="149"/>
      <c r="U30" s="122"/>
      <c r="V30" s="122"/>
      <c r="X30" s="122"/>
      <c r="AA30" s="122"/>
    </row>
    <row r="31" spans="1:27" s="127" customFormat="1">
      <c r="A31" s="282" t="s">
        <v>88</v>
      </c>
      <c r="B31" s="146">
        <f t="shared" si="2"/>
        <v>11552</v>
      </c>
      <c r="C31" s="147"/>
      <c r="D31" s="146">
        <v>2516</v>
      </c>
      <c r="E31" s="146"/>
      <c r="F31" s="146">
        <v>7207</v>
      </c>
      <c r="G31" s="146"/>
      <c r="H31" s="146">
        <v>1829</v>
      </c>
      <c r="I31" s="147"/>
      <c r="J31" s="148"/>
      <c r="K31" s="149">
        <f>B31*100/SUM($B$30:$B$31)</f>
        <v>63.060210710191605</v>
      </c>
      <c r="L31" s="150"/>
      <c r="M31" s="149">
        <f>D31*100/SUM($D$30:$D$31)</f>
        <v>49.169435215946841</v>
      </c>
      <c r="N31" s="150"/>
      <c r="O31" s="149">
        <f>F31*100/SUM($F$30:$F$31)</f>
        <v>81.814053808604839</v>
      </c>
      <c r="P31" s="137"/>
      <c r="Q31" s="149">
        <f>H31*100/SUM($H$30:$H$31)</f>
        <v>41.634418392897793</v>
      </c>
      <c r="R31" s="149"/>
      <c r="U31" s="122"/>
    </row>
    <row r="32" spans="1:27" s="127" customFormat="1">
      <c r="A32" s="282" t="s">
        <v>4</v>
      </c>
      <c r="B32" s="146">
        <f t="shared" si="2"/>
        <v>8782</v>
      </c>
      <c r="C32" s="131"/>
      <c r="D32" s="146">
        <v>6120</v>
      </c>
      <c r="E32" s="146"/>
      <c r="F32" s="146">
        <v>2206</v>
      </c>
      <c r="G32" s="146"/>
      <c r="H32" s="146">
        <v>456</v>
      </c>
      <c r="I32" s="317"/>
      <c r="J32" s="148"/>
      <c r="K32" s="213" t="s">
        <v>14</v>
      </c>
      <c r="L32" s="150"/>
      <c r="M32" s="519" t="s">
        <v>14</v>
      </c>
      <c r="N32" s="522"/>
      <c r="O32" s="519" t="s">
        <v>14</v>
      </c>
      <c r="P32" s="520"/>
      <c r="Q32" s="213" t="s">
        <v>14</v>
      </c>
      <c r="R32" s="149"/>
      <c r="U32" s="122"/>
    </row>
    <row r="33" spans="1:25" s="127" customFormat="1" ht="6.5" customHeight="1">
      <c r="A33" s="169"/>
      <c r="B33" s="146"/>
      <c r="C33" s="147"/>
      <c r="D33" s="146"/>
      <c r="E33" s="146"/>
      <c r="F33" s="146"/>
      <c r="G33" s="146"/>
      <c r="H33" s="146"/>
      <c r="I33" s="147"/>
      <c r="J33" s="148"/>
      <c r="K33" s="150"/>
      <c r="L33" s="150"/>
      <c r="M33" s="150"/>
      <c r="N33" s="150"/>
      <c r="O33" s="150"/>
      <c r="P33" s="137"/>
      <c r="Q33" s="137"/>
      <c r="R33" s="137"/>
      <c r="U33" s="122"/>
    </row>
    <row r="34" spans="1:25" s="133" customFormat="1" ht="26">
      <c r="A34" s="307" t="s">
        <v>173</v>
      </c>
      <c r="B34" s="168">
        <f>SUM(D34+F34+H34)</f>
        <v>27103</v>
      </c>
      <c r="C34" s="168"/>
      <c r="D34" s="168">
        <f>SUM(D35:D36)</f>
        <v>11238</v>
      </c>
      <c r="E34" s="168"/>
      <c r="F34" s="168">
        <f>SUM(F35:F36)</f>
        <v>11015</v>
      </c>
      <c r="G34" s="168"/>
      <c r="H34" s="168">
        <f>SUM(H35:H36)</f>
        <v>4850</v>
      </c>
      <c r="I34" s="147"/>
      <c r="J34" s="148"/>
      <c r="K34" s="165">
        <f>SUM(K35:K36)</f>
        <v>100</v>
      </c>
      <c r="L34" s="165"/>
      <c r="M34" s="165">
        <f>SUM(M35:M36)</f>
        <v>100</v>
      </c>
      <c r="N34" s="165"/>
      <c r="O34" s="165">
        <f>SUM(O35:O36)</f>
        <v>100</v>
      </c>
      <c r="P34" s="154"/>
      <c r="Q34" s="165">
        <f>SUM(Q35:Q36)</f>
        <v>100</v>
      </c>
      <c r="R34" s="165"/>
    </row>
    <row r="35" spans="1:25" s="132" customFormat="1">
      <c r="A35" s="283" t="s">
        <v>7</v>
      </c>
      <c r="B35" s="146">
        <f>SUM(D35,F35,H35)</f>
        <v>6076</v>
      </c>
      <c r="C35" s="131"/>
      <c r="D35" s="146">
        <v>2347</v>
      </c>
      <c r="E35" s="146"/>
      <c r="F35" s="146">
        <v>2851</v>
      </c>
      <c r="G35" s="146"/>
      <c r="H35" s="146">
        <v>878</v>
      </c>
      <c r="I35" s="131"/>
      <c r="J35" s="171"/>
      <c r="K35" s="149">
        <f>B35*100/SUM(B35:B36)</f>
        <v>22.418182489023355</v>
      </c>
      <c r="L35" s="150"/>
      <c r="M35" s="149">
        <f>D35*100/SUM(D35:D36)</f>
        <v>20.884499021178147</v>
      </c>
      <c r="N35" s="150"/>
      <c r="O35" s="149">
        <f>F35*100/SUM(F35:F36)</f>
        <v>25.882886972310487</v>
      </c>
      <c r="P35" s="150"/>
      <c r="Q35" s="149">
        <f>H35*100/SUM(H35:H36)</f>
        <v>18.103092783505154</v>
      </c>
      <c r="R35" s="149"/>
    </row>
    <row r="36" spans="1:25" s="132" customFormat="1">
      <c r="A36" s="284" t="s">
        <v>138</v>
      </c>
      <c r="B36" s="146">
        <f>SUM(D36,F36,H36)</f>
        <v>21027</v>
      </c>
      <c r="C36" s="131"/>
      <c r="D36" s="146">
        <f>D37+D38</f>
        <v>8891</v>
      </c>
      <c r="E36" s="146"/>
      <c r="F36" s="146">
        <f>F37+F38</f>
        <v>8164</v>
      </c>
      <c r="G36" s="146"/>
      <c r="H36" s="146">
        <f>H37+H38</f>
        <v>3972</v>
      </c>
      <c r="I36" s="131"/>
      <c r="J36" s="171"/>
      <c r="K36" s="149">
        <f>B36*100/SUM(B35:B36)</f>
        <v>77.581817510976649</v>
      </c>
      <c r="L36" s="150"/>
      <c r="M36" s="149">
        <f>D36*100/SUM(D35:D36)</f>
        <v>79.115500978821856</v>
      </c>
      <c r="N36" s="150"/>
      <c r="O36" s="149">
        <f>F36*100/SUM(F35:F36)</f>
        <v>74.117113027689513</v>
      </c>
      <c r="P36" s="150"/>
      <c r="Q36" s="149">
        <f>H36*100/SUM(H35:H36)</f>
        <v>81.896907216494839</v>
      </c>
      <c r="R36" s="149"/>
    </row>
    <row r="37" spans="1:25" s="127" customFormat="1" ht="14">
      <c r="A37" s="285" t="s">
        <v>188</v>
      </c>
      <c r="B37" s="146">
        <f t="shared" ref="B37:B38" si="3">SUM(D37,F37,H37)</f>
        <v>10575</v>
      </c>
      <c r="C37" s="147"/>
      <c r="D37" s="146">
        <v>3907</v>
      </c>
      <c r="E37" s="146"/>
      <c r="F37" s="146">
        <v>5689</v>
      </c>
      <c r="G37" s="146"/>
      <c r="H37" s="146">
        <v>979</v>
      </c>
      <c r="I37" s="147"/>
      <c r="J37" s="148"/>
      <c r="K37" s="149">
        <f>B37*100/SUM(B35:B36)</f>
        <v>39.017820905434824</v>
      </c>
      <c r="L37" s="150"/>
      <c r="M37" s="149">
        <f>D37*100/SUM(D35:D36)</f>
        <v>34.765972592988078</v>
      </c>
      <c r="N37" s="150"/>
      <c r="O37" s="149">
        <f>F37*100/SUM(F35:F36)</f>
        <v>51.647753064003631</v>
      </c>
      <c r="P37" s="137"/>
      <c r="Q37" s="149">
        <f>H37*100/SUM(H35:H36)</f>
        <v>20.185567010309278</v>
      </c>
      <c r="R37" s="149"/>
    </row>
    <row r="38" spans="1:25" s="123" customFormat="1" ht="14">
      <c r="A38" s="285" t="s">
        <v>189</v>
      </c>
      <c r="B38" s="146">
        <f t="shared" si="3"/>
        <v>10452</v>
      </c>
      <c r="C38" s="131"/>
      <c r="D38" s="146">
        <v>4984</v>
      </c>
      <c r="E38" s="146"/>
      <c r="F38" s="146">
        <v>2475</v>
      </c>
      <c r="G38" s="146"/>
      <c r="H38" s="146">
        <v>2993</v>
      </c>
      <c r="I38" s="158"/>
      <c r="J38" s="172"/>
      <c r="K38" s="149">
        <f>B38*100/SUM(B35:B36)</f>
        <v>38.563996605541824</v>
      </c>
      <c r="L38" s="149"/>
      <c r="M38" s="149">
        <f>D38*100/SUM(D35:D36)</f>
        <v>44.349528385833779</v>
      </c>
      <c r="N38" s="149"/>
      <c r="O38" s="149">
        <f>F38*100/SUM(F35:F36)</f>
        <v>22.469359963685882</v>
      </c>
      <c r="P38" s="173"/>
      <c r="Q38" s="149">
        <f>H38*100/SUM(H35:H36)</f>
        <v>61.711340206185568</v>
      </c>
      <c r="R38" s="149"/>
    </row>
    <row r="39" spans="1:25" s="123" customFormat="1" ht="6.5" customHeight="1" thickBot="1">
      <c r="A39" s="174"/>
      <c r="B39" s="175"/>
      <c r="C39" s="176"/>
      <c r="D39" s="175"/>
      <c r="E39" s="176"/>
      <c r="F39" s="175"/>
      <c r="G39" s="177"/>
      <c r="H39" s="175"/>
      <c r="I39" s="176"/>
      <c r="J39" s="178"/>
      <c r="K39" s="179"/>
      <c r="L39" s="178"/>
      <c r="M39" s="179"/>
      <c r="N39" s="178"/>
      <c r="O39" s="179"/>
      <c r="P39" s="180"/>
      <c r="Q39" s="181"/>
      <c r="R39" s="181"/>
    </row>
    <row r="40" spans="1:25" s="182" customFormat="1" ht="6.5" customHeight="1">
      <c r="B40" s="183"/>
      <c r="C40" s="184"/>
      <c r="D40" s="183"/>
      <c r="E40" s="184"/>
      <c r="G40" s="184"/>
      <c r="I40" s="184"/>
      <c r="K40" s="183"/>
      <c r="M40" s="183"/>
    </row>
    <row r="41" spans="1:25" s="9" customFormat="1" ht="11.25" customHeight="1">
      <c r="A41" s="9" t="s">
        <v>187</v>
      </c>
      <c r="B41" s="24"/>
      <c r="C41" s="75"/>
      <c r="D41" s="24"/>
      <c r="E41" s="75"/>
      <c r="F41" s="24"/>
      <c r="G41" s="75"/>
      <c r="H41" s="24"/>
      <c r="I41" s="75"/>
      <c r="K41" s="67"/>
      <c r="L41" s="67"/>
      <c r="M41" s="67"/>
      <c r="N41" s="67"/>
      <c r="O41" s="67"/>
      <c r="P41" s="67"/>
      <c r="Q41" s="67"/>
      <c r="R41" s="67"/>
    </row>
    <row r="42" spans="1:25" s="182" customFormat="1">
      <c r="A42" s="286" t="s">
        <v>185</v>
      </c>
      <c r="B42" s="183"/>
      <c r="C42" s="184"/>
      <c r="D42" s="183"/>
      <c r="E42" s="184"/>
      <c r="F42" s="185"/>
      <c r="G42" s="184"/>
      <c r="I42" s="184"/>
      <c r="K42" s="183"/>
      <c r="M42" s="183"/>
      <c r="O42" s="185"/>
      <c r="T42" s="183"/>
      <c r="V42" s="185"/>
    </row>
    <row r="43" spans="1:25" s="273" customFormat="1" ht="22.5" customHeight="1">
      <c r="A43" s="720" t="s">
        <v>160</v>
      </c>
      <c r="B43" s="720"/>
      <c r="C43" s="720"/>
      <c r="D43" s="720"/>
      <c r="E43" s="720"/>
      <c r="F43" s="720"/>
      <c r="G43" s="720"/>
      <c r="H43" s="720"/>
      <c r="I43" s="720"/>
      <c r="J43" s="720"/>
      <c r="K43" s="720"/>
      <c r="L43" s="720"/>
      <c r="M43" s="720"/>
      <c r="N43" s="720"/>
      <c r="O43" s="720"/>
      <c r="P43" s="720"/>
      <c r="Q43" s="720"/>
      <c r="R43" s="720"/>
      <c r="S43" s="275"/>
      <c r="T43" s="275"/>
      <c r="U43" s="275"/>
      <c r="V43" s="275"/>
      <c r="W43" s="275"/>
      <c r="X43" s="275"/>
      <c r="Y43" s="275"/>
    </row>
    <row r="44" spans="1:25" s="273" customFormat="1" ht="11">
      <c r="A44" s="287" t="s">
        <v>13</v>
      </c>
      <c r="B44" s="271"/>
      <c r="C44" s="272"/>
      <c r="E44" s="272"/>
      <c r="G44" s="272"/>
      <c r="N44" s="274"/>
      <c r="P44" s="105"/>
      <c r="Q44" s="271"/>
      <c r="R44" s="272"/>
      <c r="U44" s="274"/>
      <c r="W44" s="105"/>
      <c r="X44" s="271"/>
      <c r="Y44" s="272"/>
    </row>
    <row r="45" spans="1:25" s="273" customFormat="1" ht="11">
      <c r="A45" s="288" t="s">
        <v>68</v>
      </c>
      <c r="B45" s="271"/>
      <c r="C45" s="272"/>
      <c r="E45" s="272"/>
      <c r="G45" s="272"/>
      <c r="N45" s="274"/>
      <c r="P45" s="106"/>
      <c r="Q45" s="271"/>
      <c r="R45" s="272"/>
      <c r="U45" s="274"/>
      <c r="W45" s="106"/>
      <c r="X45" s="271"/>
      <c r="Y45" s="272"/>
    </row>
    <row r="46" spans="1:25" s="273" customFormat="1" ht="11">
      <c r="A46" s="9" t="s">
        <v>228</v>
      </c>
      <c r="B46" s="271"/>
      <c r="C46" s="272"/>
      <c r="E46" s="272"/>
      <c r="G46" s="272"/>
      <c r="N46" s="274"/>
      <c r="P46" s="9"/>
      <c r="Q46" s="271"/>
      <c r="R46" s="272"/>
      <c r="U46" s="274"/>
      <c r="W46" s="9"/>
      <c r="X46" s="271"/>
      <c r="Y46" s="272"/>
    </row>
    <row r="47" spans="1:25">
      <c r="C47" s="122"/>
      <c r="E47" s="122"/>
      <c r="G47" s="122"/>
    </row>
    <row r="48" spans="1:25">
      <c r="C48" s="122"/>
      <c r="E48" s="122"/>
      <c r="G48" s="122"/>
    </row>
    <row r="49" spans="3:10">
      <c r="C49" s="122"/>
      <c r="E49" s="122"/>
      <c r="G49" s="122"/>
    </row>
    <row r="50" spans="3:10">
      <c r="C50" s="122"/>
      <c r="E50" s="122"/>
      <c r="G50" s="122"/>
    </row>
    <row r="51" spans="3:10">
      <c r="C51" s="122"/>
      <c r="E51" s="122"/>
      <c r="G51" s="122"/>
    </row>
    <row r="52" spans="3:10">
      <c r="C52" s="122"/>
      <c r="E52" s="122"/>
      <c r="G52" s="122"/>
      <c r="H52" s="122"/>
      <c r="I52" s="122"/>
      <c r="J52" s="122"/>
    </row>
    <row r="53" spans="3:10">
      <c r="C53" s="122"/>
      <c r="E53" s="122"/>
      <c r="G53" s="122"/>
      <c r="H53" s="122"/>
      <c r="I53" s="122"/>
      <c r="J53" s="122"/>
    </row>
  </sheetData>
  <mergeCells count="15">
    <mergeCell ref="A1:R1"/>
    <mergeCell ref="A4:A10"/>
    <mergeCell ref="B4:I4"/>
    <mergeCell ref="K4:R4"/>
    <mergeCell ref="B7:C10"/>
    <mergeCell ref="D7:I7"/>
    <mergeCell ref="A43:R43"/>
    <mergeCell ref="D10:E10"/>
    <mergeCell ref="F10:G10"/>
    <mergeCell ref="H10:I10"/>
    <mergeCell ref="M10:N10"/>
    <mergeCell ref="O10:P10"/>
    <mergeCell ref="Q10:R10"/>
    <mergeCell ref="K7:L10"/>
    <mergeCell ref="M7:R7"/>
  </mergeCells>
  <printOptions horizontalCentered="1"/>
  <pageMargins left="0.78740157480314965" right="0.78740157480314965" top="0.78740157480314965" bottom="0.78740157480314965" header="0.39370078740157483" footer="0.39370078740157483"/>
  <pageSetup scale="7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8" tint="-0.249977111117893"/>
  </sheetPr>
  <dimension ref="A1:R71"/>
  <sheetViews>
    <sheetView zoomScaleNormal="100" workbookViewId="0">
      <pane xSplit="1" ySplit="11" topLeftCell="B12" activePane="bottomRight" state="frozen"/>
      <selection sqref="A1:R1"/>
      <selection pane="topRight" sqref="A1:R1"/>
      <selection pane="bottomLeft" sqref="A1:R1"/>
      <selection pane="bottomRight" sqref="A1:R1"/>
    </sheetView>
  </sheetViews>
  <sheetFormatPr baseColWidth="10" defaultColWidth="11.5" defaultRowHeight="13"/>
  <cols>
    <col min="1" max="1" width="30.6640625" style="122" customWidth="1"/>
    <col min="2" max="2" width="8.6640625" style="122" customWidth="1"/>
    <col min="3" max="3" width="2.6640625" style="219" customWidth="1"/>
    <col min="4" max="4" width="8.6640625" style="122" customWidth="1"/>
    <col min="5" max="5" width="2.6640625" style="219" customWidth="1"/>
    <col min="6" max="6" width="8.6640625" style="122" customWidth="1"/>
    <col min="7" max="7" width="2.6640625" style="219" customWidth="1"/>
    <col min="8" max="8" width="8.6640625" style="122" customWidth="1"/>
    <col min="9" max="9" width="2.6640625" style="219" customWidth="1"/>
    <col min="10" max="10" width="1.6640625" style="122" customWidth="1"/>
    <col min="11" max="11" width="8.6640625" style="122" customWidth="1"/>
    <col min="12" max="12" width="2.6640625" style="122" customWidth="1"/>
    <col min="13" max="13" width="8.6640625" style="122" customWidth="1"/>
    <col min="14" max="14" width="2.6640625" style="122" customWidth="1"/>
    <col min="15" max="15" width="8.6640625" style="122" customWidth="1"/>
    <col min="16" max="16" width="2.6640625" style="122" customWidth="1"/>
    <col min="17" max="17" width="8.6640625" style="122" customWidth="1"/>
    <col min="18" max="18" width="2.6640625" style="122" customWidth="1"/>
    <col min="19" max="16384" width="11.5" style="122"/>
  </cols>
  <sheetData>
    <row r="1" spans="1:18" ht="25.5" customHeight="1">
      <c r="A1" s="725" t="s">
        <v>237</v>
      </c>
      <c r="B1" s="725"/>
      <c r="C1" s="725"/>
      <c r="D1" s="725"/>
      <c r="E1" s="725"/>
      <c r="F1" s="725"/>
      <c r="G1" s="725"/>
      <c r="H1" s="725"/>
      <c r="I1" s="725"/>
      <c r="J1" s="725"/>
      <c r="K1" s="725"/>
      <c r="L1" s="725"/>
      <c r="M1" s="725"/>
      <c r="N1" s="725"/>
      <c r="O1" s="725"/>
      <c r="P1" s="725"/>
      <c r="Q1" s="725"/>
      <c r="R1" s="725"/>
    </row>
    <row r="2" spans="1:18" s="127" customFormat="1" ht="6.5" customHeight="1" thickBot="1">
      <c r="A2" s="123"/>
      <c r="B2" s="124"/>
      <c r="C2" s="125"/>
      <c r="D2" s="124"/>
      <c r="E2" s="125"/>
      <c r="F2" s="124"/>
      <c r="G2" s="125"/>
      <c r="H2" s="126"/>
      <c r="I2" s="125"/>
      <c r="J2" s="126"/>
      <c r="K2" s="124"/>
      <c r="L2" s="124"/>
      <c r="M2" s="124"/>
      <c r="N2" s="124"/>
      <c r="O2" s="124"/>
      <c r="P2" s="124"/>
      <c r="Q2" s="123"/>
      <c r="R2" s="123"/>
    </row>
    <row r="3" spans="1:18" s="128" customFormat="1" ht="6.5" customHeight="1">
      <c r="A3" s="436"/>
      <c r="B3" s="427"/>
      <c r="C3" s="428"/>
      <c r="D3" s="428"/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8"/>
      <c r="R3" s="428"/>
    </row>
    <row r="4" spans="1:18" s="128" customFormat="1" ht="12" customHeight="1">
      <c r="A4" s="724" t="s">
        <v>133</v>
      </c>
      <c r="B4" s="717" t="s">
        <v>43</v>
      </c>
      <c r="C4" s="717"/>
      <c r="D4" s="717"/>
      <c r="E4" s="717"/>
      <c r="F4" s="717"/>
      <c r="G4" s="717"/>
      <c r="H4" s="717"/>
      <c r="I4" s="717"/>
      <c r="J4" s="429"/>
      <c r="K4" s="717" t="s">
        <v>44</v>
      </c>
      <c r="L4" s="717"/>
      <c r="M4" s="717"/>
      <c r="N4" s="717"/>
      <c r="O4" s="717"/>
      <c r="P4" s="717"/>
      <c r="Q4" s="717"/>
      <c r="R4" s="717"/>
    </row>
    <row r="5" spans="1:18" s="128" customFormat="1" ht="6.5" customHeight="1">
      <c r="A5" s="724"/>
      <c r="B5" s="430"/>
      <c r="C5" s="430"/>
      <c r="D5" s="430"/>
      <c r="E5" s="430"/>
      <c r="F5" s="430"/>
      <c r="G5" s="430"/>
      <c r="H5" s="430"/>
      <c r="I5" s="430"/>
      <c r="J5" s="429"/>
      <c r="K5" s="430"/>
      <c r="L5" s="430"/>
      <c r="M5" s="430"/>
      <c r="N5" s="430"/>
      <c r="O5" s="430"/>
      <c r="P5" s="430"/>
      <c r="Q5" s="430"/>
      <c r="R5" s="430"/>
    </row>
    <row r="6" spans="1:18" s="128" customFormat="1" ht="6.5" customHeight="1">
      <c r="A6" s="724"/>
      <c r="B6" s="431"/>
      <c r="C6" s="431"/>
      <c r="D6" s="431"/>
      <c r="E6" s="431"/>
      <c r="F6" s="431"/>
      <c r="G6" s="431"/>
      <c r="H6" s="431"/>
      <c r="I6" s="431"/>
      <c r="J6" s="429"/>
      <c r="K6" s="431"/>
      <c r="L6" s="431"/>
      <c r="M6" s="431"/>
      <c r="N6" s="431"/>
      <c r="O6" s="431"/>
      <c r="P6" s="431"/>
      <c r="Q6" s="431"/>
      <c r="R6" s="431"/>
    </row>
    <row r="7" spans="1:18" s="128" customFormat="1" ht="12" customHeight="1">
      <c r="A7" s="724"/>
      <c r="B7" s="718" t="s">
        <v>0</v>
      </c>
      <c r="C7" s="718"/>
      <c r="D7" s="719" t="s">
        <v>155</v>
      </c>
      <c r="E7" s="719"/>
      <c r="F7" s="719"/>
      <c r="G7" s="719"/>
      <c r="H7" s="719"/>
      <c r="I7" s="719"/>
      <c r="J7" s="429"/>
      <c r="K7" s="718" t="s">
        <v>0</v>
      </c>
      <c r="L7" s="718"/>
      <c r="M7" s="719" t="s">
        <v>155</v>
      </c>
      <c r="N7" s="719"/>
      <c r="O7" s="719"/>
      <c r="P7" s="719"/>
      <c r="Q7" s="719"/>
      <c r="R7" s="719"/>
    </row>
    <row r="8" spans="1:18" s="128" customFormat="1" ht="6.5" customHeight="1">
      <c r="A8" s="724"/>
      <c r="B8" s="718"/>
      <c r="C8" s="718"/>
      <c r="D8" s="430"/>
      <c r="E8" s="430"/>
      <c r="F8" s="430"/>
      <c r="G8" s="430"/>
      <c r="H8" s="430"/>
      <c r="I8" s="430"/>
      <c r="J8" s="429"/>
      <c r="K8" s="718"/>
      <c r="L8" s="718"/>
      <c r="M8" s="430"/>
      <c r="N8" s="430"/>
      <c r="O8" s="430"/>
      <c r="P8" s="430"/>
      <c r="Q8" s="430"/>
      <c r="R8" s="430"/>
    </row>
    <row r="9" spans="1:18" s="128" customFormat="1" ht="6.5" customHeight="1">
      <c r="A9" s="724"/>
      <c r="B9" s="718"/>
      <c r="C9" s="718"/>
      <c r="D9" s="431"/>
      <c r="E9" s="431"/>
      <c r="F9" s="431"/>
      <c r="G9" s="431"/>
      <c r="H9" s="431"/>
      <c r="I9" s="431"/>
      <c r="J9" s="429"/>
      <c r="K9" s="718"/>
      <c r="L9" s="718"/>
      <c r="M9" s="431"/>
      <c r="N9" s="431"/>
      <c r="O9" s="431"/>
      <c r="P9" s="431"/>
      <c r="Q9" s="431"/>
      <c r="R9" s="431"/>
    </row>
    <row r="10" spans="1:18" s="128" customFormat="1" ht="12">
      <c r="A10" s="724"/>
      <c r="B10" s="718"/>
      <c r="C10" s="718"/>
      <c r="D10" s="721" t="s">
        <v>23</v>
      </c>
      <c r="E10" s="721"/>
      <c r="F10" s="721" t="s">
        <v>76</v>
      </c>
      <c r="G10" s="721"/>
      <c r="H10" s="721" t="s">
        <v>77</v>
      </c>
      <c r="I10" s="721"/>
      <c r="J10" s="432"/>
      <c r="K10" s="718"/>
      <c r="L10" s="718"/>
      <c r="M10" s="721" t="s">
        <v>23</v>
      </c>
      <c r="N10" s="721"/>
      <c r="O10" s="721" t="s">
        <v>76</v>
      </c>
      <c r="P10" s="721"/>
      <c r="Q10" s="721" t="s">
        <v>77</v>
      </c>
      <c r="R10" s="721"/>
    </row>
    <row r="11" spans="1:18" s="127" customFormat="1" ht="6.5" customHeight="1">
      <c r="A11" s="437"/>
      <c r="B11" s="434"/>
      <c r="C11" s="435"/>
      <c r="D11" s="434"/>
      <c r="E11" s="435"/>
      <c r="F11" s="434"/>
      <c r="G11" s="435"/>
      <c r="H11" s="434"/>
      <c r="I11" s="435"/>
      <c r="J11" s="434"/>
      <c r="K11" s="434"/>
      <c r="L11" s="434"/>
      <c r="M11" s="434"/>
      <c r="N11" s="434"/>
      <c r="O11" s="434"/>
      <c r="P11" s="434"/>
      <c r="Q11" s="434"/>
      <c r="R11" s="434"/>
    </row>
    <row r="12" spans="1:18" s="132" customFormat="1" ht="6.5" customHeight="1">
      <c r="A12" s="129"/>
      <c r="B12" s="130"/>
      <c r="C12" s="131"/>
      <c r="D12" s="130"/>
      <c r="E12" s="131"/>
      <c r="F12" s="130"/>
      <c r="G12" s="131"/>
      <c r="H12" s="130"/>
      <c r="I12" s="131"/>
      <c r="J12" s="130"/>
      <c r="K12" s="130"/>
      <c r="L12" s="130"/>
      <c r="M12" s="130"/>
      <c r="N12" s="130"/>
      <c r="O12" s="130"/>
      <c r="P12" s="130"/>
    </row>
    <row r="13" spans="1:18" s="133" customFormat="1">
      <c r="A13" s="447" t="s">
        <v>156</v>
      </c>
      <c r="B13" s="448">
        <f>B15</f>
        <v>41372</v>
      </c>
      <c r="C13" s="449"/>
      <c r="D13" s="448">
        <f>D15</f>
        <v>16905</v>
      </c>
      <c r="E13" s="450"/>
      <c r="F13" s="448">
        <f>F15</f>
        <v>15804</v>
      </c>
      <c r="G13" s="449"/>
      <c r="H13" s="448">
        <f>H15</f>
        <v>8663</v>
      </c>
      <c r="I13" s="449"/>
      <c r="J13" s="451"/>
      <c r="K13" s="452">
        <f>M13+O13+Q13</f>
        <v>100.00000000000001</v>
      </c>
      <c r="L13" s="452"/>
      <c r="M13" s="452">
        <f>D13*100/B13</f>
        <v>40.860968771149572</v>
      </c>
      <c r="N13" s="444"/>
      <c r="O13" s="452">
        <f>F13*100/B13</f>
        <v>38.1997486222566</v>
      </c>
      <c r="P13" s="452"/>
      <c r="Q13" s="452">
        <f>H13*100/B13</f>
        <v>20.939282606593832</v>
      </c>
      <c r="R13" s="452"/>
    </row>
    <row r="14" spans="1:18" s="127" customFormat="1" ht="6.5" customHeight="1">
      <c r="A14" s="134"/>
      <c r="B14" s="135"/>
      <c r="C14" s="136"/>
      <c r="D14" s="135"/>
      <c r="E14" s="136"/>
      <c r="F14" s="135"/>
      <c r="G14" s="136"/>
      <c r="H14" s="135"/>
      <c r="I14" s="136"/>
      <c r="J14" s="134"/>
      <c r="K14" s="137"/>
      <c r="L14" s="137"/>
      <c r="M14" s="137"/>
      <c r="N14" s="137"/>
      <c r="O14" s="137"/>
      <c r="P14" s="137"/>
      <c r="Q14" s="137"/>
      <c r="R14" s="137"/>
    </row>
    <row r="15" spans="1:18" s="133" customFormat="1" ht="12">
      <c r="A15" s="289" t="s">
        <v>15</v>
      </c>
      <c r="B15" s="168">
        <f>SUM(D15,F15,H15)</f>
        <v>41372</v>
      </c>
      <c r="C15" s="147"/>
      <c r="D15" s="168">
        <f>SUM(D16:D17)</f>
        <v>16905</v>
      </c>
      <c r="E15" s="168"/>
      <c r="F15" s="168">
        <f>SUM(F16:F17)</f>
        <v>15804</v>
      </c>
      <c r="G15" s="168"/>
      <c r="H15" s="168">
        <f>SUM(H16:H17)</f>
        <v>8663</v>
      </c>
      <c r="I15" s="131"/>
      <c r="J15" s="192"/>
      <c r="K15" s="165">
        <f>SUM(K16:K17)</f>
        <v>100</v>
      </c>
      <c r="L15" s="165"/>
      <c r="M15" s="165">
        <f>SUM(M16:M17)</f>
        <v>100</v>
      </c>
      <c r="N15" s="165"/>
      <c r="O15" s="165">
        <f>SUM(O16:O17)</f>
        <v>100</v>
      </c>
      <c r="P15" s="154"/>
      <c r="Q15" s="165">
        <f>SUM(Q16:Q17)</f>
        <v>100</v>
      </c>
      <c r="R15" s="165"/>
    </row>
    <row r="16" spans="1:18" s="127" customFormat="1" ht="12">
      <c r="A16" s="290" t="s">
        <v>89</v>
      </c>
      <c r="B16" s="146">
        <f t="shared" ref="B16:B17" si="0">SUM(D16,F16,H16)</f>
        <v>37358</v>
      </c>
      <c r="C16" s="147"/>
      <c r="D16" s="146">
        <v>15492</v>
      </c>
      <c r="E16" s="146"/>
      <c r="F16" s="146">
        <v>14311</v>
      </c>
      <c r="G16" s="146"/>
      <c r="H16" s="146">
        <v>7555</v>
      </c>
      <c r="I16" s="131"/>
      <c r="J16" s="171"/>
      <c r="K16" s="150">
        <f>B16*100/SUM(B16:B17)</f>
        <v>90.297785942183125</v>
      </c>
      <c r="L16" s="150"/>
      <c r="M16" s="150">
        <f>D16*100/SUM(D16:D17)</f>
        <v>91.641526175687673</v>
      </c>
      <c r="N16" s="150"/>
      <c r="O16" s="150">
        <f>F16*100/SUM(F16:F17)</f>
        <v>90.553024550746642</v>
      </c>
      <c r="P16" s="149"/>
      <c r="Q16" s="150">
        <f>H16*100/SUM(H16:H17)</f>
        <v>87.209973450305895</v>
      </c>
      <c r="R16" s="150"/>
    </row>
    <row r="17" spans="1:18" s="127" customFormat="1" ht="12">
      <c r="A17" s="290" t="s">
        <v>90</v>
      </c>
      <c r="B17" s="146">
        <f t="shared" si="0"/>
        <v>4014</v>
      </c>
      <c r="C17" s="147"/>
      <c r="D17" s="146">
        <v>1413</v>
      </c>
      <c r="E17" s="146" t="s">
        <v>204</v>
      </c>
      <c r="F17" s="146">
        <v>1493</v>
      </c>
      <c r="G17" s="146"/>
      <c r="H17" s="146">
        <v>1108</v>
      </c>
      <c r="I17" s="131"/>
      <c r="J17" s="171"/>
      <c r="K17" s="150">
        <f>B17*100/SUM(B16:B17)</f>
        <v>9.7022140578168816</v>
      </c>
      <c r="L17" s="150"/>
      <c r="M17" s="150">
        <f>D17*100/SUM(D16:D17)</f>
        <v>8.358473824312334</v>
      </c>
      <c r="N17" s="150"/>
      <c r="O17" s="150">
        <f>F17*100/SUM(F16:F17)</f>
        <v>9.4469754492533529</v>
      </c>
      <c r="P17" s="149"/>
      <c r="Q17" s="150">
        <f>H17*100/SUM(H16:H17)</f>
        <v>12.790026549694101</v>
      </c>
      <c r="R17" s="150"/>
    </row>
    <row r="18" spans="1:18" s="127" customFormat="1" ht="6.5" customHeight="1">
      <c r="A18" s="169"/>
      <c r="B18" s="146"/>
      <c r="C18" s="147"/>
      <c r="D18" s="146"/>
      <c r="E18" s="147"/>
      <c r="F18" s="194"/>
      <c r="G18" s="131"/>
      <c r="H18" s="152"/>
      <c r="I18" s="131"/>
      <c r="J18" s="171"/>
      <c r="K18" s="150"/>
      <c r="L18" s="150"/>
      <c r="M18" s="150"/>
      <c r="N18" s="150"/>
      <c r="O18" s="149"/>
      <c r="P18" s="149"/>
      <c r="Q18" s="137"/>
      <c r="R18" s="137"/>
    </row>
    <row r="19" spans="1:18" s="133" customFormat="1" ht="12">
      <c r="A19" s="291" t="s">
        <v>16</v>
      </c>
      <c r="B19" s="168">
        <f>SUM(D19,F19,H19)</f>
        <v>41373</v>
      </c>
      <c r="C19" s="136"/>
      <c r="D19" s="168">
        <f>SUM(D20:D25)</f>
        <v>16906</v>
      </c>
      <c r="E19" s="168"/>
      <c r="F19" s="168">
        <f>SUM(F20:F25)</f>
        <v>15804</v>
      </c>
      <c r="G19" s="168"/>
      <c r="H19" s="168">
        <f>SUM(H20:H25)</f>
        <v>8663</v>
      </c>
      <c r="I19" s="146"/>
      <c r="J19" s="195"/>
      <c r="K19" s="165">
        <f>SUM(K20:K24)</f>
        <v>100</v>
      </c>
      <c r="L19" s="165"/>
      <c r="M19" s="165">
        <f>SUM(M20:M24)</f>
        <v>100</v>
      </c>
      <c r="N19" s="165"/>
      <c r="O19" s="165">
        <f>SUM(O20:O24)</f>
        <v>100</v>
      </c>
      <c r="P19" s="165"/>
      <c r="Q19" s="165">
        <f>SUM(Q20:Q24)</f>
        <v>100.00000000000001</v>
      </c>
      <c r="R19" s="165"/>
    </row>
    <row r="20" spans="1:18" s="127" customFormat="1" ht="12">
      <c r="A20" s="292" t="s">
        <v>220</v>
      </c>
      <c r="B20" s="146">
        <f t="shared" ref="B20:B23" si="1">SUM(D20,F20,H20)</f>
        <v>5382</v>
      </c>
      <c r="C20" s="147"/>
      <c r="D20" s="146">
        <v>2493</v>
      </c>
      <c r="E20" s="146"/>
      <c r="F20" s="146">
        <v>2103</v>
      </c>
      <c r="G20" s="146"/>
      <c r="H20" s="146">
        <v>786</v>
      </c>
      <c r="I20" s="146"/>
      <c r="J20" s="148"/>
      <c r="K20" s="150">
        <f>B20*100/SUM($B$20:$B$24)</f>
        <v>13.022648083623693</v>
      </c>
      <c r="L20" s="150"/>
      <c r="M20" s="150">
        <f>D20*100/SUM($D$20:$D$24)</f>
        <v>14.746243937063765</v>
      </c>
      <c r="N20" s="150"/>
      <c r="O20" s="150">
        <f>F20*100/SUM($F$20:$F$24)</f>
        <v>13.333756023332487</v>
      </c>
      <c r="P20" s="137"/>
      <c r="Q20" s="150">
        <f>H20*100/SUM($H$20:$H$24)</f>
        <v>9.0867052023121389</v>
      </c>
      <c r="R20" s="149"/>
    </row>
    <row r="21" spans="1:18" s="127" customFormat="1" ht="12">
      <c r="A21" s="292" t="s">
        <v>1</v>
      </c>
      <c r="B21" s="146">
        <f t="shared" si="1"/>
        <v>19635</v>
      </c>
      <c r="C21" s="147"/>
      <c r="D21" s="146">
        <v>8642</v>
      </c>
      <c r="E21" s="146"/>
      <c r="F21" s="146">
        <v>7131</v>
      </c>
      <c r="G21" s="146"/>
      <c r="H21" s="146">
        <v>3862</v>
      </c>
      <c r="I21" s="146"/>
      <c r="J21" s="171"/>
      <c r="K21" s="150">
        <f t="shared" ref="K21:K24" si="2">B21*100/SUM($B$20:$B$24)</f>
        <v>47.510162601626014</v>
      </c>
      <c r="L21" s="165"/>
      <c r="M21" s="150">
        <f t="shared" ref="M21:M24" si="3">D21*100/SUM($D$20:$D$24)</f>
        <v>51.117946291257539</v>
      </c>
      <c r="N21" s="165"/>
      <c r="O21" s="150">
        <f t="shared" ref="O21:O24" si="4">F21*100/SUM($F$20:$F$24)</f>
        <v>45.213035759573927</v>
      </c>
      <c r="P21" s="149"/>
      <c r="Q21" s="150">
        <f t="shared" ref="Q21:Q24" si="5">H21*100/SUM($H$20:$H$24)</f>
        <v>44.647398843930638</v>
      </c>
      <c r="R21" s="149"/>
    </row>
    <row r="22" spans="1:18" s="127" customFormat="1" ht="12">
      <c r="A22" s="292" t="s">
        <v>2</v>
      </c>
      <c r="B22" s="146">
        <f t="shared" si="1"/>
        <v>10561</v>
      </c>
      <c r="C22" s="147"/>
      <c r="D22" s="146">
        <v>3863</v>
      </c>
      <c r="E22" s="146"/>
      <c r="F22" s="146">
        <v>4219</v>
      </c>
      <c r="G22" s="146"/>
      <c r="H22" s="146">
        <v>2479</v>
      </c>
      <c r="I22" s="146"/>
      <c r="J22" s="171"/>
      <c r="K22" s="150">
        <f t="shared" si="2"/>
        <v>25.554103755323268</v>
      </c>
      <c r="L22" s="197"/>
      <c r="M22" s="150">
        <f t="shared" si="3"/>
        <v>22.849875783745414</v>
      </c>
      <c r="N22" s="197"/>
      <c r="O22" s="150">
        <f t="shared" si="4"/>
        <v>26.749936596500127</v>
      </c>
      <c r="P22" s="149"/>
      <c r="Q22" s="150">
        <f t="shared" si="5"/>
        <v>28.658959537572255</v>
      </c>
      <c r="R22" s="149"/>
    </row>
    <row r="23" spans="1:18" s="127" customFormat="1" ht="12">
      <c r="A23" s="292" t="s">
        <v>3</v>
      </c>
      <c r="B23" s="146">
        <f t="shared" si="1"/>
        <v>4654</v>
      </c>
      <c r="C23" s="147"/>
      <c r="D23" s="146">
        <v>1795</v>
      </c>
      <c r="E23" s="146"/>
      <c r="F23" s="146">
        <v>1749</v>
      </c>
      <c r="G23" s="146"/>
      <c r="H23" s="146">
        <v>1110</v>
      </c>
      <c r="I23" s="146"/>
      <c r="J23" s="148"/>
      <c r="K23" s="150">
        <f t="shared" si="2"/>
        <v>11.261130468447542</v>
      </c>
      <c r="L23" s="150"/>
      <c r="M23" s="150">
        <f t="shared" si="3"/>
        <v>10.617532237075595</v>
      </c>
      <c r="N23" s="150"/>
      <c r="O23" s="150">
        <f t="shared" si="4"/>
        <v>11.089272127821456</v>
      </c>
      <c r="P23" s="137"/>
      <c r="Q23" s="150">
        <f t="shared" si="5"/>
        <v>12.832369942196532</v>
      </c>
      <c r="R23" s="149"/>
    </row>
    <row r="24" spans="1:18" s="127" customFormat="1">
      <c r="A24" s="196" t="s">
        <v>40</v>
      </c>
      <c r="B24" s="146">
        <f>SUM(D24,F24,H24)</f>
        <v>1096</v>
      </c>
      <c r="C24" s="147"/>
      <c r="D24" s="146">
        <v>113</v>
      </c>
      <c r="E24" s="146" t="s">
        <v>204</v>
      </c>
      <c r="F24" s="146">
        <v>570</v>
      </c>
      <c r="G24" s="146" t="s">
        <v>204</v>
      </c>
      <c r="H24" s="146">
        <v>413</v>
      </c>
      <c r="I24" s="146" t="s">
        <v>204</v>
      </c>
      <c r="J24" s="171"/>
      <c r="K24" s="150">
        <f t="shared" si="2"/>
        <v>2.6519550909794813</v>
      </c>
      <c r="L24" s="150"/>
      <c r="M24" s="150">
        <f t="shared" si="3"/>
        <v>0.66840175085768361</v>
      </c>
      <c r="N24" s="150"/>
      <c r="O24" s="150">
        <f t="shared" si="4"/>
        <v>3.6139994927720012</v>
      </c>
      <c r="P24" s="137"/>
      <c r="Q24" s="150">
        <f t="shared" si="5"/>
        <v>4.7745664739884397</v>
      </c>
      <c r="R24" s="149"/>
    </row>
    <row r="25" spans="1:18" s="127" customFormat="1">
      <c r="A25" s="196" t="s">
        <v>69</v>
      </c>
      <c r="B25" s="146">
        <f>SUM(D25,F25,H25)</f>
        <v>45</v>
      </c>
      <c r="C25" s="147" t="s">
        <v>204</v>
      </c>
      <c r="D25" s="146">
        <v>0</v>
      </c>
      <c r="E25" s="146"/>
      <c r="F25" s="146">
        <v>32</v>
      </c>
      <c r="G25" s="146" t="s">
        <v>204</v>
      </c>
      <c r="H25" s="146">
        <v>13</v>
      </c>
      <c r="I25" s="146" t="s">
        <v>204</v>
      </c>
      <c r="J25" s="171"/>
      <c r="K25" s="212" t="s">
        <v>14</v>
      </c>
      <c r="L25" s="212"/>
      <c r="M25" s="212" t="s">
        <v>14</v>
      </c>
      <c r="N25" s="150"/>
      <c r="O25" s="150">
        <v>0</v>
      </c>
      <c r="P25" s="137"/>
      <c r="Q25" s="150">
        <v>0</v>
      </c>
      <c r="R25" s="149"/>
    </row>
    <row r="26" spans="1:18" s="127" customFormat="1" ht="6.5" customHeight="1">
      <c r="A26" s="151"/>
      <c r="B26" s="146"/>
      <c r="C26" s="147"/>
      <c r="I26" s="147"/>
      <c r="J26" s="148"/>
      <c r="K26" s="150"/>
      <c r="L26" s="150"/>
      <c r="M26" s="150"/>
      <c r="N26" s="150"/>
      <c r="O26" s="149"/>
      <c r="P26" s="137"/>
      <c r="Q26" s="137"/>
      <c r="R26" s="137"/>
    </row>
    <row r="27" spans="1:18" s="127" customFormat="1" ht="6.5" customHeight="1">
      <c r="A27" s="151"/>
      <c r="B27" s="146"/>
      <c r="C27" s="147"/>
      <c r="D27" s="671"/>
      <c r="E27" s="147"/>
      <c r="F27" s="671"/>
      <c r="G27" s="147"/>
      <c r="H27" s="671"/>
      <c r="I27" s="147"/>
      <c r="J27" s="148"/>
      <c r="K27" s="150"/>
      <c r="L27" s="150"/>
      <c r="M27" s="150"/>
      <c r="N27" s="150"/>
      <c r="O27" s="149"/>
      <c r="P27" s="137"/>
      <c r="Q27" s="137"/>
      <c r="R27" s="137"/>
    </row>
    <row r="28" spans="1:18" s="127" customFormat="1" ht="26">
      <c r="A28" s="293" t="s">
        <v>139</v>
      </c>
      <c r="B28" s="168">
        <f>SUM(D28,F28,H28)</f>
        <v>41373</v>
      </c>
      <c r="C28" s="146"/>
      <c r="D28" s="168">
        <f>SUM(D29:D31)</f>
        <v>16905</v>
      </c>
      <c r="E28" s="168"/>
      <c r="F28" s="168">
        <f>SUM(F29:F31)</f>
        <v>15804</v>
      </c>
      <c r="G28" s="168"/>
      <c r="H28" s="168">
        <f>SUM(H29:H31)</f>
        <v>8664</v>
      </c>
      <c r="I28" s="168"/>
      <c r="J28" s="146"/>
      <c r="K28" s="165">
        <f>SUM(K29:K30)</f>
        <v>100</v>
      </c>
      <c r="L28" s="165"/>
      <c r="M28" s="165">
        <f>SUM(M29:M30)</f>
        <v>100</v>
      </c>
      <c r="N28" s="165"/>
      <c r="O28" s="165">
        <f>SUM(O29:O30)</f>
        <v>100</v>
      </c>
      <c r="P28" s="154"/>
      <c r="Q28" s="165">
        <f>SUM(Q29:Q30)</f>
        <v>100</v>
      </c>
      <c r="R28" s="137"/>
    </row>
    <row r="29" spans="1:18" s="127" customFormat="1" ht="12" customHeight="1">
      <c r="A29" s="199" t="s">
        <v>140</v>
      </c>
      <c r="B29" s="146">
        <f t="shared" ref="B29:B31" si="6">SUM(D29,F29,H29)</f>
        <v>5328</v>
      </c>
      <c r="C29" s="146"/>
      <c r="D29" s="146">
        <v>5209</v>
      </c>
      <c r="E29" s="146"/>
      <c r="F29" s="146">
        <v>119</v>
      </c>
      <c r="G29" s="146" t="s">
        <v>204</v>
      </c>
      <c r="H29" s="146">
        <v>0</v>
      </c>
      <c r="I29" s="146"/>
      <c r="J29" s="146"/>
      <c r="K29" s="150">
        <f>B29*100/SUM($B$29:$B$30)</f>
        <v>12.877963889493147</v>
      </c>
      <c r="L29" s="150"/>
      <c r="M29" s="150">
        <f>D29*100/SUM($D$29:$D$30)</f>
        <v>30.813368825791187</v>
      </c>
      <c r="N29" s="149"/>
      <c r="O29" s="150">
        <f>F29*100/SUM($F$29:$F$30)</f>
        <v>0.75297393065046825</v>
      </c>
      <c r="P29" s="149"/>
      <c r="Q29" s="150">
        <f>H29*100/SUM($H$29:$H$30)</f>
        <v>0</v>
      </c>
      <c r="R29" s="137"/>
    </row>
    <row r="30" spans="1:18" s="127" customFormat="1" ht="12" customHeight="1">
      <c r="A30" s="199" t="s">
        <v>141</v>
      </c>
      <c r="B30" s="146">
        <f t="shared" si="6"/>
        <v>36045</v>
      </c>
      <c r="C30" s="146"/>
      <c r="D30" s="146">
        <v>11696</v>
      </c>
      <c r="E30" s="146"/>
      <c r="F30" s="146">
        <v>15685</v>
      </c>
      <c r="G30" s="146"/>
      <c r="H30" s="146">
        <v>8664</v>
      </c>
      <c r="I30" s="146"/>
      <c r="J30" s="146"/>
      <c r="K30" s="150">
        <f>B30*100/SUM($B$29:$B$30)</f>
        <v>87.122036110506855</v>
      </c>
      <c r="L30" s="197"/>
      <c r="M30" s="150">
        <f>D30*100/SUM($D$29:$D$30)</f>
        <v>69.186631174208813</v>
      </c>
      <c r="N30" s="201"/>
      <c r="O30" s="150">
        <f>F30*100/SUM($F$29:$F$30)</f>
        <v>99.247026069349531</v>
      </c>
      <c r="P30" s="201"/>
      <c r="Q30" s="150">
        <f>H30*100/SUM($H$29:$H$30)</f>
        <v>100</v>
      </c>
      <c r="R30" s="137"/>
    </row>
    <row r="31" spans="1:18" s="127" customFormat="1" ht="12" customHeight="1">
      <c r="A31" s="199" t="s">
        <v>4</v>
      </c>
      <c r="B31" s="146">
        <f t="shared" si="6"/>
        <v>0</v>
      </c>
      <c r="C31" s="146"/>
      <c r="D31" s="146">
        <v>0</v>
      </c>
      <c r="E31" s="146"/>
      <c r="F31" s="146">
        <v>0</v>
      </c>
      <c r="G31" s="146"/>
      <c r="H31" s="146">
        <v>0</v>
      </c>
      <c r="I31" s="146"/>
      <c r="J31" s="146"/>
      <c r="K31" s="212" t="s">
        <v>14</v>
      </c>
      <c r="L31" s="223"/>
      <c r="M31" s="212" t="s">
        <v>14</v>
      </c>
      <c r="N31" s="201"/>
      <c r="O31" s="150">
        <v>0</v>
      </c>
      <c r="P31" s="201"/>
      <c r="Q31" s="150">
        <v>0</v>
      </c>
      <c r="R31" s="137"/>
    </row>
    <row r="32" spans="1:18" s="127" customFormat="1" ht="6.5" customHeight="1">
      <c r="A32" s="151"/>
      <c r="B32" s="146"/>
      <c r="C32" s="147"/>
      <c r="E32" s="147"/>
      <c r="F32" s="135"/>
      <c r="G32" s="147"/>
      <c r="H32" s="135"/>
      <c r="I32" s="147"/>
      <c r="J32" s="148"/>
      <c r="K32" s="150"/>
      <c r="L32" s="150"/>
      <c r="M32" s="150"/>
      <c r="N32" s="150"/>
      <c r="O32" s="150"/>
      <c r="P32" s="137"/>
      <c r="Q32" s="137"/>
      <c r="R32" s="137"/>
    </row>
    <row r="33" spans="1:18" s="127" customFormat="1">
      <c r="A33" s="293" t="s">
        <v>143</v>
      </c>
      <c r="B33" s="168">
        <f>SUM(D33,F33,H33)</f>
        <v>41374</v>
      </c>
      <c r="C33" s="193"/>
      <c r="D33" s="168">
        <f>SUM(D34:D35)</f>
        <v>16905</v>
      </c>
      <c r="E33" s="193"/>
      <c r="F33" s="168">
        <f>SUM(F34:F35)</f>
        <v>15805</v>
      </c>
      <c r="G33" s="193"/>
      <c r="H33" s="168">
        <f>SUM(H34:H35)</f>
        <v>8664</v>
      </c>
      <c r="I33" s="131"/>
      <c r="J33" s="192"/>
      <c r="K33" s="165">
        <f>SUM(K34:K35)</f>
        <v>100</v>
      </c>
      <c r="L33" s="165"/>
      <c r="M33" s="165">
        <f>SUM(M34:M35)</f>
        <v>100</v>
      </c>
      <c r="N33" s="165"/>
      <c r="O33" s="165">
        <f>SUM(O34:O35)</f>
        <v>100</v>
      </c>
      <c r="P33" s="154"/>
      <c r="Q33" s="165">
        <f>SUM(Q34:Q35)</f>
        <v>100</v>
      </c>
      <c r="R33" s="137"/>
    </row>
    <row r="34" spans="1:18" s="127" customFormat="1" ht="12" customHeight="1">
      <c r="A34" s="199" t="s">
        <v>140</v>
      </c>
      <c r="B34" s="168">
        <f>SUM(D34,F34,H34)</f>
        <v>11750</v>
      </c>
      <c r="C34" s="131"/>
      <c r="D34" s="146">
        <v>4638</v>
      </c>
      <c r="E34" s="146"/>
      <c r="F34" s="146">
        <v>5097</v>
      </c>
      <c r="G34" s="146"/>
      <c r="H34" s="146">
        <v>2015</v>
      </c>
      <c r="I34" s="131"/>
      <c r="J34" s="171"/>
      <c r="K34" s="150">
        <f>B34*100/SUM(B34:B35)</f>
        <v>28.399477933001403</v>
      </c>
      <c r="L34" s="150"/>
      <c r="M34" s="150">
        <f>D34*100/SUM(D34:D35)</f>
        <v>27.435669920141969</v>
      </c>
      <c r="N34" s="149"/>
      <c r="O34" s="150">
        <f>F34*100/SUM(F34:F35)</f>
        <v>32.249288199936728</v>
      </c>
      <c r="P34" s="149"/>
      <c r="Q34" s="150">
        <f>H34*100/SUM(H34:H35)</f>
        <v>23.257156048014775</v>
      </c>
      <c r="R34" s="137"/>
    </row>
    <row r="35" spans="1:18" s="127" customFormat="1" ht="12" customHeight="1">
      <c r="A35" s="199" t="s">
        <v>141</v>
      </c>
      <c r="B35" s="168">
        <f>SUM(D35,F35,H35)</f>
        <v>29624</v>
      </c>
      <c r="C35" s="131"/>
      <c r="D35" s="146">
        <v>12267</v>
      </c>
      <c r="E35" s="146"/>
      <c r="F35" s="146">
        <v>10708</v>
      </c>
      <c r="G35" s="146"/>
      <c r="H35" s="146">
        <v>6649</v>
      </c>
      <c r="I35" s="147"/>
      <c r="J35" s="200"/>
      <c r="K35" s="150">
        <f>B35*100/SUM(B34:B35)</f>
        <v>71.600522066998593</v>
      </c>
      <c r="L35" s="197"/>
      <c r="M35" s="150">
        <f>D35*100/SUM(D34:D35)</f>
        <v>72.564330079858024</v>
      </c>
      <c r="N35" s="201"/>
      <c r="O35" s="150">
        <f>F35*100/SUM(F34:F35)</f>
        <v>67.750711800063272</v>
      </c>
      <c r="P35" s="201"/>
      <c r="Q35" s="150">
        <f>H35*100/SUM(H34:H35)</f>
        <v>76.742843951985222</v>
      </c>
      <c r="R35" s="137"/>
    </row>
    <row r="36" spans="1:18" s="127" customFormat="1" ht="6.5" customHeight="1">
      <c r="A36" s="151"/>
      <c r="B36" s="146"/>
      <c r="C36" s="147"/>
      <c r="D36" s="146"/>
      <c r="E36" s="147"/>
      <c r="F36" s="135"/>
      <c r="G36" s="147"/>
      <c r="H36" s="135"/>
      <c r="I36" s="147"/>
      <c r="J36" s="148"/>
      <c r="K36" s="150"/>
      <c r="L36" s="150"/>
      <c r="M36" s="150"/>
      <c r="N36" s="150"/>
      <c r="O36" s="150"/>
      <c r="P36" s="137"/>
      <c r="Q36" s="137"/>
      <c r="R36" s="137"/>
    </row>
    <row r="37" spans="1:18" s="133" customFormat="1">
      <c r="A37" s="293" t="s">
        <v>17</v>
      </c>
      <c r="B37" s="168">
        <f>SUM(D37,F37,H37)</f>
        <v>41374</v>
      </c>
      <c r="C37" s="193"/>
      <c r="D37" s="168">
        <f>SUM(D38:D40)</f>
        <v>16905</v>
      </c>
      <c r="E37" s="193"/>
      <c r="F37" s="168">
        <f>SUM(F38:F40)</f>
        <v>15805</v>
      </c>
      <c r="G37" s="193"/>
      <c r="H37" s="168">
        <f>SUM(H38:H40)</f>
        <v>8664</v>
      </c>
      <c r="I37" s="131"/>
      <c r="J37" s="192"/>
      <c r="K37" s="165">
        <f>SUM(K38:K39)</f>
        <v>100</v>
      </c>
      <c r="L37" s="165"/>
      <c r="M37" s="165">
        <f>SUM(M38:M39)</f>
        <v>100</v>
      </c>
      <c r="N37" s="165"/>
      <c r="O37" s="165">
        <f>SUM(O38:O39)</f>
        <v>100</v>
      </c>
      <c r="P37" s="154"/>
      <c r="Q37" s="165">
        <f>SUM(Q38:Q39)</f>
        <v>100</v>
      </c>
      <c r="R37" s="165"/>
    </row>
    <row r="38" spans="1:18" s="127" customFormat="1">
      <c r="A38" s="199" t="s">
        <v>18</v>
      </c>
      <c r="B38" s="168">
        <f>SUM(D38,F38,H38)</f>
        <v>40050</v>
      </c>
      <c r="C38" s="131"/>
      <c r="D38" s="146">
        <v>16460</v>
      </c>
      <c r="E38" s="146"/>
      <c r="F38" s="146">
        <v>15133</v>
      </c>
      <c r="G38" s="146"/>
      <c r="H38" s="146">
        <v>8457</v>
      </c>
      <c r="I38" s="131"/>
      <c r="J38" s="171"/>
      <c r="K38" s="150">
        <f>B38*100/SUM(B38:B39)</f>
        <v>97.025049663258883</v>
      </c>
      <c r="L38" s="150"/>
      <c r="M38" s="150">
        <f>D38*100/SUM(D38:D39)</f>
        <v>97.587004209402977</v>
      </c>
      <c r="N38" s="149"/>
      <c r="O38" s="150">
        <f>F38*100/SUM(F38:F39)</f>
        <v>96.100844605321655</v>
      </c>
      <c r="P38" s="149"/>
      <c r="Q38" s="150">
        <f>H38*100/SUM(H38:H39)</f>
        <v>97.61080332409972</v>
      </c>
      <c r="R38" s="149"/>
    </row>
    <row r="39" spans="1:18" s="127" customFormat="1">
      <c r="A39" s="199" t="s">
        <v>19</v>
      </c>
      <c r="B39" s="168">
        <f>SUM(D39,F39,H39)</f>
        <v>1228</v>
      </c>
      <c r="C39" s="147"/>
      <c r="D39" s="146">
        <v>407</v>
      </c>
      <c r="E39" s="146" t="s">
        <v>204</v>
      </c>
      <c r="F39" s="146">
        <v>614</v>
      </c>
      <c r="G39" s="146" t="s">
        <v>204</v>
      </c>
      <c r="H39" s="146">
        <v>207</v>
      </c>
      <c r="I39" s="147" t="s">
        <v>204</v>
      </c>
      <c r="J39" s="200"/>
      <c r="K39" s="150">
        <f>B39*100/SUM(B38:B39)</f>
        <v>2.974950336741121</v>
      </c>
      <c r="L39" s="197"/>
      <c r="M39" s="150">
        <f>D39*100/SUM(D38:D39)</f>
        <v>2.4129957905970238</v>
      </c>
      <c r="N39" s="201"/>
      <c r="O39" s="150">
        <f>F39*100/SUM(F38:F39)</f>
        <v>3.8991553946783513</v>
      </c>
      <c r="P39" s="201"/>
      <c r="Q39" s="150">
        <f>H39*100/SUM(H38:H39)</f>
        <v>2.3891966759002772</v>
      </c>
      <c r="R39" s="149"/>
    </row>
    <row r="40" spans="1:18" s="127" customFormat="1">
      <c r="A40" s="282" t="s">
        <v>4</v>
      </c>
      <c r="B40" s="146">
        <f t="shared" ref="B40" si="7">SUM(D40,F40,H40)</f>
        <v>96</v>
      </c>
      <c r="C40" s="147" t="s">
        <v>204</v>
      </c>
      <c r="D40" s="146">
        <v>38</v>
      </c>
      <c r="E40" s="146" t="s">
        <v>204</v>
      </c>
      <c r="F40" s="146">
        <v>58</v>
      </c>
      <c r="G40" s="146" t="s">
        <v>204</v>
      </c>
      <c r="H40" s="146">
        <v>0</v>
      </c>
      <c r="I40" s="147"/>
      <c r="J40" s="200"/>
      <c r="K40" s="204" t="s">
        <v>14</v>
      </c>
      <c r="L40" s="212"/>
      <c r="M40" s="204" t="s">
        <v>14</v>
      </c>
      <c r="N40" s="201"/>
      <c r="O40" s="204" t="s">
        <v>14</v>
      </c>
      <c r="P40" s="212"/>
      <c r="Q40" s="204" t="s">
        <v>14</v>
      </c>
      <c r="R40" s="149"/>
    </row>
    <row r="41" spans="1:18" s="127" customFormat="1" ht="6.5" customHeight="1">
      <c r="A41" s="151"/>
      <c r="B41" s="146"/>
      <c r="C41" s="147"/>
      <c r="D41" s="146"/>
      <c r="E41" s="147"/>
      <c r="F41" s="135"/>
      <c r="G41" s="147"/>
      <c r="H41" s="135"/>
      <c r="I41" s="147"/>
      <c r="J41" s="148"/>
      <c r="K41" s="150"/>
      <c r="L41" s="150"/>
      <c r="M41" s="150"/>
      <c r="N41" s="150"/>
      <c r="O41" s="150"/>
      <c r="P41" s="137"/>
      <c r="Q41" s="137"/>
      <c r="R41" s="137"/>
    </row>
    <row r="42" spans="1:18" s="133" customFormat="1" ht="12">
      <c r="A42" s="294" t="s">
        <v>20</v>
      </c>
      <c r="B42" s="168">
        <f t="shared" ref="B42:B49" si="8">SUM(D42,F42,H42)</f>
        <v>41373</v>
      </c>
      <c r="C42" s="168"/>
      <c r="D42" s="168">
        <f>SUM(D43:D49)</f>
        <v>16904</v>
      </c>
      <c r="E42" s="168"/>
      <c r="F42" s="168">
        <f>SUM(F43:F49)</f>
        <v>15805</v>
      </c>
      <c r="G42" s="168"/>
      <c r="H42" s="168">
        <f>SUM(H43:H49)</f>
        <v>8664</v>
      </c>
      <c r="I42" s="193"/>
      <c r="J42" s="192"/>
      <c r="K42" s="165">
        <f>SUM(K43:K48)</f>
        <v>100</v>
      </c>
      <c r="L42" s="165"/>
      <c r="M42" s="165">
        <f>SUM(M43:M48)</f>
        <v>100</v>
      </c>
      <c r="N42" s="165"/>
      <c r="O42" s="165">
        <f>SUM(O43:O48)</f>
        <v>100</v>
      </c>
      <c r="P42" s="154"/>
      <c r="Q42" s="165">
        <f>SUM(Q43:Q48)</f>
        <v>100</v>
      </c>
      <c r="R42" s="165"/>
    </row>
    <row r="43" spans="1:18" s="127" customFormat="1">
      <c r="A43" s="295" t="s">
        <v>5</v>
      </c>
      <c r="B43" s="146">
        <f t="shared" si="8"/>
        <v>1313</v>
      </c>
      <c r="C43" s="147"/>
      <c r="D43" s="146">
        <v>447</v>
      </c>
      <c r="E43" s="146" t="s">
        <v>204</v>
      </c>
      <c r="F43" s="146">
        <v>595</v>
      </c>
      <c r="G43" s="146" t="s">
        <v>204</v>
      </c>
      <c r="H43" s="146">
        <v>271</v>
      </c>
      <c r="I43" s="147"/>
      <c r="J43" s="171" t="s">
        <v>204</v>
      </c>
      <c r="K43" s="150">
        <f>B43*100/SUM($B$43:$B$48)</f>
        <v>3.1745647969052224</v>
      </c>
      <c r="L43" s="150"/>
      <c r="M43" s="150">
        <f>D43*100/SUM($D$43:$D$48)</f>
        <v>2.6443445338381446</v>
      </c>
      <c r="N43" s="149"/>
      <c r="O43" s="150">
        <f>F43*100/SUM($F$43:$F$48)</f>
        <v>3.7646314457450174</v>
      </c>
      <c r="P43" s="149"/>
      <c r="Q43" s="150">
        <f>H43*100/SUM($H$43:$H$48)</f>
        <v>3.1325858282279504</v>
      </c>
      <c r="R43" s="149"/>
    </row>
    <row r="44" spans="1:18" s="127" customFormat="1">
      <c r="A44" s="295" t="s">
        <v>161</v>
      </c>
      <c r="B44" s="146">
        <f t="shared" si="8"/>
        <v>8495</v>
      </c>
      <c r="C44" s="147"/>
      <c r="D44" s="146">
        <v>3978</v>
      </c>
      <c r="E44" s="146"/>
      <c r="F44" s="146">
        <v>3346</v>
      </c>
      <c r="G44" s="146"/>
      <c r="H44" s="146">
        <v>1171</v>
      </c>
      <c r="I44" s="147"/>
      <c r="J44" s="148"/>
      <c r="K44" s="150">
        <f>B44*100/SUM($B$43:$B$48)</f>
        <v>20.539168278529981</v>
      </c>
      <c r="L44" s="150"/>
      <c r="M44" s="150">
        <f>D44*100/SUM($D$43:$D$48)</f>
        <v>23.532891623284431</v>
      </c>
      <c r="N44" s="150"/>
      <c r="O44" s="150">
        <f>F44*100/SUM($F$43:$F$48)</f>
        <v>21.170515659601392</v>
      </c>
      <c r="P44" s="137"/>
      <c r="Q44" s="150">
        <f t="shared" ref="Q44:Q46" si="9">H44*100/SUM($H$43:$H$48)</f>
        <v>13.536007397988671</v>
      </c>
      <c r="R44" s="149"/>
    </row>
    <row r="45" spans="1:18" s="127" customFormat="1">
      <c r="A45" s="296" t="s">
        <v>162</v>
      </c>
      <c r="B45" s="146">
        <f t="shared" si="8"/>
        <v>8992</v>
      </c>
      <c r="C45" s="147"/>
      <c r="D45" s="146">
        <v>3623</v>
      </c>
      <c r="E45" s="146"/>
      <c r="F45" s="146">
        <v>4602</v>
      </c>
      <c r="G45" s="146"/>
      <c r="H45" s="146">
        <v>767</v>
      </c>
      <c r="I45" s="147"/>
      <c r="J45" s="148"/>
      <c r="K45" s="150">
        <f>B45*100/SUM($B$43:$B$48)</f>
        <v>21.740812379110253</v>
      </c>
      <c r="L45" s="150"/>
      <c r="M45" s="150">
        <f t="shared" ref="M45:M47" si="10">D45*100/SUM($D$43:$D$48)</f>
        <v>21.432796971131093</v>
      </c>
      <c r="N45" s="150"/>
      <c r="O45" s="150">
        <f t="shared" ref="O45:O47" si="11">F45*100/SUM($F$43:$F$48)</f>
        <v>29.117367921543813</v>
      </c>
      <c r="P45" s="137"/>
      <c r="Q45" s="150">
        <f>H45*100/SUM($H$43:$H$48)</f>
        <v>8.8660270488960808</v>
      </c>
      <c r="R45" s="149"/>
    </row>
    <row r="46" spans="1:18" s="127" customFormat="1">
      <c r="A46" s="296" t="s">
        <v>163</v>
      </c>
      <c r="B46" s="146">
        <f t="shared" si="8"/>
        <v>5026</v>
      </c>
      <c r="C46" s="147"/>
      <c r="D46" s="146">
        <v>2164</v>
      </c>
      <c r="E46" s="146"/>
      <c r="F46" s="146">
        <v>1597</v>
      </c>
      <c r="G46" s="146"/>
      <c r="H46" s="146">
        <v>1265</v>
      </c>
      <c r="I46" s="147"/>
      <c r="J46" s="148"/>
      <c r="K46" s="150">
        <f t="shared" ref="K46:K48" si="12">B46*100/SUM($B$43:$B$48)</f>
        <v>12.151837524177949</v>
      </c>
      <c r="L46" s="150"/>
      <c r="M46" s="150">
        <f t="shared" si="10"/>
        <v>12.801703738760057</v>
      </c>
      <c r="N46" s="150"/>
      <c r="O46" s="150">
        <f>F46*100/SUM($F$43:$F$48)</f>
        <v>10.104397342613098</v>
      </c>
      <c r="P46" s="137"/>
      <c r="Q46" s="150">
        <f t="shared" si="9"/>
        <v>14.62258698416368</v>
      </c>
      <c r="R46" s="149"/>
    </row>
    <row r="47" spans="1:18" s="127" customFormat="1">
      <c r="A47" s="295" t="s">
        <v>164</v>
      </c>
      <c r="B47" s="146">
        <f t="shared" si="8"/>
        <v>7743</v>
      </c>
      <c r="C47" s="147"/>
      <c r="D47" s="146">
        <v>2406</v>
      </c>
      <c r="E47" s="146"/>
      <c r="F47" s="146">
        <v>3598</v>
      </c>
      <c r="G47" s="146"/>
      <c r="H47" s="146">
        <v>1739</v>
      </c>
      <c r="I47" s="147"/>
      <c r="J47" s="148"/>
      <c r="K47" s="150">
        <f>B47*100/SUM($B$43:$B$48)</f>
        <v>18.720986460348161</v>
      </c>
      <c r="L47" s="150"/>
      <c r="M47" s="150">
        <f t="shared" si="10"/>
        <v>14.233317557974443</v>
      </c>
      <c r="N47" s="150"/>
      <c r="O47" s="150">
        <f t="shared" si="11"/>
        <v>22.764947801328695</v>
      </c>
      <c r="P47" s="137"/>
      <c r="Q47" s="150">
        <f>H47*100/SUM($H$43:$H$48)</f>
        <v>20.101722344237661</v>
      </c>
      <c r="R47" s="149"/>
    </row>
    <row r="48" spans="1:18" s="127" customFormat="1" ht="12">
      <c r="A48" s="19" t="s">
        <v>165</v>
      </c>
      <c r="B48" s="146">
        <f t="shared" si="8"/>
        <v>9791</v>
      </c>
      <c r="C48" s="147"/>
      <c r="D48" s="146">
        <v>4286</v>
      </c>
      <c r="E48" s="146"/>
      <c r="F48" s="146">
        <v>2067</v>
      </c>
      <c r="G48" s="146"/>
      <c r="H48" s="146">
        <v>3438</v>
      </c>
      <c r="I48" s="147"/>
      <c r="J48" s="148"/>
      <c r="K48" s="150">
        <f t="shared" si="12"/>
        <v>23.672630560928432</v>
      </c>
      <c r="L48" s="150"/>
      <c r="M48" s="150">
        <f>D48*100/SUM($D$43:$D$48)</f>
        <v>25.354945575011833</v>
      </c>
      <c r="N48" s="150"/>
      <c r="O48" s="150">
        <f>F48*100/SUM($F$43:$F$48)</f>
        <v>13.078139829167984</v>
      </c>
      <c r="P48" s="137"/>
      <c r="Q48" s="150">
        <f>H48*100/SUM($H$43:$H$48)</f>
        <v>39.741070396485952</v>
      </c>
      <c r="R48" s="149"/>
    </row>
    <row r="49" spans="1:18" s="127" customFormat="1">
      <c r="A49" s="282" t="s">
        <v>4</v>
      </c>
      <c r="B49" s="146">
        <f t="shared" si="8"/>
        <v>13</v>
      </c>
      <c r="C49" s="147" t="s">
        <v>204</v>
      </c>
      <c r="D49" s="146">
        <v>0</v>
      </c>
      <c r="E49" s="146"/>
      <c r="F49" s="146">
        <v>0</v>
      </c>
      <c r="G49" s="146"/>
      <c r="H49" s="146">
        <v>13</v>
      </c>
      <c r="I49" s="147" t="s">
        <v>204</v>
      </c>
      <c r="J49" s="148"/>
      <c r="K49" s="204">
        <v>0</v>
      </c>
      <c r="L49" s="212"/>
      <c r="M49" s="204">
        <v>0</v>
      </c>
      <c r="N49" s="150"/>
      <c r="O49" s="204">
        <v>0</v>
      </c>
      <c r="P49" s="137"/>
      <c r="Q49" s="204">
        <v>0</v>
      </c>
      <c r="R49" s="149"/>
    </row>
    <row r="50" spans="1:18" s="123" customFormat="1" ht="6.5" customHeight="1">
      <c r="A50" s="202"/>
      <c r="B50" s="146"/>
      <c r="C50" s="131"/>
      <c r="D50" s="152"/>
      <c r="E50" s="131"/>
      <c r="F50" s="152"/>
      <c r="G50" s="131"/>
      <c r="H50" s="152"/>
      <c r="I50" s="131"/>
      <c r="J50" s="172"/>
      <c r="K50" s="149"/>
      <c r="L50" s="149"/>
      <c r="M50" s="149"/>
      <c r="N50" s="149"/>
      <c r="O50" s="149"/>
      <c r="P50" s="173"/>
      <c r="Q50" s="149"/>
      <c r="R50" s="149"/>
    </row>
    <row r="51" spans="1:18" s="133" customFormat="1" ht="12">
      <c r="A51" s="294" t="s">
        <v>21</v>
      </c>
      <c r="B51" s="168">
        <f>SUM(D51,F51,H51)</f>
        <v>41328</v>
      </c>
      <c r="C51" s="193"/>
      <c r="D51" s="168">
        <f>SUM(D52:D53)</f>
        <v>16905</v>
      </c>
      <c r="E51" s="168"/>
      <c r="F51" s="168">
        <f>SUM(F52:F53)</f>
        <v>15759</v>
      </c>
      <c r="G51" s="168"/>
      <c r="H51" s="168">
        <f>SUM(H52:H53)</f>
        <v>8664</v>
      </c>
      <c r="I51" s="147"/>
      <c r="J51" s="205"/>
      <c r="K51" s="165">
        <f>SUM(K52:K53)</f>
        <v>100</v>
      </c>
      <c r="L51" s="165"/>
      <c r="M51" s="165">
        <f>SUM(M52:M53)</f>
        <v>100</v>
      </c>
      <c r="N51" s="165"/>
      <c r="O51" s="165">
        <f>SUM(O52:O53)</f>
        <v>100</v>
      </c>
      <c r="P51" s="206"/>
      <c r="Q51" s="165">
        <f>SUM(Q52:Q53)</f>
        <v>100</v>
      </c>
      <c r="R51" s="165"/>
    </row>
    <row r="52" spans="1:18" s="127" customFormat="1">
      <c r="A52" s="297" t="s">
        <v>182</v>
      </c>
      <c r="B52" s="168">
        <f>SUM(D52,F52,H52)</f>
        <v>17079</v>
      </c>
      <c r="C52" s="198"/>
      <c r="D52" s="146">
        <v>6676</v>
      </c>
      <c r="E52" s="146"/>
      <c r="F52" s="146">
        <v>6896</v>
      </c>
      <c r="G52" s="146"/>
      <c r="H52" s="146">
        <v>3507</v>
      </c>
      <c r="I52" s="147"/>
      <c r="J52" s="148"/>
      <c r="K52" s="150">
        <f>B52*100/SUM(B52:B53)</f>
        <v>41.325493612078979</v>
      </c>
      <c r="L52" s="197"/>
      <c r="M52" s="150">
        <f>D52*100/SUM(D52:D53)</f>
        <v>39.491274770777878</v>
      </c>
      <c r="N52" s="197"/>
      <c r="O52" s="150">
        <f>F52*100/SUM(F52:F53)</f>
        <v>43.759121771686019</v>
      </c>
      <c r="P52" s="137"/>
      <c r="Q52" s="150">
        <f>H52*100/SUM(H52:H53)</f>
        <v>40.477839335180057</v>
      </c>
      <c r="R52" s="149"/>
    </row>
    <row r="53" spans="1:18" s="127" customFormat="1">
      <c r="A53" s="297" t="s">
        <v>183</v>
      </c>
      <c r="B53" s="168">
        <f>SUM(D53,F53,H53)</f>
        <v>24249</v>
      </c>
      <c r="C53" s="147"/>
      <c r="D53" s="146">
        <v>10229</v>
      </c>
      <c r="E53" s="146"/>
      <c r="F53" s="146">
        <v>8863</v>
      </c>
      <c r="G53" s="146"/>
      <c r="H53" s="146">
        <v>5157</v>
      </c>
      <c r="I53" s="131"/>
      <c r="J53" s="171"/>
      <c r="K53" s="150">
        <f>B53*100/SUM(B52:B53)</f>
        <v>58.674506387921021</v>
      </c>
      <c r="L53" s="150"/>
      <c r="M53" s="150">
        <f>D53*100/SUM(D52:D53)</f>
        <v>60.508725229222122</v>
      </c>
      <c r="N53" s="150"/>
      <c r="O53" s="150">
        <f>F53*100/SUM(F52:F53)</f>
        <v>56.240878228313981</v>
      </c>
      <c r="P53" s="149"/>
      <c r="Q53" s="150">
        <f>H53*100/SUM(H52:H53)</f>
        <v>59.522160664819943</v>
      </c>
      <c r="R53" s="149"/>
    </row>
    <row r="54" spans="1:18" s="127" customFormat="1" ht="12">
      <c r="A54" s="299" t="s">
        <v>4</v>
      </c>
      <c r="B54" s="146">
        <f>SUM(D54,F54,H54)</f>
        <v>45</v>
      </c>
      <c r="C54" s="147" t="s">
        <v>204</v>
      </c>
      <c r="D54" s="146">
        <v>0</v>
      </c>
      <c r="E54" s="147"/>
      <c r="F54" s="146">
        <v>45</v>
      </c>
      <c r="G54" s="147" t="s">
        <v>204</v>
      </c>
      <c r="H54" s="135">
        <v>0</v>
      </c>
      <c r="I54" s="147"/>
      <c r="J54" s="210"/>
      <c r="K54" s="197"/>
      <c r="L54" s="197"/>
      <c r="M54" s="197"/>
      <c r="N54" s="197"/>
      <c r="O54" s="197"/>
      <c r="P54" s="211"/>
      <c r="Q54" s="137"/>
      <c r="R54" s="137"/>
    </row>
    <row r="55" spans="1:18" s="127" customFormat="1" ht="6.5" customHeight="1">
      <c r="A55" s="207"/>
      <c r="B55" s="146"/>
      <c r="C55" s="198"/>
      <c r="D55" s="208"/>
      <c r="E55" s="198"/>
      <c r="F55" s="208"/>
      <c r="G55" s="198"/>
      <c r="H55" s="209"/>
      <c r="I55" s="147"/>
      <c r="J55" s="210"/>
      <c r="K55" s="197"/>
      <c r="L55" s="197"/>
      <c r="M55" s="197"/>
      <c r="N55" s="197"/>
      <c r="O55" s="197"/>
      <c r="P55" s="211"/>
      <c r="Q55" s="137"/>
      <c r="R55" s="137"/>
    </row>
    <row r="56" spans="1:18" s="133" customFormat="1">
      <c r="A56" s="298" t="s">
        <v>22</v>
      </c>
      <c r="B56" s="168">
        <f>SUM(D56,F56,H56)</f>
        <v>41372</v>
      </c>
      <c r="C56" s="168"/>
      <c r="D56" s="168">
        <f>SUM(D57:D61)</f>
        <v>16904</v>
      </c>
      <c r="E56" s="168"/>
      <c r="F56" s="168">
        <f>SUM(F57:F61)</f>
        <v>15804</v>
      </c>
      <c r="G56" s="168"/>
      <c r="H56" s="168">
        <f>SUM(H57:H61)</f>
        <v>8664</v>
      </c>
      <c r="I56" s="147"/>
      <c r="J56" s="205"/>
      <c r="K56" s="165">
        <f>SUM(K57:K60)</f>
        <v>100</v>
      </c>
      <c r="L56" s="165"/>
      <c r="M56" s="165">
        <f>SUM(M57:M60)</f>
        <v>100</v>
      </c>
      <c r="N56" s="165"/>
      <c r="O56" s="165">
        <f>SUM(O57:O60)</f>
        <v>100</v>
      </c>
      <c r="P56" s="206"/>
      <c r="Q56" s="165">
        <f>SUM(Q57:Q60)</f>
        <v>100</v>
      </c>
      <c r="R56" s="165"/>
    </row>
    <row r="57" spans="1:18" s="127" customFormat="1" ht="12">
      <c r="A57" s="299" t="s">
        <v>71</v>
      </c>
      <c r="B57" s="146">
        <f t="shared" ref="B57:B61" si="13">SUM(D57,F57,H57)</f>
        <v>24670</v>
      </c>
      <c r="C57" s="147"/>
      <c r="D57" s="146">
        <v>10912</v>
      </c>
      <c r="E57" s="146"/>
      <c r="F57" s="146">
        <v>9921</v>
      </c>
      <c r="G57" s="146"/>
      <c r="H57" s="146">
        <v>3837</v>
      </c>
      <c r="I57" s="131"/>
      <c r="J57" s="171"/>
      <c r="K57" s="150">
        <f>B57*100/SUM($B$57:$B$60)</f>
        <v>59.765492514172202</v>
      </c>
      <c r="L57" s="150"/>
      <c r="M57" s="150">
        <f>D57*100/SUM($D$57:$D$60)</f>
        <v>64.801947859136533</v>
      </c>
      <c r="N57" s="150"/>
      <c r="O57" s="150">
        <f>F57*100/SUM($F$57:$F$60)</f>
        <v>62.890649762282095</v>
      </c>
      <c r="P57" s="137"/>
      <c r="Q57" s="150">
        <f>H57*100/SUM($H$57:$H$60)</f>
        <v>44.28670360110803</v>
      </c>
      <c r="R57" s="149"/>
    </row>
    <row r="58" spans="1:18" s="127" customFormat="1" ht="12">
      <c r="A58" s="299" t="s">
        <v>72</v>
      </c>
      <c r="B58" s="146">
        <f t="shared" si="13"/>
        <v>1868</v>
      </c>
      <c r="C58" s="147"/>
      <c r="D58" s="146">
        <v>302</v>
      </c>
      <c r="E58" s="146" t="s">
        <v>204</v>
      </c>
      <c r="F58" s="146">
        <v>342</v>
      </c>
      <c r="G58" s="146" t="s">
        <v>204</v>
      </c>
      <c r="H58" s="146">
        <v>1224</v>
      </c>
      <c r="I58" s="131"/>
      <c r="J58" s="171"/>
      <c r="K58" s="150">
        <f t="shared" ref="K58:K59" si="14">B58*100/SUM($B$57:$B$60)</f>
        <v>4.5254130529579921</v>
      </c>
      <c r="L58" s="150"/>
      <c r="M58" s="150">
        <f t="shared" ref="M58:M59" si="15">D58*100/SUM($D$57:$D$60)</f>
        <v>1.7934556683888592</v>
      </c>
      <c r="N58" s="149"/>
      <c r="O58" s="150">
        <f t="shared" ref="O58:O59" si="16">F58*100/SUM($F$57:$F$60)</f>
        <v>2.167987321711569</v>
      </c>
      <c r="P58" s="149"/>
      <c r="Q58" s="150">
        <f t="shared" ref="Q58:Q59" si="17">H58*100/SUM($H$57:$H$60)</f>
        <v>14.127423822714681</v>
      </c>
      <c r="R58" s="149"/>
    </row>
    <row r="59" spans="1:18" s="127" customFormat="1" ht="12">
      <c r="A59" s="299" t="s">
        <v>73</v>
      </c>
      <c r="B59" s="146">
        <f t="shared" si="13"/>
        <v>12891</v>
      </c>
      <c r="C59" s="147"/>
      <c r="D59" s="146">
        <v>4805</v>
      </c>
      <c r="E59" s="146"/>
      <c r="F59" s="146">
        <v>4807</v>
      </c>
      <c r="G59" s="146"/>
      <c r="H59" s="146">
        <v>3279</v>
      </c>
      <c r="I59" s="131"/>
      <c r="J59" s="171"/>
      <c r="K59" s="150">
        <f t="shared" si="14"/>
        <v>31.229710741799504</v>
      </c>
      <c r="L59" s="150"/>
      <c r="M59" s="150">
        <f t="shared" si="15"/>
        <v>28.53494863115387</v>
      </c>
      <c r="N59" s="149"/>
      <c r="O59" s="150">
        <f t="shared" si="16"/>
        <v>30.472266244057053</v>
      </c>
      <c r="P59" s="149"/>
      <c r="Q59" s="150">
        <f t="shared" si="17"/>
        <v>37.846260387811633</v>
      </c>
      <c r="R59" s="149"/>
    </row>
    <row r="60" spans="1:18" s="127" customFormat="1">
      <c r="A60" s="300" t="s">
        <v>184</v>
      </c>
      <c r="B60" s="146">
        <f t="shared" si="13"/>
        <v>1849</v>
      </c>
      <c r="C60" s="147"/>
      <c r="D60" s="146">
        <v>820</v>
      </c>
      <c r="E60" s="146" t="s">
        <v>204</v>
      </c>
      <c r="F60" s="146">
        <v>705</v>
      </c>
      <c r="G60" s="146" t="s">
        <v>204</v>
      </c>
      <c r="H60" s="146">
        <v>324</v>
      </c>
      <c r="I60" s="147" t="s">
        <v>204</v>
      </c>
      <c r="J60" s="171"/>
      <c r="K60" s="150">
        <f>B60*100/SUM($B$57:$B$60)</f>
        <v>4.4793836910703035</v>
      </c>
      <c r="L60" s="150"/>
      <c r="M60" s="150">
        <f>D60*100/SUM($D$57:$D$60)</f>
        <v>4.8696478413207434</v>
      </c>
      <c r="N60" s="149"/>
      <c r="O60" s="150">
        <f>F60*100/SUM($F$57:$F$60)</f>
        <v>4.4690966719492868</v>
      </c>
      <c r="P60" s="149"/>
      <c r="Q60" s="150">
        <f>H60*100/SUM($H$57:$H$60)</f>
        <v>3.7396121883656508</v>
      </c>
      <c r="R60" s="149"/>
    </row>
    <row r="61" spans="1:18" s="127" customFormat="1" ht="12">
      <c r="A61" s="19" t="s">
        <v>4</v>
      </c>
      <c r="B61" s="146">
        <f t="shared" si="13"/>
        <v>94</v>
      </c>
      <c r="C61" s="147" t="s">
        <v>204</v>
      </c>
      <c r="D61" s="146">
        <v>65</v>
      </c>
      <c r="E61" s="146" t="s">
        <v>204</v>
      </c>
      <c r="F61" s="146">
        <v>29</v>
      </c>
      <c r="G61" s="146" t="s">
        <v>204</v>
      </c>
      <c r="H61" s="146">
        <v>0</v>
      </c>
      <c r="I61" s="147"/>
      <c r="J61" s="171"/>
      <c r="K61" s="204" t="s">
        <v>14</v>
      </c>
      <c r="L61" s="212"/>
      <c r="M61" s="127">
        <v>0</v>
      </c>
      <c r="N61" s="213"/>
      <c r="O61" s="204" t="s">
        <v>14</v>
      </c>
      <c r="P61" s="213"/>
      <c r="Q61" s="204">
        <v>0</v>
      </c>
      <c r="R61" s="149"/>
    </row>
    <row r="62" spans="1:18" s="123" customFormat="1" ht="6.5" customHeight="1" thickBot="1">
      <c r="A62" s="214"/>
      <c r="B62" s="175"/>
      <c r="C62" s="176"/>
      <c r="D62" s="175"/>
      <c r="E62" s="176"/>
      <c r="F62" s="175"/>
      <c r="G62" s="177"/>
      <c r="H62" s="175"/>
      <c r="I62" s="176"/>
      <c r="J62" s="178"/>
      <c r="K62" s="179"/>
      <c r="L62" s="178"/>
      <c r="M62" s="179"/>
      <c r="N62" s="178"/>
      <c r="O62" s="179"/>
      <c r="P62" s="180"/>
      <c r="Q62" s="179"/>
      <c r="R62" s="179"/>
    </row>
    <row r="63" spans="1:18" s="182" customFormat="1" ht="6.5" customHeight="1">
      <c r="B63" s="215"/>
      <c r="C63" s="184"/>
      <c r="D63" s="183"/>
      <c r="E63" s="184"/>
      <c r="F63" s="189"/>
      <c r="G63" s="184"/>
      <c r="I63" s="184"/>
      <c r="K63" s="215"/>
      <c r="M63" s="183"/>
      <c r="O63" s="189"/>
    </row>
    <row r="64" spans="1:18" s="9" customFormat="1" ht="11.25" customHeight="1">
      <c r="A64" s="9" t="s">
        <v>187</v>
      </c>
      <c r="B64" s="24"/>
      <c r="C64" s="75"/>
      <c r="D64" s="24"/>
      <c r="E64" s="75"/>
      <c r="F64" s="24"/>
      <c r="G64" s="75"/>
      <c r="H64" s="24"/>
      <c r="I64" s="75"/>
      <c r="K64" s="67"/>
      <c r="L64" s="67"/>
      <c r="M64" s="67"/>
      <c r="N64" s="67"/>
      <c r="O64" s="67"/>
      <c r="P64" s="67"/>
      <c r="Q64" s="67"/>
      <c r="R64" s="67"/>
    </row>
    <row r="65" spans="1:18" s="182" customFormat="1">
      <c r="A65" s="301" t="s">
        <v>179</v>
      </c>
      <c r="B65" s="183"/>
      <c r="C65" s="184"/>
      <c r="D65" s="183"/>
      <c r="E65" s="184"/>
      <c r="F65" s="189"/>
      <c r="G65" s="184"/>
      <c r="I65" s="184"/>
      <c r="K65" s="183"/>
      <c r="M65" s="183"/>
      <c r="O65" s="189"/>
    </row>
    <row r="66" spans="1:18" s="182" customFormat="1">
      <c r="A66" s="301" t="s">
        <v>180</v>
      </c>
      <c r="B66" s="183"/>
      <c r="C66" s="184"/>
      <c r="D66" s="183"/>
      <c r="E66" s="184"/>
      <c r="G66" s="184"/>
      <c r="I66" s="184"/>
      <c r="K66" s="183"/>
      <c r="M66" s="183"/>
    </row>
    <row r="67" spans="1:18" s="182" customFormat="1">
      <c r="A67" s="302" t="s">
        <v>181</v>
      </c>
      <c r="B67" s="216"/>
      <c r="C67" s="217"/>
      <c r="D67" s="216"/>
      <c r="E67" s="217"/>
      <c r="F67" s="216"/>
      <c r="G67" s="217"/>
      <c r="H67" s="218"/>
      <c r="I67" s="217"/>
      <c r="J67" s="218"/>
      <c r="K67" s="216"/>
      <c r="L67" s="218"/>
      <c r="M67" s="216"/>
      <c r="N67" s="218"/>
      <c r="O67" s="216"/>
      <c r="P67" s="218"/>
    </row>
    <row r="68" spans="1:18" s="273" customFormat="1" ht="22.5" customHeight="1">
      <c r="A68" s="720" t="s">
        <v>160</v>
      </c>
      <c r="B68" s="720"/>
      <c r="C68" s="720"/>
      <c r="D68" s="720"/>
      <c r="E68" s="720"/>
      <c r="F68" s="720"/>
      <c r="G68" s="720"/>
      <c r="H68" s="720"/>
      <c r="I68" s="720"/>
      <c r="J68" s="720"/>
      <c r="K68" s="720"/>
      <c r="L68" s="720"/>
      <c r="M68" s="720"/>
      <c r="N68" s="720"/>
      <c r="O68" s="720"/>
      <c r="P68" s="720"/>
      <c r="Q68" s="720"/>
      <c r="R68" s="720"/>
    </row>
    <row r="69" spans="1:18" s="273" customFormat="1" ht="11">
      <c r="A69" s="287" t="s">
        <v>13</v>
      </c>
      <c r="B69" s="271"/>
      <c r="C69" s="272"/>
      <c r="E69" s="272"/>
      <c r="G69" s="272"/>
      <c r="N69" s="274"/>
      <c r="P69" s="105"/>
      <c r="Q69" s="271"/>
      <c r="R69" s="272"/>
    </row>
    <row r="70" spans="1:18" s="273" customFormat="1" ht="11">
      <c r="A70" s="288" t="s">
        <v>68</v>
      </c>
      <c r="B70" s="271"/>
      <c r="C70" s="272"/>
      <c r="E70" s="272"/>
      <c r="G70" s="272"/>
      <c r="N70" s="274"/>
      <c r="P70" s="106"/>
      <c r="Q70" s="271"/>
      <c r="R70" s="272"/>
    </row>
    <row r="71" spans="1:18" s="273" customFormat="1" ht="11">
      <c r="A71" s="9" t="s">
        <v>228</v>
      </c>
      <c r="B71" s="271"/>
      <c r="C71" s="272"/>
      <c r="E71" s="272"/>
      <c r="G71" s="272"/>
      <c r="N71" s="274"/>
      <c r="P71" s="9"/>
      <c r="Q71" s="271"/>
      <c r="R71" s="272"/>
    </row>
  </sheetData>
  <mergeCells count="15">
    <mergeCell ref="A1:R1"/>
    <mergeCell ref="A4:A10"/>
    <mergeCell ref="B4:I4"/>
    <mergeCell ref="K4:R4"/>
    <mergeCell ref="B7:C10"/>
    <mergeCell ref="D7:I7"/>
    <mergeCell ref="A68:R68"/>
    <mergeCell ref="D10:E10"/>
    <mergeCell ref="F10:G10"/>
    <mergeCell ref="H10:I10"/>
    <mergeCell ref="M10:N10"/>
    <mergeCell ref="O10:P10"/>
    <mergeCell ref="Q10:R10"/>
    <mergeCell ref="K7:L10"/>
    <mergeCell ref="M7:R7"/>
  </mergeCells>
  <printOptions horizontalCentered="1"/>
  <pageMargins left="0.78740157480314965" right="0.78740157480314965" top="0.78740157480314965" bottom="0.78740157480314965" header="0.39370078740157483" footer="0.39370078740157483"/>
  <pageSetup scale="72" orientation="portrait" r:id="rId1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8" tint="-0.249977111117893"/>
  </sheetPr>
  <dimension ref="A1:AX111"/>
  <sheetViews>
    <sheetView zoomScaleNormal="100" workbookViewId="0">
      <pane xSplit="1" ySplit="11" topLeftCell="B12" activePane="bottomRight" state="frozen"/>
      <selection sqref="A1:R1"/>
      <selection pane="topRight" sqref="A1:R1"/>
      <selection pane="bottomLeft" sqref="A1:R1"/>
      <selection pane="bottomRight" sqref="A1:R1"/>
    </sheetView>
  </sheetViews>
  <sheetFormatPr baseColWidth="10" defaultColWidth="11.5" defaultRowHeight="13"/>
  <cols>
    <col min="1" max="1" width="30.6640625" style="122" customWidth="1"/>
    <col min="2" max="2" width="8.6640625" style="122" customWidth="1"/>
    <col min="3" max="3" width="2.6640625" style="555" customWidth="1"/>
    <col min="4" max="4" width="8.6640625" style="122" customWidth="1"/>
    <col min="5" max="5" width="2.6640625" style="555" customWidth="1"/>
    <col min="6" max="6" width="8.6640625" style="122" customWidth="1"/>
    <col min="7" max="7" width="2.6640625" style="555" customWidth="1"/>
    <col min="8" max="8" width="8.6640625" style="122" customWidth="1"/>
    <col min="9" max="9" width="2.6640625" style="555" customWidth="1"/>
    <col min="10" max="10" width="1.6640625" style="122" customWidth="1"/>
    <col min="11" max="11" width="8.6640625" style="122" customWidth="1"/>
    <col min="12" max="12" width="2.6640625" style="122" customWidth="1"/>
    <col min="13" max="13" width="8.6640625" style="122" customWidth="1"/>
    <col min="14" max="14" width="2.6640625" style="122" customWidth="1"/>
    <col min="15" max="15" width="8.6640625" style="122" customWidth="1"/>
    <col min="16" max="16" width="2.6640625" style="122" customWidth="1"/>
    <col min="17" max="17" width="8.6640625" style="122" customWidth="1"/>
    <col min="18" max="18" width="2.6640625" style="122" customWidth="1"/>
    <col min="19" max="16384" width="11.5" style="122"/>
  </cols>
  <sheetData>
    <row r="1" spans="1:18" ht="25.5" customHeight="1">
      <c r="A1" s="725" t="s">
        <v>238</v>
      </c>
      <c r="B1" s="725"/>
      <c r="C1" s="725"/>
      <c r="D1" s="725"/>
      <c r="E1" s="725"/>
      <c r="F1" s="725"/>
      <c r="G1" s="725"/>
      <c r="H1" s="725"/>
      <c r="I1" s="725"/>
      <c r="J1" s="725"/>
      <c r="K1" s="725"/>
      <c r="L1" s="725"/>
      <c r="M1" s="725"/>
      <c r="N1" s="725"/>
      <c r="O1" s="725"/>
      <c r="P1" s="725"/>
      <c r="Q1" s="725"/>
      <c r="R1" s="725"/>
    </row>
    <row r="2" spans="1:18" s="127" customFormat="1" ht="6.5" customHeight="1" thickBot="1">
      <c r="A2" s="123"/>
      <c r="B2" s="124"/>
      <c r="C2" s="550"/>
      <c r="D2" s="124"/>
      <c r="E2" s="550"/>
      <c r="F2" s="124"/>
      <c r="G2" s="550"/>
      <c r="H2" s="126"/>
      <c r="I2" s="550"/>
      <c r="J2" s="126"/>
      <c r="K2" s="124"/>
      <c r="L2" s="124"/>
      <c r="M2" s="124"/>
      <c r="N2" s="124"/>
      <c r="O2" s="124"/>
      <c r="P2" s="124"/>
      <c r="Q2" s="123"/>
      <c r="R2" s="123"/>
    </row>
    <row r="3" spans="1:18" s="128" customFormat="1" ht="6.5" customHeight="1">
      <c r="A3" s="436"/>
      <c r="B3" s="427"/>
      <c r="C3" s="551"/>
      <c r="D3" s="428"/>
      <c r="E3" s="551"/>
      <c r="F3" s="428"/>
      <c r="G3" s="551"/>
      <c r="H3" s="428"/>
      <c r="I3" s="551"/>
      <c r="J3" s="428"/>
      <c r="K3" s="428"/>
      <c r="L3" s="428"/>
      <c r="M3" s="428"/>
      <c r="N3" s="428"/>
      <c r="O3" s="428"/>
      <c r="P3" s="428"/>
      <c r="Q3" s="428"/>
      <c r="R3" s="428"/>
    </row>
    <row r="4" spans="1:18" s="128" customFormat="1" ht="12" customHeight="1">
      <c r="A4" s="724" t="s">
        <v>134</v>
      </c>
      <c r="B4" s="717" t="s">
        <v>43</v>
      </c>
      <c r="C4" s="717"/>
      <c r="D4" s="717"/>
      <c r="E4" s="717"/>
      <c r="F4" s="717"/>
      <c r="G4" s="717"/>
      <c r="H4" s="717"/>
      <c r="I4" s="717"/>
      <c r="J4" s="429"/>
      <c r="K4" s="717" t="s">
        <v>44</v>
      </c>
      <c r="L4" s="717"/>
      <c r="M4" s="717"/>
      <c r="N4" s="717"/>
      <c r="O4" s="717"/>
      <c r="P4" s="717"/>
      <c r="Q4" s="717"/>
      <c r="R4" s="717"/>
    </row>
    <row r="5" spans="1:18" s="128" customFormat="1" ht="6.5" customHeight="1">
      <c r="A5" s="724"/>
      <c r="B5" s="430"/>
      <c r="C5" s="548"/>
      <c r="D5" s="430"/>
      <c r="E5" s="548"/>
      <c r="F5" s="430"/>
      <c r="G5" s="548"/>
      <c r="H5" s="430"/>
      <c r="I5" s="548"/>
      <c r="J5" s="429"/>
      <c r="K5" s="430"/>
      <c r="L5" s="430"/>
      <c r="M5" s="430"/>
      <c r="N5" s="430"/>
      <c r="O5" s="430"/>
      <c r="P5" s="430"/>
      <c r="Q5" s="430"/>
      <c r="R5" s="430"/>
    </row>
    <row r="6" spans="1:18" s="128" customFormat="1" ht="6.5" customHeight="1">
      <c r="A6" s="724"/>
      <c r="B6" s="431"/>
      <c r="C6" s="549"/>
      <c r="D6" s="431"/>
      <c r="E6" s="549"/>
      <c r="F6" s="431"/>
      <c r="G6" s="549"/>
      <c r="H6" s="431"/>
      <c r="I6" s="549"/>
      <c r="J6" s="429"/>
      <c r="K6" s="431"/>
      <c r="L6" s="431"/>
      <c r="M6" s="431"/>
      <c r="N6" s="431"/>
      <c r="O6" s="431"/>
      <c r="P6" s="431"/>
      <c r="Q6" s="431"/>
      <c r="R6" s="431"/>
    </row>
    <row r="7" spans="1:18" s="128" customFormat="1" ht="12" customHeight="1">
      <c r="A7" s="724"/>
      <c r="B7" s="718" t="s">
        <v>0</v>
      </c>
      <c r="C7" s="718"/>
      <c r="D7" s="719" t="s">
        <v>155</v>
      </c>
      <c r="E7" s="719"/>
      <c r="F7" s="719"/>
      <c r="G7" s="719"/>
      <c r="H7" s="719"/>
      <c r="I7" s="719"/>
      <c r="J7" s="429"/>
      <c r="K7" s="718" t="s">
        <v>0</v>
      </c>
      <c r="L7" s="718"/>
      <c r="M7" s="719" t="s">
        <v>155</v>
      </c>
      <c r="N7" s="719"/>
      <c r="O7" s="719"/>
      <c r="P7" s="719"/>
      <c r="Q7" s="719"/>
      <c r="R7" s="719"/>
    </row>
    <row r="8" spans="1:18" s="128" customFormat="1" ht="6.5" customHeight="1">
      <c r="A8" s="724"/>
      <c r="B8" s="718"/>
      <c r="C8" s="718"/>
      <c r="D8" s="430"/>
      <c r="E8" s="548"/>
      <c r="F8" s="430"/>
      <c r="G8" s="548"/>
      <c r="H8" s="430"/>
      <c r="I8" s="548"/>
      <c r="J8" s="429"/>
      <c r="K8" s="718"/>
      <c r="L8" s="718"/>
      <c r="M8" s="430"/>
      <c r="N8" s="430"/>
      <c r="O8" s="430"/>
      <c r="P8" s="430"/>
      <c r="Q8" s="430"/>
      <c r="R8" s="430"/>
    </row>
    <row r="9" spans="1:18" s="128" customFormat="1" ht="6.5" customHeight="1">
      <c r="A9" s="724"/>
      <c r="B9" s="718"/>
      <c r="C9" s="718"/>
      <c r="D9" s="431"/>
      <c r="E9" s="549"/>
      <c r="F9" s="431"/>
      <c r="G9" s="549"/>
      <c r="H9" s="431"/>
      <c r="I9" s="549"/>
      <c r="J9" s="429"/>
      <c r="K9" s="718"/>
      <c r="L9" s="718"/>
      <c r="M9" s="431"/>
      <c r="N9" s="431"/>
      <c r="O9" s="431"/>
      <c r="P9" s="431"/>
      <c r="Q9" s="431"/>
      <c r="R9" s="431"/>
    </row>
    <row r="10" spans="1:18" s="128" customFormat="1" ht="12">
      <c r="A10" s="724"/>
      <c r="B10" s="718"/>
      <c r="C10" s="718"/>
      <c r="D10" s="721" t="s">
        <v>23</v>
      </c>
      <c r="E10" s="721"/>
      <c r="F10" s="721" t="s">
        <v>76</v>
      </c>
      <c r="G10" s="721"/>
      <c r="H10" s="721" t="s">
        <v>77</v>
      </c>
      <c r="I10" s="721"/>
      <c r="J10" s="432"/>
      <c r="K10" s="718"/>
      <c r="L10" s="718"/>
      <c r="M10" s="721" t="s">
        <v>23</v>
      </c>
      <c r="N10" s="721"/>
      <c r="O10" s="721" t="s">
        <v>76</v>
      </c>
      <c r="P10" s="721"/>
      <c r="Q10" s="721" t="s">
        <v>77</v>
      </c>
      <c r="R10" s="721"/>
    </row>
    <row r="11" spans="1:18" s="127" customFormat="1" ht="6.5" customHeight="1">
      <c r="A11" s="437"/>
      <c r="B11" s="434"/>
      <c r="C11" s="552"/>
      <c r="D11" s="434"/>
      <c r="E11" s="552"/>
      <c r="F11" s="434"/>
      <c r="G11" s="552"/>
      <c r="H11" s="434"/>
      <c r="I11" s="552"/>
      <c r="J11" s="434"/>
      <c r="K11" s="434"/>
      <c r="L11" s="434"/>
      <c r="M11" s="434"/>
      <c r="N11" s="434"/>
      <c r="O11" s="434"/>
      <c r="P11" s="434"/>
      <c r="Q11" s="434"/>
      <c r="R11" s="434"/>
    </row>
    <row r="12" spans="1:18" s="132" customFormat="1" ht="6.5" customHeight="1">
      <c r="A12" s="129"/>
      <c r="B12" s="220"/>
      <c r="C12" s="538"/>
      <c r="D12" s="130"/>
      <c r="E12" s="538"/>
      <c r="F12" s="130"/>
      <c r="G12" s="538"/>
      <c r="H12" s="130"/>
      <c r="I12" s="538"/>
      <c r="J12" s="130"/>
      <c r="K12" s="130"/>
      <c r="L12" s="130"/>
      <c r="M12" s="130"/>
      <c r="N12" s="130"/>
      <c r="O12" s="130"/>
      <c r="P12" s="130"/>
    </row>
    <row r="13" spans="1:18" s="133" customFormat="1">
      <c r="A13" s="447" t="s">
        <v>156</v>
      </c>
      <c r="B13" s="448">
        <f>SUM(D13,F13,H13)</f>
        <v>41374</v>
      </c>
      <c r="C13" s="553"/>
      <c r="D13" s="448">
        <f>D15</f>
        <v>16907</v>
      </c>
      <c r="E13" s="564"/>
      <c r="F13" s="448">
        <f>F15</f>
        <v>15804</v>
      </c>
      <c r="G13" s="553"/>
      <c r="H13" s="448">
        <f>H15</f>
        <v>8663</v>
      </c>
      <c r="I13" s="553"/>
      <c r="J13" s="451"/>
      <c r="K13" s="443">
        <f>M13+O13+Q13</f>
        <v>99.999999999999986</v>
      </c>
      <c r="L13" s="444"/>
      <c r="M13" s="443">
        <f>D13*100/B13</f>
        <v>40.863827524532311</v>
      </c>
      <c r="N13" s="445"/>
      <c r="O13" s="443">
        <f>F13*100/B13</f>
        <v>38.197902064098223</v>
      </c>
      <c r="P13" s="452"/>
      <c r="Q13" s="443">
        <f>H13*100/B13</f>
        <v>20.938270411369459</v>
      </c>
      <c r="R13" s="451"/>
    </row>
    <row r="14" spans="1:18" s="127" customFormat="1" ht="6.5" customHeight="1">
      <c r="A14" s="134"/>
      <c r="B14" s="135"/>
      <c r="C14" s="539"/>
      <c r="D14" s="135"/>
      <c r="E14" s="539"/>
      <c r="F14" s="135"/>
      <c r="G14" s="539"/>
      <c r="H14" s="135"/>
      <c r="I14" s="539"/>
      <c r="J14" s="134"/>
      <c r="K14" s="137"/>
      <c r="L14" s="137"/>
      <c r="M14" s="137"/>
      <c r="N14" s="137"/>
      <c r="O14" s="137"/>
      <c r="P14" s="137"/>
      <c r="Q14" s="137"/>
      <c r="R14" s="134"/>
    </row>
    <row r="15" spans="1:18" s="133" customFormat="1">
      <c r="A15" s="281" t="s">
        <v>91</v>
      </c>
      <c r="B15" s="168">
        <f t="shared" ref="B15:B24" si="0">SUM(D15,F15,H15)</f>
        <v>41374</v>
      </c>
      <c r="C15" s="537"/>
      <c r="D15" s="168">
        <f>SUM(D16:D24)</f>
        <v>16907</v>
      </c>
      <c r="E15" s="168"/>
      <c r="F15" s="168">
        <f>SUM(F16:F24)</f>
        <v>15804</v>
      </c>
      <c r="G15" s="168"/>
      <c r="H15" s="168">
        <f>SUM(H16:H24)</f>
        <v>8663</v>
      </c>
      <c r="I15" s="168"/>
      <c r="J15" s="148"/>
      <c r="K15" s="221">
        <f>SUM(K16:K23)</f>
        <v>100</v>
      </c>
      <c r="L15" s="221"/>
      <c r="M15" s="221">
        <f>SUM(M16:M23)</f>
        <v>99.999999999999986</v>
      </c>
      <c r="N15" s="221"/>
      <c r="O15" s="221">
        <f>SUM(O16:O23)</f>
        <v>100</v>
      </c>
      <c r="P15" s="221"/>
      <c r="Q15" s="221">
        <f>SUM(Q16:Q23)</f>
        <v>100.00000000000001</v>
      </c>
      <c r="R15" s="221"/>
    </row>
    <row r="16" spans="1:18" s="127" customFormat="1">
      <c r="A16" s="303" t="s">
        <v>92</v>
      </c>
      <c r="B16" s="135">
        <f t="shared" si="0"/>
        <v>10862</v>
      </c>
      <c r="C16" s="537"/>
      <c r="D16" s="135">
        <v>3476</v>
      </c>
      <c r="E16" s="135"/>
      <c r="F16" s="135">
        <v>3327</v>
      </c>
      <c r="G16" s="135"/>
      <c r="H16" s="135">
        <v>4059</v>
      </c>
      <c r="I16" s="135"/>
      <c r="J16" s="222"/>
      <c r="K16" s="213">
        <f>B16*100/SUM($B$16:$B$23)</f>
        <v>32.481086091923089</v>
      </c>
      <c r="L16" s="212"/>
      <c r="M16" s="213">
        <f>D16*100/SUM($D$16:$D$23)</f>
        <v>23.548540071810852</v>
      </c>
      <c r="N16" s="223"/>
      <c r="O16" s="213">
        <f>F16*100/SUM($F$16:$F$23)</f>
        <v>25.613981060897682</v>
      </c>
      <c r="P16" s="212"/>
      <c r="Q16" s="213">
        <f>H16*100/SUM($H$16:$H$23)</f>
        <v>71.323141802846607</v>
      </c>
      <c r="R16" s="213"/>
    </row>
    <row r="17" spans="1:18" s="127" customFormat="1">
      <c r="A17" s="303" t="s">
        <v>93</v>
      </c>
      <c r="B17" s="135">
        <f t="shared" si="0"/>
        <v>592</v>
      </c>
      <c r="C17" s="537" t="s">
        <v>204</v>
      </c>
      <c r="D17" s="135">
        <v>425</v>
      </c>
      <c r="E17" s="135" t="s">
        <v>204</v>
      </c>
      <c r="F17" s="135">
        <v>136</v>
      </c>
      <c r="G17" s="135" t="s">
        <v>204</v>
      </c>
      <c r="H17" s="135">
        <v>31</v>
      </c>
      <c r="I17" s="135" t="s">
        <v>204</v>
      </c>
      <c r="J17" s="222"/>
      <c r="K17" s="213">
        <f t="shared" ref="K17:K22" si="1">B17*100/SUM($B$16:$B$23)</f>
        <v>1.7702819891749648</v>
      </c>
      <c r="L17" s="212"/>
      <c r="M17" s="213">
        <f t="shared" ref="M17:M22" si="2">D17*100/SUM($D$16:$D$23)</f>
        <v>2.879208725696091</v>
      </c>
      <c r="N17" s="223"/>
      <c r="O17" s="213">
        <f t="shared" ref="O17:O22" si="3">F17*100/SUM($F$16:$F$23)</f>
        <v>1.0470398029101546</v>
      </c>
      <c r="P17" s="223"/>
      <c r="Q17" s="213">
        <f t="shared" ref="Q17:Q22" si="4">H17*100/SUM($H$16:$H$23)</f>
        <v>0.5447197329116148</v>
      </c>
      <c r="R17" s="213"/>
    </row>
    <row r="18" spans="1:18" s="127" customFormat="1">
      <c r="A18" s="303" t="s">
        <v>94</v>
      </c>
      <c r="B18" s="135">
        <f t="shared" si="0"/>
        <v>8852</v>
      </c>
      <c r="C18" s="537"/>
      <c r="D18" s="135">
        <v>5921</v>
      </c>
      <c r="E18" s="135"/>
      <c r="F18" s="135">
        <v>2185</v>
      </c>
      <c r="G18" s="135"/>
      <c r="H18" s="135">
        <v>746</v>
      </c>
      <c r="I18" s="135"/>
      <c r="J18" s="222"/>
      <c r="K18" s="213">
        <f t="shared" si="1"/>
        <v>26.470500284082412</v>
      </c>
      <c r="L18" s="212"/>
      <c r="M18" s="213">
        <f t="shared" si="2"/>
        <v>40.112458505521303</v>
      </c>
      <c r="N18" s="212"/>
      <c r="O18" s="213">
        <f t="shared" si="3"/>
        <v>16.821926245284473</v>
      </c>
      <c r="P18" s="213"/>
      <c r="Q18" s="213">
        <f t="shared" si="4"/>
        <v>13.1084167984537</v>
      </c>
      <c r="R18" s="213"/>
    </row>
    <row r="19" spans="1:18" s="127" customFormat="1">
      <c r="A19" s="303" t="s">
        <v>95</v>
      </c>
      <c r="B19" s="135">
        <f t="shared" si="0"/>
        <v>4343</v>
      </c>
      <c r="C19" s="537"/>
      <c r="D19" s="135">
        <v>3581</v>
      </c>
      <c r="E19" s="135"/>
      <c r="F19" s="135">
        <v>238</v>
      </c>
      <c r="G19" s="135" t="s">
        <v>204</v>
      </c>
      <c r="H19" s="135">
        <v>524</v>
      </c>
      <c r="I19" s="135"/>
      <c r="J19" s="222"/>
      <c r="K19" s="213">
        <f t="shared" si="1"/>
        <v>12.98705182261296</v>
      </c>
      <c r="L19" s="212"/>
      <c r="M19" s="213">
        <f t="shared" si="2"/>
        <v>24.259873992276948</v>
      </c>
      <c r="N19" s="212"/>
      <c r="O19" s="213">
        <f t="shared" si="3"/>
        <v>1.8323196550927707</v>
      </c>
      <c r="P19" s="212"/>
      <c r="Q19" s="213">
        <f t="shared" si="4"/>
        <v>9.2075206466350377</v>
      </c>
      <c r="R19" s="213"/>
    </row>
    <row r="20" spans="1:18" s="127" customFormat="1">
      <c r="A20" s="303" t="s">
        <v>96</v>
      </c>
      <c r="B20" s="135">
        <f t="shared" si="0"/>
        <v>148</v>
      </c>
      <c r="C20" s="537" t="s">
        <v>204</v>
      </c>
      <c r="D20" s="135">
        <v>75</v>
      </c>
      <c r="E20" s="135" t="s">
        <v>204</v>
      </c>
      <c r="F20" s="135">
        <v>73</v>
      </c>
      <c r="G20" s="135" t="s">
        <v>204</v>
      </c>
      <c r="H20" s="135">
        <v>0</v>
      </c>
      <c r="I20" s="135"/>
      <c r="J20" s="222"/>
      <c r="K20" s="213">
        <f t="shared" si="1"/>
        <v>0.44257049729374121</v>
      </c>
      <c r="L20" s="212"/>
      <c r="M20" s="213">
        <f t="shared" si="2"/>
        <v>0.50809565747578078</v>
      </c>
      <c r="N20" s="212"/>
      <c r="O20" s="213">
        <f>F20*100/SUM($F$16:$F$23)</f>
        <v>0.56201401185618605</v>
      </c>
      <c r="P20" s="212"/>
      <c r="Q20" s="213">
        <f>H20*100/SUM($H$16:$H$23)</f>
        <v>0</v>
      </c>
      <c r="R20" s="213"/>
    </row>
    <row r="21" spans="1:18" s="127" customFormat="1">
      <c r="A21" s="303" t="s">
        <v>97</v>
      </c>
      <c r="B21" s="135">
        <f t="shared" si="0"/>
        <v>1403</v>
      </c>
      <c r="C21" s="537"/>
      <c r="D21" s="135">
        <v>238</v>
      </c>
      <c r="E21" s="135" t="s">
        <v>204</v>
      </c>
      <c r="F21" s="135">
        <v>1005</v>
      </c>
      <c r="G21" s="135"/>
      <c r="H21" s="135">
        <v>160</v>
      </c>
      <c r="I21" s="135" t="s">
        <v>204</v>
      </c>
      <c r="J21" s="148"/>
      <c r="K21" s="213">
        <f t="shared" si="1"/>
        <v>4.1954487006967494</v>
      </c>
      <c r="L21" s="212"/>
      <c r="M21" s="213">
        <f t="shared" si="2"/>
        <v>1.612356886389811</v>
      </c>
      <c r="N21" s="212"/>
      <c r="O21" s="213">
        <f t="shared" si="3"/>
        <v>7.7373161906228347</v>
      </c>
      <c r="P21" s="212"/>
      <c r="Q21" s="213">
        <f t="shared" si="4"/>
        <v>2.8114566859954313</v>
      </c>
      <c r="R21" s="213"/>
    </row>
    <row r="22" spans="1:18" s="127" customFormat="1">
      <c r="A22" s="303" t="s">
        <v>98</v>
      </c>
      <c r="B22" s="135">
        <f t="shared" si="0"/>
        <v>7178</v>
      </c>
      <c r="C22" s="537"/>
      <c r="D22" s="135">
        <v>1045</v>
      </c>
      <c r="E22" s="135" t="s">
        <v>204</v>
      </c>
      <c r="F22" s="135">
        <v>5962</v>
      </c>
      <c r="G22" s="135"/>
      <c r="H22" s="135">
        <v>171</v>
      </c>
      <c r="I22" s="135" t="s">
        <v>204</v>
      </c>
      <c r="J22" s="171"/>
      <c r="K22" s="213">
        <f t="shared" si="1"/>
        <v>21.46466911874645</v>
      </c>
      <c r="L22" s="212"/>
      <c r="M22" s="213">
        <f t="shared" si="2"/>
        <v>7.0794661608292122</v>
      </c>
      <c r="N22" s="213"/>
      <c r="O22" s="213">
        <f t="shared" si="3"/>
        <v>45.900377242281934</v>
      </c>
      <c r="P22" s="213"/>
      <c r="Q22" s="213">
        <f t="shared" si="4"/>
        <v>3.0047443331576171</v>
      </c>
      <c r="R22" s="213"/>
    </row>
    <row r="23" spans="1:18" s="127" customFormat="1">
      <c r="A23" s="224" t="s">
        <v>99</v>
      </c>
      <c r="B23" s="135">
        <f t="shared" si="0"/>
        <v>63</v>
      </c>
      <c r="C23" s="537" t="s">
        <v>204</v>
      </c>
      <c r="D23" s="135">
        <v>0</v>
      </c>
      <c r="E23" s="135"/>
      <c r="F23" s="135">
        <v>63</v>
      </c>
      <c r="G23" s="135" t="s">
        <v>204</v>
      </c>
      <c r="H23" s="135">
        <v>0</v>
      </c>
      <c r="I23" s="135"/>
      <c r="J23" s="225"/>
      <c r="K23" s="213">
        <f>B23*100/SUM($B$16:$B$23)</f>
        <v>0.18839149546963307</v>
      </c>
      <c r="L23" s="150"/>
      <c r="M23" s="213">
        <f>D23*100/SUM($D$16:$D$23)</f>
        <v>0</v>
      </c>
      <c r="N23" s="150"/>
      <c r="O23" s="213">
        <f>F23*100/SUM($F$16:$F$23)</f>
        <v>0.48502579105396876</v>
      </c>
      <c r="P23" s="150"/>
      <c r="Q23" s="213">
        <f>H23*100/SUM($H$16:$H$23)</f>
        <v>0</v>
      </c>
      <c r="R23" s="149"/>
    </row>
    <row r="24" spans="1:18" s="127" customFormat="1">
      <c r="A24" s="157" t="s">
        <v>69</v>
      </c>
      <c r="B24" s="135">
        <f t="shared" si="0"/>
        <v>7933</v>
      </c>
      <c r="C24" s="537"/>
      <c r="D24" s="135">
        <v>2146</v>
      </c>
      <c r="E24" s="135"/>
      <c r="F24" s="135">
        <v>2815</v>
      </c>
      <c r="G24" s="135"/>
      <c r="H24" s="135">
        <v>2972</v>
      </c>
      <c r="I24" s="135"/>
      <c r="J24" s="148"/>
      <c r="K24" s="204" t="s">
        <v>14</v>
      </c>
      <c r="L24" s="212"/>
      <c r="M24" s="204" t="s">
        <v>14</v>
      </c>
      <c r="N24" s="213"/>
      <c r="O24" s="204" t="s">
        <v>14</v>
      </c>
      <c r="P24" s="213"/>
      <c r="Q24" s="204" t="s">
        <v>14</v>
      </c>
      <c r="R24" s="212"/>
    </row>
    <row r="25" spans="1:18" s="127" customFormat="1" ht="6.5" customHeight="1">
      <c r="A25" s="169"/>
      <c r="B25" s="146"/>
      <c r="C25" s="539"/>
      <c r="D25" s="146"/>
      <c r="E25" s="538"/>
      <c r="F25" s="135"/>
      <c r="G25" s="538"/>
      <c r="H25" s="152"/>
      <c r="I25" s="538"/>
      <c r="J25" s="171"/>
      <c r="K25" s="226"/>
      <c r="L25" s="150"/>
      <c r="M25" s="150"/>
      <c r="N25" s="149"/>
      <c r="O25" s="150"/>
      <c r="P25" s="149"/>
      <c r="Q25" s="137"/>
      <c r="R25" s="137"/>
    </row>
    <row r="26" spans="1:18" s="133" customFormat="1" ht="26">
      <c r="A26" s="227" t="s">
        <v>100</v>
      </c>
      <c r="B26" s="168">
        <f>SUM(D26,F26,H26)</f>
        <v>41372</v>
      </c>
      <c r="C26" s="537"/>
      <c r="D26" s="168">
        <f>SUM(D27:D29)</f>
        <v>16904</v>
      </c>
      <c r="E26" s="537"/>
      <c r="F26" s="168">
        <f>SUM(F27:F29)</f>
        <v>15804</v>
      </c>
      <c r="G26" s="539"/>
      <c r="H26" s="168">
        <f>SUM(H27:H29)</f>
        <v>8664</v>
      </c>
      <c r="I26" s="537"/>
      <c r="J26" s="148"/>
      <c r="K26" s="165">
        <f>SUM(K27:K28)</f>
        <v>100</v>
      </c>
      <c r="L26" s="165"/>
      <c r="M26" s="165">
        <f>SUM(M27:M28)</f>
        <v>100</v>
      </c>
      <c r="N26" s="165"/>
      <c r="O26" s="165">
        <f>SUM(O27:O28)</f>
        <v>100</v>
      </c>
      <c r="P26" s="165"/>
      <c r="Q26" s="165">
        <f>SUM(Q27:Q28)</f>
        <v>100</v>
      </c>
      <c r="R26" s="165"/>
    </row>
    <row r="27" spans="1:18" s="127" customFormat="1">
      <c r="A27" s="304" t="s">
        <v>101</v>
      </c>
      <c r="B27" s="146">
        <f t="shared" ref="B27:B29" si="5">SUM(D27,F27,H27)</f>
        <v>2397</v>
      </c>
      <c r="C27" s="539"/>
      <c r="D27" s="135">
        <v>722</v>
      </c>
      <c r="E27" s="135" t="s">
        <v>204</v>
      </c>
      <c r="F27" s="135">
        <v>1661</v>
      </c>
      <c r="G27" s="135"/>
      <c r="H27" s="135">
        <v>14</v>
      </c>
      <c r="I27" s="135" t="s">
        <v>204</v>
      </c>
      <c r="J27" s="135"/>
      <c r="K27" s="135">
        <f>B27*100/SUM(B27:B28)</f>
        <v>5.8600625855662036</v>
      </c>
      <c r="L27" s="135"/>
      <c r="M27" s="135">
        <f>D27*100/SUM($D$27:$D$28)</f>
        <v>4.3166327872772925</v>
      </c>
      <c r="N27" s="135"/>
      <c r="O27" s="135">
        <f>F27*100/SUM($F$27:$F$28)</f>
        <v>10.683733196115005</v>
      </c>
      <c r="P27" s="135"/>
      <c r="Q27" s="135">
        <f>H27*100/SUM($H$27:$H$28)</f>
        <v>0.16220600162206</v>
      </c>
      <c r="R27" s="149"/>
    </row>
    <row r="28" spans="1:18" s="127" customFormat="1">
      <c r="A28" s="239" t="s">
        <v>102</v>
      </c>
      <c r="B28" s="146">
        <f t="shared" si="5"/>
        <v>38507</v>
      </c>
      <c r="C28" s="537"/>
      <c r="D28" s="135">
        <v>16004</v>
      </c>
      <c r="E28" s="135"/>
      <c r="F28" s="135">
        <v>13886</v>
      </c>
      <c r="G28" s="135"/>
      <c r="H28" s="135">
        <v>8617</v>
      </c>
      <c r="I28" s="135"/>
      <c r="J28" s="135"/>
      <c r="K28" s="135">
        <f>B28*100/SUM(B27:B28)</f>
        <v>94.139937414433803</v>
      </c>
      <c r="L28" s="135"/>
      <c r="M28" s="135">
        <f>D28*100/SUM($D$27:$D$28)</f>
        <v>95.6833672127227</v>
      </c>
      <c r="N28" s="135"/>
      <c r="O28" s="135">
        <f>F28*100/SUM($F$27:$F$28)</f>
        <v>89.316266803885</v>
      </c>
      <c r="P28" s="135"/>
      <c r="Q28" s="135">
        <f>H28*100/SUM($H$27:$H$28)</f>
        <v>99.837793998377947</v>
      </c>
      <c r="R28" s="149"/>
    </row>
    <row r="29" spans="1:18" s="127" customFormat="1">
      <c r="A29" s="145" t="s">
        <v>4</v>
      </c>
      <c r="B29" s="146">
        <f t="shared" si="5"/>
        <v>468</v>
      </c>
      <c r="C29" s="544" t="s">
        <v>204</v>
      </c>
      <c r="D29" s="135">
        <v>178</v>
      </c>
      <c r="E29" s="135" t="s">
        <v>204</v>
      </c>
      <c r="F29" s="135">
        <v>257</v>
      </c>
      <c r="G29" s="135" t="s">
        <v>204</v>
      </c>
      <c r="H29" s="135">
        <v>33</v>
      </c>
      <c r="I29" s="135" t="s">
        <v>204</v>
      </c>
      <c r="J29" s="135"/>
      <c r="K29" s="683" t="s">
        <v>14</v>
      </c>
      <c r="L29" s="135"/>
      <c r="M29" s="135">
        <v>0</v>
      </c>
      <c r="N29" s="135"/>
      <c r="O29" s="135">
        <v>0</v>
      </c>
      <c r="P29" s="135"/>
      <c r="Q29" s="683" t="s">
        <v>14</v>
      </c>
      <c r="R29" s="213"/>
    </row>
    <row r="30" spans="1:18" s="127" customFormat="1" ht="6.5" customHeight="1">
      <c r="A30" s="169"/>
      <c r="B30" s="146"/>
      <c r="C30" s="539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7"/>
    </row>
    <row r="31" spans="1:18" s="133" customFormat="1" ht="27">
      <c r="A31" s="653" t="s">
        <v>207</v>
      </c>
      <c r="B31" s="648"/>
      <c r="C31" s="649"/>
      <c r="D31" s="648"/>
      <c r="E31" s="649"/>
      <c r="F31" s="648"/>
      <c r="G31" s="649"/>
      <c r="H31" s="648"/>
      <c r="I31" s="678"/>
      <c r="J31" s="679"/>
      <c r="K31" s="680"/>
      <c r="L31" s="680"/>
      <c r="M31" s="680"/>
      <c r="N31" s="680"/>
      <c r="O31" s="680"/>
      <c r="P31" s="681"/>
      <c r="Q31" s="680"/>
      <c r="R31" s="165"/>
    </row>
    <row r="32" spans="1:18" s="127" customFormat="1">
      <c r="A32" s="650" t="s">
        <v>176</v>
      </c>
      <c r="B32" s="651">
        <f>SUM(D32,F32,H32)</f>
        <v>35701</v>
      </c>
      <c r="C32" s="649"/>
      <c r="D32" s="651">
        <v>15805</v>
      </c>
      <c r="E32" s="651"/>
      <c r="F32" s="651">
        <v>11306</v>
      </c>
      <c r="G32" s="651"/>
      <c r="H32" s="651">
        <v>8590</v>
      </c>
      <c r="I32" s="651"/>
      <c r="J32" s="651"/>
      <c r="K32" s="713">
        <v>86.290575979503529</v>
      </c>
      <c r="L32" s="651"/>
      <c r="M32" s="713">
        <v>93.493049393670518</v>
      </c>
      <c r="N32" s="651"/>
      <c r="O32" s="713">
        <v>71.538850923816753</v>
      </c>
      <c r="P32" s="651"/>
      <c r="Q32" s="713">
        <v>99.145891043397967</v>
      </c>
      <c r="R32" s="150"/>
    </row>
    <row r="33" spans="1:18" s="127" customFormat="1">
      <c r="A33" s="650" t="s">
        <v>103</v>
      </c>
      <c r="B33" s="651">
        <f>SUM(D33,F33,H33)</f>
        <v>7540</v>
      </c>
      <c r="C33" s="649"/>
      <c r="D33" s="651">
        <v>1178</v>
      </c>
      <c r="E33" s="651" t="s">
        <v>204</v>
      </c>
      <c r="F33" s="651">
        <v>6362</v>
      </c>
      <c r="G33" s="651"/>
      <c r="H33" s="651">
        <v>0</v>
      </c>
      <c r="I33" s="651"/>
      <c r="J33" s="651"/>
      <c r="K33" s="713">
        <v>18.24384814537008</v>
      </c>
      <c r="L33" s="651"/>
      <c r="M33" s="713">
        <v>6.9865369788268783</v>
      </c>
      <c r="N33" s="651"/>
      <c r="O33" s="713">
        <v>40.255631485699823</v>
      </c>
      <c r="P33" s="651"/>
      <c r="Q33" s="713">
        <v>0</v>
      </c>
      <c r="R33" s="150"/>
    </row>
    <row r="34" spans="1:18" s="127" customFormat="1">
      <c r="A34" s="650" t="s">
        <v>205</v>
      </c>
      <c r="B34" s="651">
        <f t="shared" ref="B34:B37" si="6">SUM(D34,F34,H34)</f>
        <v>3340</v>
      </c>
      <c r="C34" s="649"/>
      <c r="D34" s="651">
        <v>1528</v>
      </c>
      <c r="E34" s="651"/>
      <c r="F34" s="651">
        <v>1713</v>
      </c>
      <c r="G34" s="651"/>
      <c r="H34" s="651">
        <v>99</v>
      </c>
      <c r="I34" s="651" t="s">
        <v>204</v>
      </c>
      <c r="J34" s="651"/>
      <c r="K34" s="713">
        <v>8.0830570412139107</v>
      </c>
      <c r="L34" s="651"/>
      <c r="M34" s="713">
        <v>9.0623331949469179</v>
      </c>
      <c r="N34" s="651"/>
      <c r="O34" s="713">
        <v>10.839028094153379</v>
      </c>
      <c r="P34" s="651"/>
      <c r="Q34" s="713">
        <v>1.1437153419593347</v>
      </c>
      <c r="R34" s="150"/>
    </row>
    <row r="35" spans="1:18" s="127" customFormat="1">
      <c r="A35" s="650" t="s">
        <v>206</v>
      </c>
      <c r="B35" s="651">
        <f t="shared" si="6"/>
        <v>3204</v>
      </c>
      <c r="C35" s="649"/>
      <c r="D35" s="651">
        <v>1063</v>
      </c>
      <c r="E35" s="651" t="s">
        <v>204</v>
      </c>
      <c r="F35" s="651">
        <v>1318</v>
      </c>
      <c r="G35" s="651"/>
      <c r="H35" s="651">
        <v>823</v>
      </c>
      <c r="I35" s="651"/>
      <c r="J35" s="651"/>
      <c r="K35" s="713">
        <v>7.7526132404181185</v>
      </c>
      <c r="L35" s="651"/>
      <c r="M35" s="713">
        <v>6.3048635824436534</v>
      </c>
      <c r="N35" s="651"/>
      <c r="O35" s="713">
        <v>8.3396608453556063</v>
      </c>
      <c r="P35" s="651"/>
      <c r="Q35" s="713">
        <v>9.4990766389658354</v>
      </c>
      <c r="R35" s="150"/>
    </row>
    <row r="36" spans="1:18" s="127" customFormat="1">
      <c r="A36" s="650" t="s">
        <v>177</v>
      </c>
      <c r="B36" s="651">
        <f t="shared" si="6"/>
        <v>376</v>
      </c>
      <c r="C36" s="649" t="s">
        <v>204</v>
      </c>
      <c r="D36" s="651">
        <v>271</v>
      </c>
      <c r="E36" s="651" t="s">
        <v>204</v>
      </c>
      <c r="F36" s="651">
        <v>105</v>
      </c>
      <c r="G36" s="651" t="s">
        <v>204</v>
      </c>
      <c r="H36" s="651">
        <v>0</v>
      </c>
      <c r="I36" s="651"/>
      <c r="J36" s="651"/>
      <c r="K36" s="713">
        <v>0.90977279876116057</v>
      </c>
      <c r="L36" s="651"/>
      <c r="M36" s="713">
        <v>1.6072593559100883</v>
      </c>
      <c r="N36" s="651"/>
      <c r="O36" s="713">
        <v>0.66438876233864841</v>
      </c>
      <c r="P36" s="651"/>
      <c r="Q36" s="713">
        <v>0</v>
      </c>
      <c r="R36" s="150"/>
    </row>
    <row r="37" spans="1:18" s="127" customFormat="1">
      <c r="A37" s="650" t="s">
        <v>104</v>
      </c>
      <c r="B37" s="651">
        <f t="shared" si="6"/>
        <v>47</v>
      </c>
      <c r="C37" s="649" t="s">
        <v>204</v>
      </c>
      <c r="D37" s="651">
        <v>47</v>
      </c>
      <c r="E37" s="651" t="s">
        <v>204</v>
      </c>
      <c r="F37" s="651">
        <v>0</v>
      </c>
      <c r="G37" s="651"/>
      <c r="H37" s="651">
        <v>0</v>
      </c>
      <c r="I37" s="651"/>
      <c r="J37" s="651"/>
      <c r="K37" s="713">
        <v>0.11372159984514507</v>
      </c>
      <c r="L37" s="651"/>
      <c r="M37" s="713">
        <v>0.27874977759326258</v>
      </c>
      <c r="N37" s="651"/>
      <c r="O37" s="713">
        <v>0</v>
      </c>
      <c r="P37" s="651"/>
      <c r="Q37" s="713">
        <v>0</v>
      </c>
      <c r="R37" s="150"/>
    </row>
    <row r="38" spans="1:18" s="127" customFormat="1" ht="6.5" customHeight="1">
      <c r="A38" s="231"/>
      <c r="B38" s="146"/>
      <c r="C38" s="537"/>
      <c r="D38" s="146"/>
      <c r="E38" s="537"/>
      <c r="F38" s="146"/>
      <c r="G38" s="537"/>
      <c r="H38" s="146"/>
      <c r="I38" s="537"/>
      <c r="J38" s="148"/>
      <c r="K38" s="150"/>
      <c r="L38" s="150"/>
      <c r="M38" s="150"/>
      <c r="N38" s="150"/>
      <c r="O38" s="150"/>
      <c r="P38" s="150"/>
      <c r="Q38" s="137"/>
      <c r="R38" s="137"/>
    </row>
    <row r="39" spans="1:18" s="133" customFormat="1" ht="26">
      <c r="A39" s="191" t="s">
        <v>105</v>
      </c>
      <c r="B39" s="168">
        <f t="shared" ref="B39:B52" si="7">SUM(D39,F39,H39)</f>
        <v>41371</v>
      </c>
      <c r="C39" s="537"/>
      <c r="D39" s="168">
        <f>SUM(D40:D52)</f>
        <v>16905</v>
      </c>
      <c r="E39" s="537"/>
      <c r="F39" s="168">
        <f>SUM(F40:F52)</f>
        <v>15804</v>
      </c>
      <c r="G39" s="539"/>
      <c r="H39" s="168">
        <f>SUM(H40:H52)</f>
        <v>8662</v>
      </c>
      <c r="I39" s="537"/>
      <c r="J39" s="148"/>
      <c r="K39" s="165">
        <f>SUM(K40:K51)</f>
        <v>100</v>
      </c>
      <c r="L39" s="165"/>
      <c r="M39" s="165">
        <f>SUM(M40:M51)</f>
        <v>100</v>
      </c>
      <c r="N39" s="165"/>
      <c r="O39" s="165">
        <f>SUM(O40:O51)</f>
        <v>100.00000000000001</v>
      </c>
      <c r="P39" s="165"/>
      <c r="Q39" s="165">
        <f>SUM(Q40:Q51)</f>
        <v>100</v>
      </c>
      <c r="R39" s="165"/>
    </row>
    <row r="40" spans="1:18" s="127" customFormat="1">
      <c r="A40" s="157" t="s">
        <v>45</v>
      </c>
      <c r="B40" s="146">
        <f>SUM(D40,F40,H40)</f>
        <v>2342</v>
      </c>
      <c r="C40" s="146"/>
      <c r="D40" s="135">
        <v>782</v>
      </c>
      <c r="E40" s="135" t="s">
        <v>204</v>
      </c>
      <c r="F40" s="135">
        <v>1052</v>
      </c>
      <c r="G40" s="135"/>
      <c r="H40" s="135">
        <v>508</v>
      </c>
      <c r="I40" s="146"/>
      <c r="J40" s="148"/>
      <c r="K40" s="149">
        <f>B40*100/SUM(B40:B51)</f>
        <v>5.9063855543226067</v>
      </c>
      <c r="L40" s="165"/>
      <c r="M40" s="149">
        <f>D40*100/SUM($D$40:$D$51)</f>
        <v>5.0292623319827641</v>
      </c>
      <c r="N40" s="165"/>
      <c r="O40" s="149">
        <f>F40*100/SUM($F$40:$F$51)</f>
        <v>6.7362489594672477</v>
      </c>
      <c r="P40" s="150"/>
      <c r="Q40" s="149">
        <f>H40*100/SUM($H$40:$H$51)</f>
        <v>5.9863304265849635</v>
      </c>
      <c r="R40" s="149"/>
    </row>
    <row r="41" spans="1:18" s="127" customFormat="1">
      <c r="A41" s="145" t="s">
        <v>47</v>
      </c>
      <c r="B41" s="146">
        <f t="shared" si="7"/>
        <v>875</v>
      </c>
      <c r="C41" s="146" t="s">
        <v>204</v>
      </c>
      <c r="D41" s="135">
        <v>299</v>
      </c>
      <c r="E41" s="135" t="s">
        <v>204</v>
      </c>
      <c r="F41" s="135">
        <v>498</v>
      </c>
      <c r="G41" s="135" t="s">
        <v>204</v>
      </c>
      <c r="H41" s="135">
        <v>78</v>
      </c>
      <c r="I41" s="146" t="s">
        <v>204</v>
      </c>
      <c r="J41" s="160"/>
      <c r="K41" s="149">
        <f>B41*100/SUM(B40:B51)</f>
        <v>2.206698274992434</v>
      </c>
      <c r="L41" s="149"/>
      <c r="M41" s="149">
        <f t="shared" ref="M41:M50" si="8">D41*100/SUM($D$40:$D$51)</f>
        <v>1.9229532445816451</v>
      </c>
      <c r="N41" s="149"/>
      <c r="O41" s="149">
        <f>F41*100/SUM($F$40:$F$51)</f>
        <v>3.1888326823333548</v>
      </c>
      <c r="P41" s="150"/>
      <c r="Q41" s="149">
        <f>H41*100/SUM($H$40:$H$51)</f>
        <v>0.91916097101107708</v>
      </c>
      <c r="R41" s="149"/>
    </row>
    <row r="42" spans="1:18" s="127" customFormat="1">
      <c r="A42" s="145" t="s">
        <v>219</v>
      </c>
      <c r="B42" s="146">
        <f t="shared" si="7"/>
        <v>2323</v>
      </c>
      <c r="C42" s="146"/>
      <c r="D42" s="135">
        <v>1850</v>
      </c>
      <c r="E42" s="135"/>
      <c r="F42" s="135">
        <v>451</v>
      </c>
      <c r="G42" s="135" t="s">
        <v>204</v>
      </c>
      <c r="H42" s="135">
        <v>22</v>
      </c>
      <c r="I42" s="146" t="s">
        <v>204</v>
      </c>
      <c r="J42" s="148"/>
      <c r="K42" s="149">
        <f>B42*100/SUM(B40:B51)</f>
        <v>5.8584686774941996</v>
      </c>
      <c r="L42" s="150"/>
      <c r="M42" s="149">
        <f t="shared" si="8"/>
        <v>11.897871245739276</v>
      </c>
      <c r="N42" s="149"/>
      <c r="O42" s="149">
        <f t="shared" ref="O42:O50" si="9">F42*100/SUM($F$40:$F$51)</f>
        <v>2.8878785938400462</v>
      </c>
      <c r="P42" s="150"/>
      <c r="Q42" s="149">
        <f t="shared" ref="Q42:Q50" si="10">H42*100/SUM($H$40:$H$51)</f>
        <v>0.25925053028517558</v>
      </c>
      <c r="R42" s="149"/>
    </row>
    <row r="43" spans="1:18" s="127" customFormat="1">
      <c r="A43" s="157" t="s">
        <v>46</v>
      </c>
      <c r="B43" s="146">
        <f t="shared" si="7"/>
        <v>774</v>
      </c>
      <c r="C43" s="146" t="s">
        <v>204</v>
      </c>
      <c r="D43" s="135">
        <v>450</v>
      </c>
      <c r="E43" s="135" t="s">
        <v>204</v>
      </c>
      <c r="F43" s="135">
        <v>289</v>
      </c>
      <c r="G43" s="135" t="s">
        <v>204</v>
      </c>
      <c r="H43" s="135">
        <v>35</v>
      </c>
      <c r="I43" s="146" t="s">
        <v>204</v>
      </c>
      <c r="J43" s="148"/>
      <c r="K43" s="149">
        <f>B43*100/SUM(B40:B51)</f>
        <v>1.9519822455361646</v>
      </c>
      <c r="L43" s="150"/>
      <c r="M43" s="149">
        <f t="shared" si="8"/>
        <v>2.8940767895041484</v>
      </c>
      <c r="N43" s="150"/>
      <c r="O43" s="149">
        <f t="shared" si="9"/>
        <v>1.8505474803099187</v>
      </c>
      <c r="P43" s="150"/>
      <c r="Q43" s="149">
        <f t="shared" si="10"/>
        <v>0.41244402545368841</v>
      </c>
      <c r="R43" s="149"/>
    </row>
    <row r="44" spans="1:18" s="127" customFormat="1">
      <c r="A44" s="145" t="s">
        <v>129</v>
      </c>
      <c r="B44" s="146">
        <f t="shared" si="7"/>
        <v>88</v>
      </c>
      <c r="C44" s="146" t="s">
        <v>204</v>
      </c>
      <c r="D44" s="135">
        <v>88</v>
      </c>
      <c r="E44" s="135" t="s">
        <v>204</v>
      </c>
      <c r="F44" s="135">
        <v>0</v>
      </c>
      <c r="G44" s="135"/>
      <c r="H44" s="135">
        <v>0</v>
      </c>
      <c r="I44" s="146"/>
      <c r="J44" s="160"/>
      <c r="K44" s="149">
        <f>B44*100/SUM(B40:B51)</f>
        <v>0.22193079794209625</v>
      </c>
      <c r="L44" s="149"/>
      <c r="M44" s="149">
        <f t="shared" si="8"/>
        <v>0.56595279439192236</v>
      </c>
      <c r="N44" s="149"/>
      <c r="O44" s="149">
        <f t="shared" si="9"/>
        <v>0</v>
      </c>
      <c r="P44" s="150"/>
      <c r="Q44" s="149">
        <f t="shared" si="10"/>
        <v>0</v>
      </c>
      <c r="R44" s="149"/>
    </row>
    <row r="45" spans="1:18" s="127" customFormat="1">
      <c r="A45" s="157" t="s">
        <v>48</v>
      </c>
      <c r="B45" s="146">
        <f t="shared" si="7"/>
        <v>320</v>
      </c>
      <c r="C45" s="146" t="s">
        <v>204</v>
      </c>
      <c r="D45" s="135">
        <v>287</v>
      </c>
      <c r="E45" s="135" t="s">
        <v>204</v>
      </c>
      <c r="F45" s="135">
        <v>0</v>
      </c>
      <c r="G45" s="135"/>
      <c r="H45" s="135">
        <v>33</v>
      </c>
      <c r="I45" s="146" t="s">
        <v>204</v>
      </c>
      <c r="J45" s="148"/>
      <c r="K45" s="149">
        <f>B45*100/SUM(B40:B51)</f>
        <v>0.80702108342580448</v>
      </c>
      <c r="L45" s="150"/>
      <c r="M45" s="149">
        <f t="shared" si="8"/>
        <v>1.8457778635282012</v>
      </c>
      <c r="N45" s="150"/>
      <c r="O45" s="149">
        <f t="shared" si="9"/>
        <v>0</v>
      </c>
      <c r="P45" s="150"/>
      <c r="Q45" s="149">
        <f t="shared" si="10"/>
        <v>0.38887579542776335</v>
      </c>
      <c r="R45" s="149"/>
    </row>
    <row r="46" spans="1:18" s="127" customFormat="1">
      <c r="A46" s="157" t="s">
        <v>49</v>
      </c>
      <c r="B46" s="146">
        <f t="shared" si="7"/>
        <v>85</v>
      </c>
      <c r="C46" s="146" t="s">
        <v>204</v>
      </c>
      <c r="D46" s="135">
        <v>64</v>
      </c>
      <c r="E46" s="135" t="s">
        <v>204</v>
      </c>
      <c r="F46" s="135">
        <v>21</v>
      </c>
      <c r="G46" s="135" t="s">
        <v>204</v>
      </c>
      <c r="H46" s="135">
        <v>0</v>
      </c>
      <c r="I46" s="146"/>
      <c r="J46" s="148"/>
      <c r="K46" s="149">
        <f>B46*100/SUM(B40:B51)</f>
        <v>0.21436497528497933</v>
      </c>
      <c r="L46" s="197"/>
      <c r="M46" s="149">
        <f t="shared" si="8"/>
        <v>0.41160203228503439</v>
      </c>
      <c r="N46" s="197"/>
      <c r="O46" s="149">
        <f t="shared" si="9"/>
        <v>0.13446884805020171</v>
      </c>
      <c r="P46" s="150"/>
      <c r="Q46" s="149">
        <f t="shared" si="10"/>
        <v>0</v>
      </c>
      <c r="R46" s="149"/>
    </row>
    <row r="47" spans="1:18" s="127" customFormat="1">
      <c r="A47" s="145" t="s">
        <v>128</v>
      </c>
      <c r="B47" s="146">
        <f t="shared" si="7"/>
        <v>4443</v>
      </c>
      <c r="C47" s="146"/>
      <c r="D47" s="135">
        <v>734</v>
      </c>
      <c r="E47" s="135" t="s">
        <v>204</v>
      </c>
      <c r="F47" s="135">
        <v>3134</v>
      </c>
      <c r="G47" s="135"/>
      <c r="H47" s="135">
        <v>575</v>
      </c>
      <c r="I47" s="146"/>
      <c r="J47" s="148"/>
      <c r="K47" s="149">
        <f>B47*100/SUM(B40:B51)</f>
        <v>11.204983355190155</v>
      </c>
      <c r="L47" s="149"/>
      <c r="M47" s="149">
        <f t="shared" si="8"/>
        <v>4.7205608077689885</v>
      </c>
      <c r="N47" s="150"/>
      <c r="O47" s="149">
        <f t="shared" si="9"/>
        <v>20.06787475187296</v>
      </c>
      <c r="P47" s="150"/>
      <c r="Q47" s="149">
        <f t="shared" si="10"/>
        <v>6.7758661324534524</v>
      </c>
      <c r="R47" s="149"/>
    </row>
    <row r="48" spans="1:18" s="127" customFormat="1">
      <c r="A48" s="145" t="s">
        <v>50</v>
      </c>
      <c r="B48" s="146">
        <f t="shared" si="7"/>
        <v>2361</v>
      </c>
      <c r="C48" s="146"/>
      <c r="D48" s="135">
        <v>885</v>
      </c>
      <c r="E48" s="135" t="s">
        <v>204</v>
      </c>
      <c r="F48" s="135">
        <v>907</v>
      </c>
      <c r="G48" s="135" t="s">
        <v>204</v>
      </c>
      <c r="H48" s="135">
        <v>569</v>
      </c>
      <c r="I48" s="146"/>
      <c r="J48" s="148"/>
      <c r="K48" s="149">
        <f>B48*100/SUM(B40:B51)</f>
        <v>5.9543024311510138</v>
      </c>
      <c r="L48" s="150"/>
      <c r="M48" s="149">
        <f t="shared" si="8"/>
        <v>5.6916843526914915</v>
      </c>
      <c r="N48" s="149"/>
      <c r="O48" s="149">
        <f>F48*100/SUM($F$40:$F$51)</f>
        <v>5.8077735800729977</v>
      </c>
      <c r="P48" s="150"/>
      <c r="Q48" s="149">
        <f t="shared" si="10"/>
        <v>6.7051614423756778</v>
      </c>
      <c r="R48" s="149"/>
    </row>
    <row r="49" spans="1:18" s="127" customFormat="1">
      <c r="A49" s="145" t="s">
        <v>51</v>
      </c>
      <c r="B49" s="146">
        <f t="shared" si="7"/>
        <v>16301</v>
      </c>
      <c r="C49" s="146"/>
      <c r="D49" s="135">
        <v>5354</v>
      </c>
      <c r="E49" s="135"/>
      <c r="F49" s="135">
        <v>5422</v>
      </c>
      <c r="G49" s="135"/>
      <c r="H49" s="135">
        <v>5525</v>
      </c>
      <c r="I49" s="146"/>
      <c r="J49" s="148"/>
      <c r="K49" s="149">
        <f>B49*100/SUM(B40:B51)</f>
        <v>41.110158377887622</v>
      </c>
      <c r="L49" s="150"/>
      <c r="M49" s="149">
        <f t="shared" si="8"/>
        <v>34.433082513344907</v>
      </c>
      <c r="N49" s="150"/>
      <c r="O49" s="149">
        <f t="shared" si="9"/>
        <v>34.718575910866363</v>
      </c>
      <c r="P49" s="150"/>
      <c r="Q49" s="149">
        <f t="shared" si="10"/>
        <v>65.107235446617963</v>
      </c>
      <c r="R49" s="149"/>
    </row>
    <row r="50" spans="1:18" s="127" customFormat="1">
      <c r="A50" s="157" t="s">
        <v>52</v>
      </c>
      <c r="B50" s="146">
        <f t="shared" si="7"/>
        <v>1660</v>
      </c>
      <c r="C50" s="146"/>
      <c r="D50" s="135">
        <v>775</v>
      </c>
      <c r="E50" s="135" t="s">
        <v>204</v>
      </c>
      <c r="F50" s="135">
        <v>709</v>
      </c>
      <c r="G50" s="135" t="s">
        <v>204</v>
      </c>
      <c r="H50" s="135">
        <v>176</v>
      </c>
      <c r="I50" s="146" t="s">
        <v>204</v>
      </c>
      <c r="J50" s="232"/>
      <c r="K50" s="149">
        <f>B50*100/SUM(B40:B51)</f>
        <v>4.1864218702713609</v>
      </c>
      <c r="L50" s="150"/>
      <c r="M50" s="149">
        <f t="shared" si="8"/>
        <v>4.9842433597015887</v>
      </c>
      <c r="N50" s="150"/>
      <c r="O50" s="149">
        <f t="shared" si="9"/>
        <v>4.5399244413139526</v>
      </c>
      <c r="P50" s="150"/>
      <c r="Q50" s="149">
        <f t="shared" si="10"/>
        <v>2.0740042422814047</v>
      </c>
      <c r="R50" s="149"/>
    </row>
    <row r="51" spans="1:18" s="127" customFormat="1">
      <c r="A51" s="157" t="s">
        <v>106</v>
      </c>
      <c r="B51" s="146">
        <f t="shared" si="7"/>
        <v>8080</v>
      </c>
      <c r="C51" s="146"/>
      <c r="D51" s="135">
        <v>3981</v>
      </c>
      <c r="E51" s="135"/>
      <c r="F51" s="135">
        <v>3134</v>
      </c>
      <c r="G51" s="135"/>
      <c r="H51" s="135">
        <v>965</v>
      </c>
      <c r="I51" s="146"/>
      <c r="J51" s="148"/>
      <c r="K51" s="149">
        <f>B51*100/SUM(B40:B51)</f>
        <v>20.377282356501563</v>
      </c>
      <c r="L51" s="150"/>
      <c r="M51" s="149">
        <f>D51*100/SUM($D$40:$D$51)</f>
        <v>25.602932664480029</v>
      </c>
      <c r="N51" s="150"/>
      <c r="O51" s="149">
        <f>F51*100/SUM($F$40:$F$51)</f>
        <v>20.06787475187296</v>
      </c>
      <c r="P51" s="150"/>
      <c r="Q51" s="149">
        <f>H51*100/SUM($H$40:$H$51)</f>
        <v>11.371670987508837</v>
      </c>
      <c r="R51" s="149"/>
    </row>
    <row r="52" spans="1:18" s="127" customFormat="1">
      <c r="A52" s="157" t="s">
        <v>69</v>
      </c>
      <c r="B52" s="146">
        <f t="shared" si="7"/>
        <v>1719</v>
      </c>
      <c r="C52" s="146"/>
      <c r="D52" s="135">
        <v>1356</v>
      </c>
      <c r="E52" s="135"/>
      <c r="F52" s="135">
        <v>187</v>
      </c>
      <c r="G52" s="135" t="s">
        <v>204</v>
      </c>
      <c r="H52" s="135">
        <v>176</v>
      </c>
      <c r="I52" s="146" t="s">
        <v>204</v>
      </c>
      <c r="J52" s="160"/>
      <c r="K52" s="204" t="s">
        <v>14</v>
      </c>
      <c r="L52" s="150"/>
      <c r="M52" s="204" t="s">
        <v>14</v>
      </c>
      <c r="N52" s="150"/>
      <c r="O52" s="204" t="s">
        <v>14</v>
      </c>
      <c r="P52" s="150"/>
      <c r="Q52" s="204" t="s">
        <v>14</v>
      </c>
      <c r="R52" s="149"/>
    </row>
    <row r="53" spans="1:18" s="127" customFormat="1" ht="6.5" customHeight="1">
      <c r="A53" s="169"/>
      <c r="B53" s="146"/>
      <c r="C53" s="537"/>
      <c r="D53" s="135"/>
      <c r="E53" s="135"/>
      <c r="F53" s="135"/>
      <c r="G53" s="135"/>
      <c r="H53" s="135"/>
      <c r="I53" s="537"/>
      <c r="J53" s="148"/>
      <c r="K53" s="150"/>
      <c r="L53" s="150"/>
      <c r="M53" s="150"/>
      <c r="N53" s="149"/>
      <c r="O53" s="150"/>
      <c r="P53" s="150"/>
      <c r="Q53" s="137"/>
      <c r="R53" s="137"/>
    </row>
    <row r="54" spans="1:18" s="133" customFormat="1" ht="26">
      <c r="A54" s="227" t="s">
        <v>107</v>
      </c>
      <c r="B54" s="168">
        <f t="shared" ref="B54:B60" si="11">SUM(D54,F54,H54)</f>
        <v>41373</v>
      </c>
      <c r="C54" s="146"/>
      <c r="D54" s="168">
        <f>SUM(D55:D60)</f>
        <v>16904</v>
      </c>
      <c r="E54" s="168"/>
      <c r="F54" s="168">
        <f>SUM(F55:F60)</f>
        <v>15804</v>
      </c>
      <c r="G54" s="168"/>
      <c r="H54" s="168">
        <f>SUM(H55:H60)</f>
        <v>8665</v>
      </c>
      <c r="I54" s="146"/>
      <c r="J54" s="148"/>
      <c r="K54" s="165">
        <f>SUM(K55:K59)</f>
        <v>100</v>
      </c>
      <c r="L54" s="165"/>
      <c r="M54" s="165">
        <f>SUM(M55:M59)</f>
        <v>100</v>
      </c>
      <c r="N54" s="165"/>
      <c r="O54" s="165">
        <f>SUM(O55:O59)</f>
        <v>100</v>
      </c>
      <c r="P54" s="165"/>
      <c r="Q54" s="165">
        <f>SUM(Q55:Q59)</f>
        <v>100</v>
      </c>
      <c r="R54" s="165"/>
    </row>
    <row r="55" spans="1:18" s="127" customFormat="1">
      <c r="A55" s="145" t="s">
        <v>108</v>
      </c>
      <c r="B55" s="146">
        <f t="shared" si="11"/>
        <v>5343</v>
      </c>
      <c r="C55" s="146"/>
      <c r="D55" s="146">
        <v>1248</v>
      </c>
      <c r="E55" s="146"/>
      <c r="F55" s="146">
        <v>3048</v>
      </c>
      <c r="G55" s="146"/>
      <c r="H55" s="146">
        <v>1047</v>
      </c>
      <c r="I55" s="146"/>
      <c r="J55" s="148"/>
      <c r="K55" s="149">
        <f>B55*100/SUM(B55:B59)</f>
        <v>13.532063620707122</v>
      </c>
      <c r="L55" s="150"/>
      <c r="M55" s="149">
        <f>D55*100/SUM($D$55:$D$59)</f>
        <v>8.185216763953564</v>
      </c>
      <c r="N55" s="150"/>
      <c r="O55" s="149">
        <f>F55*100/SUM($F$55:$F$59)</f>
        <v>19.471061709467229</v>
      </c>
      <c r="P55" s="150"/>
      <c r="Q55" s="149">
        <f>H55*100/SUM($H$55:$H$59)</f>
        <v>12.198531981824537</v>
      </c>
      <c r="R55" s="150"/>
    </row>
    <row r="56" spans="1:18" s="127" customFormat="1">
      <c r="A56" s="145" t="s">
        <v>109</v>
      </c>
      <c r="B56" s="146">
        <f t="shared" si="11"/>
        <v>23218</v>
      </c>
      <c r="C56" s="146"/>
      <c r="D56" s="146">
        <v>8076</v>
      </c>
      <c r="E56" s="146"/>
      <c r="F56" s="146">
        <v>8500</v>
      </c>
      <c r="G56" s="146"/>
      <c r="H56" s="146">
        <v>6642</v>
      </c>
      <c r="I56" s="146"/>
      <c r="J56" s="148"/>
      <c r="K56" s="149">
        <f>B56*100/SUM(B55:B59)</f>
        <v>58.803566001418297</v>
      </c>
      <c r="L56" s="165"/>
      <c r="M56" s="149">
        <f t="shared" ref="M56:M58" si="12">D56*100/SUM($D$55:$D$59)</f>
        <v>52.96779694366105</v>
      </c>
      <c r="N56" s="165"/>
      <c r="O56" s="149">
        <f t="shared" ref="O56:O58" si="13">F56*100/SUM($F$55:$F$59)</f>
        <v>54.29922064648013</v>
      </c>
      <c r="P56" s="165"/>
      <c r="Q56" s="149">
        <f t="shared" ref="Q56:Q58" si="14">H56*100/SUM($H$55:$H$59)</f>
        <v>77.385529535127574</v>
      </c>
      <c r="R56" s="150"/>
    </row>
    <row r="57" spans="1:18" s="127" customFormat="1">
      <c r="A57" s="145" t="s">
        <v>110</v>
      </c>
      <c r="B57" s="146">
        <f t="shared" si="11"/>
        <v>9849</v>
      </c>
      <c r="C57" s="146"/>
      <c r="D57" s="146">
        <v>5345</v>
      </c>
      <c r="E57" s="146"/>
      <c r="F57" s="146">
        <v>3621</v>
      </c>
      <c r="G57" s="146"/>
      <c r="H57" s="146">
        <v>883</v>
      </c>
      <c r="I57" s="146"/>
      <c r="J57" s="148"/>
      <c r="K57" s="149">
        <f>B57*100/SUM(B55:B59)</f>
        <v>24.944281227839124</v>
      </c>
      <c r="L57" s="150"/>
      <c r="M57" s="149">
        <f t="shared" si="12"/>
        <v>35.05607660523382</v>
      </c>
      <c r="N57" s="150"/>
      <c r="O57" s="149">
        <f t="shared" si="13"/>
        <v>23.131467995400538</v>
      </c>
      <c r="P57" s="197"/>
      <c r="Q57" s="149">
        <f t="shared" si="14"/>
        <v>10.287778166142374</v>
      </c>
      <c r="R57" s="150"/>
    </row>
    <row r="58" spans="1:18" s="127" customFormat="1">
      <c r="A58" s="145" t="s">
        <v>111</v>
      </c>
      <c r="B58" s="146">
        <f t="shared" si="11"/>
        <v>1059</v>
      </c>
      <c r="C58" s="146"/>
      <c r="D58" s="146">
        <v>578</v>
      </c>
      <c r="E58" s="146" t="s">
        <v>204</v>
      </c>
      <c r="F58" s="146">
        <v>470</v>
      </c>
      <c r="G58" s="146" t="s">
        <v>204</v>
      </c>
      <c r="H58" s="146">
        <v>11</v>
      </c>
      <c r="I58" s="146" t="s">
        <v>204</v>
      </c>
      <c r="J58" s="160"/>
      <c r="K58" s="149">
        <f>B58*100/SUM(B55:B59)</f>
        <v>2.682099078107588</v>
      </c>
      <c r="L58" s="150"/>
      <c r="M58" s="149">
        <f t="shared" si="12"/>
        <v>3.7909096871515708</v>
      </c>
      <c r="N58" s="150"/>
      <c r="O58" s="149">
        <f t="shared" si="13"/>
        <v>3.0024274945700777</v>
      </c>
      <c r="P58" s="150"/>
      <c r="Q58" s="149">
        <f t="shared" si="14"/>
        <v>0.12816031690551088</v>
      </c>
      <c r="R58" s="150"/>
    </row>
    <row r="59" spans="1:18" s="123" customFormat="1">
      <c r="A59" s="145" t="s">
        <v>112</v>
      </c>
      <c r="B59" s="146">
        <f t="shared" si="11"/>
        <v>15</v>
      </c>
      <c r="C59" s="146" t="s">
        <v>204</v>
      </c>
      <c r="D59" s="146">
        <v>0</v>
      </c>
      <c r="E59" s="146"/>
      <c r="F59" s="146">
        <v>15</v>
      </c>
      <c r="G59" s="146" t="s">
        <v>204</v>
      </c>
      <c r="H59" s="146">
        <v>0</v>
      </c>
      <c r="I59" s="146"/>
      <c r="J59" s="148"/>
      <c r="K59" s="149">
        <f>B59*100/SUM(B55:B59)</f>
        <v>3.7990071927869518E-2</v>
      </c>
      <c r="L59" s="150"/>
      <c r="M59" s="149">
        <f>D59*100/SUM($D$55:$D$59)</f>
        <v>0</v>
      </c>
      <c r="N59" s="150"/>
      <c r="O59" s="149">
        <f>F59*100/SUM($F$55:$F$59)</f>
        <v>9.5822154082023769E-2</v>
      </c>
      <c r="P59" s="150"/>
      <c r="Q59" s="149">
        <f>H59*100/SUM($H$55:$H$59)</f>
        <v>0</v>
      </c>
      <c r="R59" s="230"/>
    </row>
    <row r="60" spans="1:18" s="127" customFormat="1">
      <c r="A60" s="157" t="s">
        <v>69</v>
      </c>
      <c r="B60" s="146">
        <f t="shared" si="11"/>
        <v>1889</v>
      </c>
      <c r="C60" s="146"/>
      <c r="D60" s="146">
        <v>1657</v>
      </c>
      <c r="E60" s="146"/>
      <c r="F60" s="146">
        <v>150</v>
      </c>
      <c r="G60" s="146" t="s">
        <v>204</v>
      </c>
      <c r="H60" s="146">
        <v>82</v>
      </c>
      <c r="I60" s="146" t="s">
        <v>204</v>
      </c>
      <c r="J60" s="160"/>
      <c r="K60" s="204" t="s">
        <v>14</v>
      </c>
      <c r="L60" s="150"/>
      <c r="M60" s="204" t="s">
        <v>14</v>
      </c>
      <c r="N60" s="150"/>
      <c r="O60" s="204" t="s">
        <v>14</v>
      </c>
      <c r="P60" s="149"/>
      <c r="Q60" s="204" t="s">
        <v>14</v>
      </c>
      <c r="R60" s="150"/>
    </row>
    <row r="61" spans="1:18" s="127" customFormat="1" ht="6.5" customHeight="1">
      <c r="A61" s="169"/>
      <c r="B61" s="146"/>
      <c r="C61" s="537"/>
      <c r="D61" s="146"/>
      <c r="E61" s="537"/>
      <c r="F61" s="233"/>
      <c r="G61" s="539"/>
      <c r="H61" s="134"/>
      <c r="I61" s="537"/>
      <c r="J61" s="148"/>
      <c r="K61" s="197"/>
      <c r="L61" s="197"/>
      <c r="M61" s="197"/>
      <c r="N61" s="197"/>
      <c r="O61" s="197"/>
      <c r="P61" s="150"/>
      <c r="Q61" s="137"/>
      <c r="R61" s="137"/>
    </row>
    <row r="62" spans="1:18" s="133" customFormat="1" ht="26">
      <c r="A62" s="237" t="s">
        <v>113</v>
      </c>
      <c r="B62" s="168">
        <f>SUM(D62,F62,H62)</f>
        <v>41375</v>
      </c>
      <c r="C62" s="537"/>
      <c r="D62" s="168">
        <f>D63+D70+D71</f>
        <v>16906</v>
      </c>
      <c r="E62" s="537"/>
      <c r="F62" s="168">
        <f>F63+F70+F71</f>
        <v>15805</v>
      </c>
      <c r="G62" s="539"/>
      <c r="H62" s="168">
        <f>H63+H70+H71</f>
        <v>8664</v>
      </c>
      <c r="I62" s="537"/>
      <c r="J62" s="148"/>
      <c r="K62" s="165">
        <f>SUM(K63,K70)</f>
        <v>100</v>
      </c>
      <c r="L62" s="165"/>
      <c r="M62" s="165">
        <f>SUM(M63,M70)</f>
        <v>100</v>
      </c>
      <c r="N62" s="165"/>
      <c r="O62" s="165">
        <f>SUM(O63,O70)</f>
        <v>100</v>
      </c>
      <c r="P62" s="165"/>
      <c r="Q62" s="165">
        <f>SUM(Q63,Q70)</f>
        <v>100</v>
      </c>
      <c r="R62" s="165"/>
    </row>
    <row r="63" spans="1:18" s="235" customFormat="1" ht="26">
      <c r="A63" s="145" t="s">
        <v>114</v>
      </c>
      <c r="B63" s="146">
        <f t="shared" ref="B63:B71" si="15">SUM(D63,F63,H63)</f>
        <v>38342</v>
      </c>
      <c r="C63" s="146"/>
      <c r="D63" s="146">
        <f>SUM(D64:D69)</f>
        <v>15909</v>
      </c>
      <c r="E63" s="146"/>
      <c r="F63" s="146">
        <f>SUM(F64:F69)</f>
        <v>14456</v>
      </c>
      <c r="G63" s="146"/>
      <c r="H63" s="146">
        <f>SUM(H64:H69)</f>
        <v>7977</v>
      </c>
      <c r="I63" s="146"/>
      <c r="J63" s="148"/>
      <c r="K63" s="150">
        <f>B63*100/SUM(B63,B70)</f>
        <v>93.067624641972913</v>
      </c>
      <c r="L63" s="150"/>
      <c r="M63" s="149">
        <f>D63*100/SUM(D63,D70)</f>
        <v>94.561340941512128</v>
      </c>
      <c r="N63" s="150"/>
      <c r="O63" s="149">
        <f>F63*100/SUM(F63,F70)</f>
        <v>91.731708864775683</v>
      </c>
      <c r="P63" s="234"/>
      <c r="Q63" s="149">
        <f>H63*100/SUM(H63,H70)</f>
        <v>92.59431224608241</v>
      </c>
      <c r="R63" s="150"/>
    </row>
    <row r="64" spans="1:18" s="127" customFormat="1">
      <c r="A64" s="229" t="s">
        <v>175</v>
      </c>
      <c r="B64" s="146">
        <f t="shared" si="15"/>
        <v>15612</v>
      </c>
      <c r="C64" s="146"/>
      <c r="D64" s="146">
        <v>8750</v>
      </c>
      <c r="E64" s="146"/>
      <c r="F64" s="146">
        <v>1384</v>
      </c>
      <c r="G64" s="146"/>
      <c r="H64" s="146">
        <v>5478</v>
      </c>
      <c r="I64" s="146"/>
      <c r="J64" s="148"/>
      <c r="K64" s="149">
        <f>B64*100/SUM(B63,B70)</f>
        <v>37.8950434487111</v>
      </c>
      <c r="L64" s="150"/>
      <c r="M64" s="149">
        <f>D64*100/SUM(D63,D70)</f>
        <v>52.009034712315739</v>
      </c>
      <c r="N64" s="150"/>
      <c r="O64" s="149">
        <f>F64*100/SUM(F63,F70)</f>
        <v>8.7822831397931349</v>
      </c>
      <c r="P64" s="150"/>
      <c r="Q64" s="149">
        <f>H64*100/SUM(H63,H70)</f>
        <v>63.586767266395825</v>
      </c>
      <c r="R64" s="150"/>
    </row>
    <row r="65" spans="1:18" s="127" customFormat="1">
      <c r="A65" s="229" t="s">
        <v>115</v>
      </c>
      <c r="B65" s="146">
        <f t="shared" si="15"/>
        <v>11996</v>
      </c>
      <c r="C65" s="146"/>
      <c r="D65" s="146">
        <v>5292</v>
      </c>
      <c r="E65" s="146"/>
      <c r="F65" s="146">
        <v>4319</v>
      </c>
      <c r="G65" s="146"/>
      <c r="H65" s="146">
        <v>2385</v>
      </c>
      <c r="I65" s="146"/>
      <c r="J65" s="148"/>
      <c r="K65" s="149">
        <f>B65*100/SUM(B63,B70)</f>
        <v>29.117918345550756</v>
      </c>
      <c r="L65" s="150"/>
      <c r="M65" s="149">
        <f>D65*100/SUM(D63,D70)</f>
        <v>31.45506419400856</v>
      </c>
      <c r="N65" s="150"/>
      <c r="O65" s="149">
        <f>F65*100/SUM(F63,F70)</f>
        <v>27.406561330033632</v>
      </c>
      <c r="P65" s="150"/>
      <c r="Q65" s="149">
        <f>H65*100/SUM(H63,H70)</f>
        <v>27.684271619268717</v>
      </c>
      <c r="R65" s="150"/>
    </row>
    <row r="66" spans="1:18" s="127" customFormat="1">
      <c r="A66" s="308" t="s">
        <v>178</v>
      </c>
      <c r="B66" s="146">
        <f t="shared" si="15"/>
        <v>1359</v>
      </c>
      <c r="C66" s="146"/>
      <c r="D66" s="146">
        <v>30</v>
      </c>
      <c r="E66" s="146" t="s">
        <v>204</v>
      </c>
      <c r="F66" s="146">
        <v>1329</v>
      </c>
      <c r="G66" s="146"/>
      <c r="H66" s="146">
        <v>0</v>
      </c>
      <c r="I66" s="146"/>
      <c r="J66" s="148"/>
      <c r="K66" s="149">
        <f>B66*100/SUM(B63,B70)</f>
        <v>3.2987038205738144</v>
      </c>
      <c r="L66" s="150"/>
      <c r="M66" s="149">
        <f>D66*100/SUM(D63,D70)</f>
        <v>0.1783166904422254</v>
      </c>
      <c r="N66" s="150"/>
      <c r="O66" s="149">
        <f>F66*100/SUM(F63,F70)</f>
        <v>8.4332762231106031</v>
      </c>
      <c r="P66" s="150"/>
      <c r="Q66" s="149">
        <f>H66*100/SUM(H63,H70)</f>
        <v>0</v>
      </c>
      <c r="R66" s="150"/>
    </row>
    <row r="67" spans="1:18" s="127" customFormat="1">
      <c r="A67" s="229" t="s">
        <v>117</v>
      </c>
      <c r="B67" s="146">
        <f t="shared" si="15"/>
        <v>3777</v>
      </c>
      <c r="C67" s="146"/>
      <c r="D67" s="146">
        <v>1036</v>
      </c>
      <c r="E67" s="146" t="s">
        <v>204</v>
      </c>
      <c r="F67" s="146">
        <v>2732</v>
      </c>
      <c r="G67" s="146"/>
      <c r="H67" s="146">
        <v>9</v>
      </c>
      <c r="I67" s="146" t="s">
        <v>204</v>
      </c>
      <c r="J67" s="148"/>
      <c r="K67" s="149">
        <f>B67*100/SUM(B63,B70)</f>
        <v>9.1679207728530514</v>
      </c>
      <c r="L67" s="150"/>
      <c r="M67" s="149">
        <f>D67*100/SUM(D63,D70)</f>
        <v>6.1578697099381836</v>
      </c>
      <c r="N67" s="150"/>
      <c r="O67" s="149">
        <f>F67*100/SUM(F63,F70)</f>
        <v>17.336125388666794</v>
      </c>
      <c r="P67" s="165"/>
      <c r="Q67" s="149">
        <f>H67*100/SUM(H63,H70)</f>
        <v>0.1044689495066744</v>
      </c>
      <c r="R67" s="150"/>
    </row>
    <row r="68" spans="1:18" s="127" customFormat="1" ht="24" customHeight="1">
      <c r="A68" s="229" t="s">
        <v>116</v>
      </c>
      <c r="B68" s="146">
        <f t="shared" si="15"/>
        <v>3430</v>
      </c>
      <c r="C68" s="146"/>
      <c r="D68" s="146">
        <v>801</v>
      </c>
      <c r="E68" s="146" t="s">
        <v>204</v>
      </c>
      <c r="F68" s="146">
        <v>2588</v>
      </c>
      <c r="G68" s="146"/>
      <c r="H68" s="146">
        <v>41</v>
      </c>
      <c r="I68" s="146" t="s">
        <v>204</v>
      </c>
      <c r="J68" s="148"/>
      <c r="K68" s="149">
        <f>B68*100/SUM(B63,B70)</f>
        <v>8.3256468760619455</v>
      </c>
      <c r="L68" s="150"/>
      <c r="M68" s="149">
        <f>D68*100/SUM(D63,D70)</f>
        <v>4.761055634807418</v>
      </c>
      <c r="N68" s="165"/>
      <c r="O68" s="149">
        <f>F68*100/SUM(F63,F70)</f>
        <v>16.422361824988894</v>
      </c>
      <c r="P68" s="150"/>
      <c r="Q68" s="149">
        <f>H68*100/SUM(H63,H70)</f>
        <v>0.4759141033081834</v>
      </c>
      <c r="R68" s="150"/>
    </row>
    <row r="69" spans="1:18" s="127" customFormat="1">
      <c r="A69" s="229" t="s">
        <v>67</v>
      </c>
      <c r="B69" s="146">
        <f t="shared" si="15"/>
        <v>2168</v>
      </c>
      <c r="C69" s="146"/>
      <c r="D69" s="146">
        <v>0</v>
      </c>
      <c r="E69" s="146"/>
      <c r="F69" s="146">
        <v>2104</v>
      </c>
      <c r="G69" s="146"/>
      <c r="H69" s="146">
        <v>64</v>
      </c>
      <c r="I69" s="146" t="s">
        <v>204</v>
      </c>
      <c r="J69" s="148"/>
      <c r="K69" s="149">
        <f>B69*100/SUM(B63,B70)</f>
        <v>5.2623913782222438</v>
      </c>
      <c r="L69" s="150"/>
      <c r="M69" s="149">
        <f>D69*100/SUM(D63,D70)</f>
        <v>0</v>
      </c>
      <c r="N69" s="150"/>
      <c r="O69" s="149">
        <f>F69*100/SUM(F63,F70)</f>
        <v>13.351100958182625</v>
      </c>
      <c r="P69" s="150"/>
      <c r="Q69" s="149">
        <f>H69*100/SUM(H63,H70)</f>
        <v>0.742890307603018</v>
      </c>
      <c r="R69" s="150"/>
    </row>
    <row r="70" spans="1:18" s="235" customFormat="1">
      <c r="A70" s="145" t="s">
        <v>118</v>
      </c>
      <c r="B70" s="146">
        <f t="shared" si="15"/>
        <v>2856</v>
      </c>
      <c r="C70" s="146"/>
      <c r="D70" s="146">
        <v>915</v>
      </c>
      <c r="E70" s="146" t="s">
        <v>204</v>
      </c>
      <c r="F70" s="146">
        <v>1303</v>
      </c>
      <c r="G70" s="146"/>
      <c r="H70" s="146">
        <v>638</v>
      </c>
      <c r="I70" s="146"/>
      <c r="J70" s="148"/>
      <c r="K70" s="149">
        <f>B70*100/SUM(B63,B70)</f>
        <v>6.9323753580270884</v>
      </c>
      <c r="L70" s="150"/>
      <c r="M70" s="149">
        <f>D70*100/SUM(D63,D70)</f>
        <v>5.4386590584878745</v>
      </c>
      <c r="N70" s="150"/>
      <c r="O70" s="149">
        <f>F70*100/SUM(F63,F70)</f>
        <v>8.2682911352243167</v>
      </c>
      <c r="P70" s="234"/>
      <c r="Q70" s="149">
        <f>H70*100/SUM(H63,H70)</f>
        <v>7.4056877539175856</v>
      </c>
      <c r="R70" s="150"/>
    </row>
    <row r="71" spans="1:18" s="127" customFormat="1">
      <c r="A71" s="157" t="s">
        <v>69</v>
      </c>
      <c r="B71" s="146">
        <f t="shared" si="15"/>
        <v>177</v>
      </c>
      <c r="C71" s="146" t="s">
        <v>204</v>
      </c>
      <c r="D71" s="146">
        <v>82</v>
      </c>
      <c r="E71" s="146" t="s">
        <v>204</v>
      </c>
      <c r="F71" s="146">
        <v>46</v>
      </c>
      <c r="G71" s="146" t="s">
        <v>204</v>
      </c>
      <c r="H71" s="146">
        <v>49</v>
      </c>
      <c r="I71" s="146" t="s">
        <v>204</v>
      </c>
      <c r="J71" s="148"/>
      <c r="K71" s="204" t="s">
        <v>14</v>
      </c>
      <c r="L71" s="150"/>
      <c r="M71" s="204" t="s">
        <v>14</v>
      </c>
      <c r="N71" s="150"/>
      <c r="O71" s="204">
        <v>0</v>
      </c>
      <c r="P71" s="150"/>
      <c r="Q71" s="204" t="s">
        <v>14</v>
      </c>
      <c r="R71" s="150"/>
    </row>
    <row r="72" spans="1:18" s="127" customFormat="1" ht="6.5" customHeight="1">
      <c r="A72" s="151"/>
      <c r="B72" s="146"/>
      <c r="C72" s="146"/>
      <c r="D72" s="146"/>
      <c r="E72" s="146"/>
      <c r="F72" s="146"/>
      <c r="G72" s="146"/>
      <c r="H72" s="146"/>
      <c r="I72" s="146"/>
      <c r="J72" s="232"/>
      <c r="K72" s="150"/>
      <c r="L72" s="150"/>
      <c r="M72" s="150"/>
      <c r="N72" s="150"/>
      <c r="O72" s="150"/>
      <c r="P72" s="150"/>
      <c r="Q72" s="137"/>
      <c r="R72" s="137"/>
    </row>
    <row r="73" spans="1:18" s="133" customFormat="1" ht="26">
      <c r="A73" s="227" t="s">
        <v>119</v>
      </c>
      <c r="B73" s="168">
        <f t="shared" ref="B73:B76" si="16">SUM(D73,F73,H73)</f>
        <v>41373</v>
      </c>
      <c r="C73" s="537"/>
      <c r="D73" s="168">
        <f>SUM(D74:D76)</f>
        <v>16905</v>
      </c>
      <c r="E73" s="537"/>
      <c r="F73" s="168">
        <f>SUM(F74:F76)</f>
        <v>15804</v>
      </c>
      <c r="G73" s="539"/>
      <c r="H73" s="168">
        <f>SUM(H74:H76)</f>
        <v>8664</v>
      </c>
      <c r="I73" s="537"/>
      <c r="J73" s="148"/>
      <c r="K73" s="165">
        <f>SUM(K74:K75)</f>
        <v>100</v>
      </c>
      <c r="L73" s="165"/>
      <c r="M73" s="165">
        <f>SUM(M74:M75)</f>
        <v>100</v>
      </c>
      <c r="N73" s="165"/>
      <c r="O73" s="165">
        <f>SUM(O74:O75)</f>
        <v>100</v>
      </c>
      <c r="P73" s="206"/>
      <c r="Q73" s="165">
        <f>SUM(Q74:Q75)</f>
        <v>100</v>
      </c>
      <c r="R73" s="165"/>
    </row>
    <row r="74" spans="1:18" s="127" customFormat="1">
      <c r="A74" s="145" t="s">
        <v>120</v>
      </c>
      <c r="B74" s="146">
        <f t="shared" si="16"/>
        <v>231</v>
      </c>
      <c r="C74" s="146" t="s">
        <v>204</v>
      </c>
      <c r="D74" s="146">
        <v>41</v>
      </c>
      <c r="E74" s="146" t="s">
        <v>204</v>
      </c>
      <c r="F74" s="146">
        <v>174</v>
      </c>
      <c r="G74" s="146" t="s">
        <v>204</v>
      </c>
      <c r="H74" s="146">
        <v>16</v>
      </c>
      <c r="I74" s="146" t="s">
        <v>204</v>
      </c>
      <c r="J74" s="160"/>
      <c r="K74" s="149">
        <f>B74*100/SUM(B74:B75)</f>
        <v>0.55926786751888435</v>
      </c>
      <c r="L74" s="150"/>
      <c r="M74" s="149">
        <f>D74*100/SUM(D74:D75)</f>
        <v>0.24310702638600654</v>
      </c>
      <c r="N74" s="150"/>
      <c r="O74" s="149">
        <f>F74*100/SUM(F74:F75)</f>
        <v>1.1030110935023771</v>
      </c>
      <c r="P74" s="137"/>
      <c r="Q74" s="149">
        <f>H74*100/SUM(H74:H75)</f>
        <v>0.18467220683287167</v>
      </c>
      <c r="R74" s="137"/>
    </row>
    <row r="75" spans="1:18" s="127" customFormat="1">
      <c r="A75" s="145" t="s">
        <v>121</v>
      </c>
      <c r="B75" s="146">
        <f t="shared" si="16"/>
        <v>41073</v>
      </c>
      <c r="C75" s="146"/>
      <c r="D75" s="146">
        <v>16824</v>
      </c>
      <c r="E75" s="146"/>
      <c r="F75" s="146">
        <v>15601</v>
      </c>
      <c r="G75" s="146"/>
      <c r="H75" s="146">
        <v>8648</v>
      </c>
      <c r="I75" s="146"/>
      <c r="J75" s="160"/>
      <c r="K75" s="149">
        <f>B75*100/SUM(B74:B75)</f>
        <v>99.440732132481116</v>
      </c>
      <c r="L75" s="150"/>
      <c r="M75" s="149">
        <f>D75*100/SUM(D74:D75)</f>
        <v>99.756892973613986</v>
      </c>
      <c r="N75" s="150"/>
      <c r="O75" s="149">
        <f>F75*100/SUM(F74:F75)</f>
        <v>98.896988906497626</v>
      </c>
      <c r="P75" s="137"/>
      <c r="Q75" s="149">
        <f>H75*100/SUM(H74:H75)</f>
        <v>99.815327793167128</v>
      </c>
      <c r="R75" s="149"/>
    </row>
    <row r="76" spans="1:18" s="132" customFormat="1">
      <c r="A76" s="145" t="s">
        <v>4</v>
      </c>
      <c r="B76" s="146">
        <f t="shared" si="16"/>
        <v>69</v>
      </c>
      <c r="C76" s="146" t="s">
        <v>204</v>
      </c>
      <c r="D76" s="146">
        <v>40</v>
      </c>
      <c r="E76" s="146" t="s">
        <v>204</v>
      </c>
      <c r="F76" s="146">
        <v>29</v>
      </c>
      <c r="G76" s="146" t="s">
        <v>204</v>
      </c>
      <c r="H76" s="146">
        <v>0</v>
      </c>
      <c r="I76" s="146"/>
      <c r="J76" s="160"/>
      <c r="K76" s="204" t="s">
        <v>14</v>
      </c>
      <c r="M76" s="204" t="s">
        <v>14</v>
      </c>
      <c r="N76" s="150"/>
      <c r="O76" s="204" t="s">
        <v>14</v>
      </c>
      <c r="P76" s="150"/>
      <c r="Q76" s="204">
        <v>0</v>
      </c>
      <c r="R76" s="149"/>
    </row>
    <row r="77" spans="1:18" s="127" customFormat="1" ht="6.5" customHeight="1">
      <c r="A77" s="151"/>
      <c r="B77" s="146"/>
      <c r="C77" s="537"/>
      <c r="D77" s="163"/>
      <c r="E77" s="537"/>
      <c r="F77" s="135"/>
      <c r="G77" s="539"/>
      <c r="H77" s="135"/>
      <c r="I77" s="537"/>
      <c r="J77" s="148"/>
      <c r="K77" s="149"/>
      <c r="L77" s="150"/>
      <c r="M77" s="236"/>
      <c r="N77" s="150"/>
      <c r="O77" s="149"/>
      <c r="P77" s="137"/>
      <c r="Q77" s="137"/>
      <c r="R77" s="137"/>
    </row>
    <row r="78" spans="1:18" s="133" customFormat="1" ht="26">
      <c r="A78" s="170" t="s">
        <v>144</v>
      </c>
      <c r="B78" s="168">
        <f t="shared" ref="B78:B81" si="17">SUM(D78,F78,H78)</f>
        <v>41371</v>
      </c>
      <c r="C78" s="537"/>
      <c r="D78" s="168">
        <f>SUM(D79:D81)</f>
        <v>16905</v>
      </c>
      <c r="E78" s="168"/>
      <c r="F78" s="168">
        <f t="shared" ref="F78:H78" si="18">SUM(F79:F81)</f>
        <v>15803</v>
      </c>
      <c r="G78" s="168"/>
      <c r="H78" s="168">
        <f t="shared" si="18"/>
        <v>8663</v>
      </c>
      <c r="I78" s="537"/>
      <c r="J78" s="148"/>
      <c r="K78" s="165">
        <f>SUM(K79:K80)</f>
        <v>100</v>
      </c>
      <c r="L78" s="165"/>
      <c r="M78" s="165">
        <f>SUM(M79:M80)</f>
        <v>100</v>
      </c>
      <c r="N78" s="165"/>
      <c r="O78" s="165">
        <f>SUM(O79:O80)</f>
        <v>100</v>
      </c>
      <c r="P78" s="206"/>
      <c r="Q78" s="165">
        <f>SUM(Q79:Q80)</f>
        <v>100</v>
      </c>
      <c r="R78" s="165"/>
    </row>
    <row r="79" spans="1:18" s="127" customFormat="1">
      <c r="A79" s="145" t="s">
        <v>170</v>
      </c>
      <c r="B79" s="146">
        <f t="shared" si="17"/>
        <v>26173</v>
      </c>
      <c r="C79" s="146"/>
      <c r="D79" s="146">
        <v>14060</v>
      </c>
      <c r="E79" s="146"/>
      <c r="F79" s="146">
        <v>5023</v>
      </c>
      <c r="G79" s="146"/>
      <c r="H79" s="146">
        <v>7090</v>
      </c>
      <c r="I79" s="146"/>
      <c r="J79" s="148"/>
      <c r="K79" s="149">
        <f>B79*100/SUM(B79:B80)</f>
        <v>64.017708639076417</v>
      </c>
      <c r="L79" s="150"/>
      <c r="M79" s="149">
        <f>D79*100/SUM(D79:D80)</f>
        <v>85.021467013363974</v>
      </c>
      <c r="N79" s="150"/>
      <c r="O79" s="149">
        <f>F79*100/SUM(F79:F80)</f>
        <v>31.885989970164413</v>
      </c>
      <c r="P79" s="137"/>
      <c r="Q79" s="149">
        <f>H79*100/SUM(H79:H80)</f>
        <v>82.499418198743314</v>
      </c>
      <c r="R79" s="149"/>
    </row>
    <row r="80" spans="1:18" s="127" customFormat="1">
      <c r="A80" s="145" t="s">
        <v>142</v>
      </c>
      <c r="B80" s="146">
        <f t="shared" si="17"/>
        <v>14711</v>
      </c>
      <c r="C80" s="146"/>
      <c r="D80" s="146">
        <v>2477</v>
      </c>
      <c r="E80" s="146"/>
      <c r="F80" s="146">
        <v>10730</v>
      </c>
      <c r="G80" s="146"/>
      <c r="H80" s="146">
        <v>1504</v>
      </c>
      <c r="I80" s="146"/>
      <c r="J80" s="148"/>
      <c r="K80" s="149">
        <f>B80*100/SUM(B79:B80)</f>
        <v>35.98229136092359</v>
      </c>
      <c r="L80" s="150"/>
      <c r="M80" s="149">
        <f>D80*100/SUM(D79:D80)</f>
        <v>14.978532986636028</v>
      </c>
      <c r="N80" s="150"/>
      <c r="O80" s="149">
        <f>F80*100/SUM(F79:F80)</f>
        <v>68.114010029835583</v>
      </c>
      <c r="P80" s="137"/>
      <c r="Q80" s="149">
        <f>H80*100/SUM(H79:H80)</f>
        <v>17.50058180125669</v>
      </c>
      <c r="R80" s="149"/>
    </row>
    <row r="81" spans="1:18" s="123" customFormat="1">
      <c r="A81" s="157" t="s">
        <v>4</v>
      </c>
      <c r="B81" s="146">
        <f t="shared" si="17"/>
        <v>487</v>
      </c>
      <c r="C81" s="146" t="s">
        <v>204</v>
      </c>
      <c r="D81" s="146">
        <v>368</v>
      </c>
      <c r="E81" s="146" t="s">
        <v>204</v>
      </c>
      <c r="F81" s="146">
        <v>50</v>
      </c>
      <c r="G81" s="146" t="s">
        <v>204</v>
      </c>
      <c r="H81" s="146">
        <v>69</v>
      </c>
      <c r="I81" s="146" t="s">
        <v>204</v>
      </c>
      <c r="J81" s="172"/>
      <c r="K81" s="204" t="s">
        <v>14</v>
      </c>
      <c r="L81" s="173"/>
      <c r="M81" s="204" t="s">
        <v>14</v>
      </c>
      <c r="N81" s="173"/>
      <c r="O81" s="204" t="s">
        <v>14</v>
      </c>
      <c r="P81" s="173"/>
      <c r="Q81" s="204" t="s">
        <v>14</v>
      </c>
      <c r="R81" s="149"/>
    </row>
    <row r="82" spans="1:18" s="127" customFormat="1" ht="6.5" customHeight="1">
      <c r="A82" s="151"/>
      <c r="B82" s="146"/>
      <c r="C82" s="537"/>
      <c r="D82" s="163"/>
      <c r="E82" s="537"/>
      <c r="F82" s="135"/>
      <c r="G82" s="539"/>
      <c r="H82" s="135"/>
      <c r="I82" s="537"/>
      <c r="J82" s="148"/>
      <c r="K82" s="149"/>
      <c r="L82" s="150"/>
      <c r="M82" s="236"/>
      <c r="N82" s="150"/>
      <c r="O82" s="149"/>
      <c r="P82" s="137"/>
      <c r="Q82" s="137"/>
      <c r="R82" s="137"/>
    </row>
    <row r="83" spans="1:18" s="238" customFormat="1" ht="27">
      <c r="A83" s="390" t="s">
        <v>208</v>
      </c>
      <c r="B83" s="168">
        <f t="shared" ref="B83:B86" si="19">SUM(D83,F83,H83)</f>
        <v>41373</v>
      </c>
      <c r="C83" s="537"/>
      <c r="D83" s="168">
        <f>SUM(D84:D86)</f>
        <v>16905</v>
      </c>
      <c r="E83" s="537"/>
      <c r="F83" s="168">
        <f>SUM(F84:F86)</f>
        <v>15804</v>
      </c>
      <c r="G83" s="539"/>
      <c r="H83" s="168">
        <f>SUM(H84:H86)</f>
        <v>8664</v>
      </c>
      <c r="I83" s="538"/>
      <c r="J83" s="172"/>
      <c r="K83" s="154">
        <f>SUM(K84:K85)</f>
        <v>100</v>
      </c>
      <c r="L83" s="149"/>
      <c r="M83" s="154">
        <f>SUM(M84:M85)</f>
        <v>100</v>
      </c>
      <c r="N83" s="149"/>
      <c r="O83" s="154">
        <f>SUM(O84:O85)</f>
        <v>100</v>
      </c>
      <c r="P83" s="154"/>
      <c r="Q83" s="154">
        <f>SUM(Q84:Q85)</f>
        <v>100</v>
      </c>
      <c r="R83" s="154"/>
    </row>
    <row r="84" spans="1:18" s="127" customFormat="1">
      <c r="A84" s="239" t="s">
        <v>101</v>
      </c>
      <c r="B84" s="146">
        <f t="shared" si="19"/>
        <v>6996</v>
      </c>
      <c r="C84" s="146"/>
      <c r="D84" s="146">
        <v>2860</v>
      </c>
      <c r="E84" s="146"/>
      <c r="F84" s="146">
        <v>3160</v>
      </c>
      <c r="G84" s="146"/>
      <c r="H84" s="146">
        <v>976</v>
      </c>
      <c r="I84" s="146"/>
      <c r="J84" s="148"/>
      <c r="K84" s="150">
        <f>B84*100/SUM(B84:B85)</f>
        <v>17.204829943683446</v>
      </c>
      <c r="L84" s="150"/>
      <c r="M84" s="150">
        <f>D84*100/SUM(D84:D85)</f>
        <v>17.1875</v>
      </c>
      <c r="N84" s="150"/>
      <c r="O84" s="150">
        <f>F84*100/SUM(F84:F85)</f>
        <v>20.530145530145528</v>
      </c>
      <c r="P84" s="150"/>
      <c r="Q84" s="150">
        <f>H84*100/SUM(H84:H85)</f>
        <v>11.308075541652183</v>
      </c>
      <c r="R84" s="149"/>
    </row>
    <row r="85" spans="1:18" s="127" customFormat="1">
      <c r="A85" s="239" t="s">
        <v>102</v>
      </c>
      <c r="B85" s="146">
        <f t="shared" si="19"/>
        <v>33667</v>
      </c>
      <c r="C85" s="146"/>
      <c r="D85" s="146">
        <v>13780</v>
      </c>
      <c r="E85" s="146"/>
      <c r="F85" s="146">
        <v>12232</v>
      </c>
      <c r="G85" s="146"/>
      <c r="H85" s="146">
        <v>7655</v>
      </c>
      <c r="I85" s="146"/>
      <c r="J85" s="148"/>
      <c r="K85" s="150">
        <f>B85*100/SUM(B84:B85)</f>
        <v>82.79517005631655</v>
      </c>
      <c r="L85" s="150"/>
      <c r="M85" s="150">
        <f>D85*100/SUM(D84:D85)</f>
        <v>82.8125</v>
      </c>
      <c r="N85" s="150"/>
      <c r="O85" s="150">
        <f>F85*100/SUM(F84:F85)</f>
        <v>79.469854469854468</v>
      </c>
      <c r="P85" s="150"/>
      <c r="Q85" s="150">
        <f>H85*100/SUM(H84:H85)</f>
        <v>88.691924458347813</v>
      </c>
      <c r="R85" s="150"/>
    </row>
    <row r="86" spans="1:18" s="127" customFormat="1">
      <c r="A86" s="239" t="s">
        <v>4</v>
      </c>
      <c r="B86" s="146">
        <f t="shared" si="19"/>
        <v>710</v>
      </c>
      <c r="C86" s="146" t="s">
        <v>204</v>
      </c>
      <c r="D86" s="146">
        <v>265</v>
      </c>
      <c r="E86" s="146" t="s">
        <v>204</v>
      </c>
      <c r="F86" s="146">
        <v>412</v>
      </c>
      <c r="G86" s="146" t="s">
        <v>204</v>
      </c>
      <c r="H86" s="146">
        <v>33</v>
      </c>
      <c r="I86" s="146" t="s">
        <v>204</v>
      </c>
      <c r="J86" s="148"/>
      <c r="K86" s="212" t="s">
        <v>14</v>
      </c>
      <c r="L86" s="150"/>
      <c r="M86" s="212">
        <v>0</v>
      </c>
      <c r="N86" s="150"/>
      <c r="O86" s="212">
        <v>0</v>
      </c>
      <c r="P86" s="165"/>
      <c r="Q86" s="212" t="s">
        <v>14</v>
      </c>
      <c r="R86" s="150"/>
    </row>
    <row r="87" spans="1:18" s="127" customFormat="1" ht="6.5" customHeight="1">
      <c r="A87" s="240"/>
      <c r="B87" s="146"/>
      <c r="C87" s="537"/>
      <c r="D87" s="232"/>
      <c r="E87" s="537"/>
      <c r="F87" s="195"/>
      <c r="G87" s="539"/>
      <c r="H87" s="134"/>
      <c r="I87" s="537"/>
      <c r="J87" s="148"/>
      <c r="K87" s="165"/>
      <c r="L87" s="165"/>
      <c r="M87" s="165"/>
      <c r="N87" s="165"/>
      <c r="O87" s="165"/>
      <c r="P87" s="150"/>
      <c r="Q87" s="150"/>
      <c r="R87" s="137"/>
    </row>
    <row r="88" spans="1:18" s="133" customFormat="1" ht="39">
      <c r="A88" s="227" t="s">
        <v>70</v>
      </c>
      <c r="B88" s="168">
        <f t="shared" ref="B88:B95" si="20">SUM(D88,F88,H88)</f>
        <v>41374</v>
      </c>
      <c r="C88" s="537"/>
      <c r="D88" s="168">
        <f>SUM(D89:D95)</f>
        <v>16906</v>
      </c>
      <c r="E88" s="537"/>
      <c r="F88" s="168">
        <f>SUM(F89:F95)</f>
        <v>15804</v>
      </c>
      <c r="G88" s="539"/>
      <c r="H88" s="168">
        <f>SUM(H89:H95)</f>
        <v>8664</v>
      </c>
      <c r="I88" s="537"/>
      <c r="J88" s="148"/>
      <c r="K88" s="165">
        <f>SUM(K89:K94)</f>
        <v>100</v>
      </c>
      <c r="L88" s="165"/>
      <c r="M88" s="165">
        <f>SUM(M89:M94)</f>
        <v>99.999999999999986</v>
      </c>
      <c r="N88" s="165"/>
      <c r="O88" s="165">
        <f>SUM(O89:O94)</f>
        <v>100.00000000000001</v>
      </c>
      <c r="P88" s="165"/>
      <c r="Q88" s="165">
        <f>SUM(Q89:Q94)</f>
        <v>100</v>
      </c>
      <c r="R88" s="165"/>
    </row>
    <row r="89" spans="1:18" s="127" customFormat="1">
      <c r="A89" s="145" t="s">
        <v>38</v>
      </c>
      <c r="B89" s="146">
        <f t="shared" si="20"/>
        <v>26503</v>
      </c>
      <c r="C89" s="146"/>
      <c r="D89" s="146">
        <v>9739</v>
      </c>
      <c r="E89" s="146"/>
      <c r="F89" s="146">
        <v>9689</v>
      </c>
      <c r="G89" s="146"/>
      <c r="H89" s="146">
        <v>7075</v>
      </c>
      <c r="I89" s="146"/>
      <c r="J89" s="148"/>
      <c r="K89" s="150">
        <f>B89*100/SUM(B89:B94)</f>
        <v>64.196783257436294</v>
      </c>
      <c r="L89" s="165"/>
      <c r="M89" s="150">
        <f>D89*100/SUM($D$89:$D$94)</f>
        <v>57.860028517110266</v>
      </c>
      <c r="N89" s="165"/>
      <c r="O89" s="150">
        <f>F89*100/SUM($F$89:$F$94)</f>
        <v>61.369394476817838</v>
      </c>
      <c r="P89" s="150"/>
      <c r="Q89" s="150">
        <f>H89*100/SUM($H$89:$H$94)</f>
        <v>81.659741458910432</v>
      </c>
      <c r="R89" s="137"/>
    </row>
    <row r="90" spans="1:18" s="127" customFormat="1">
      <c r="A90" s="145" t="s">
        <v>37</v>
      </c>
      <c r="B90" s="146">
        <f t="shared" si="20"/>
        <v>4345</v>
      </c>
      <c r="C90" s="146"/>
      <c r="D90" s="146">
        <v>997</v>
      </c>
      <c r="E90" s="146" t="s">
        <v>204</v>
      </c>
      <c r="F90" s="146">
        <v>2593</v>
      </c>
      <c r="G90" s="146"/>
      <c r="H90" s="146">
        <v>755</v>
      </c>
      <c r="I90" s="146"/>
      <c r="J90" s="148"/>
      <c r="K90" s="150">
        <f>B90*100/SUM(B89:B94)</f>
        <v>10.524658463327198</v>
      </c>
      <c r="L90" s="150"/>
      <c r="M90" s="150">
        <f t="shared" ref="M90:M93" si="21">D90*100/SUM($D$89:$D$94)</f>
        <v>5.9232414448669202</v>
      </c>
      <c r="N90" s="150"/>
      <c r="O90" s="150">
        <f t="shared" ref="O90:O93" si="22">F90*100/SUM($F$89:$F$94)</f>
        <v>16.423866227514569</v>
      </c>
      <c r="P90" s="150"/>
      <c r="Q90" s="150">
        <f t="shared" ref="Q90:Q93" si="23">H90*100/SUM($H$89:$H$94)</f>
        <v>8.7142197599261308</v>
      </c>
      <c r="R90" s="137"/>
    </row>
    <row r="91" spans="1:18" s="127" customFormat="1">
      <c r="A91" s="145" t="s">
        <v>203</v>
      </c>
      <c r="B91" s="146">
        <f t="shared" si="20"/>
        <v>4774</v>
      </c>
      <c r="C91" s="146"/>
      <c r="D91" s="146">
        <v>3738</v>
      </c>
      <c r="E91" s="146"/>
      <c r="F91" s="146">
        <v>992</v>
      </c>
      <c r="G91" s="146" t="s">
        <v>204</v>
      </c>
      <c r="H91" s="146">
        <v>44</v>
      </c>
      <c r="I91" s="146" t="s">
        <v>204</v>
      </c>
      <c r="J91" s="148"/>
      <c r="K91" s="150">
        <f>B91*100/SUM(B89:B94)</f>
        <v>11.563801957174693</v>
      </c>
      <c r="L91" s="150"/>
      <c r="M91" s="150">
        <f t="shared" si="21"/>
        <v>22.207699619771862</v>
      </c>
      <c r="N91" s="150"/>
      <c r="O91" s="150">
        <f t="shared" si="22"/>
        <v>6.2832531036230046</v>
      </c>
      <c r="P91" s="150"/>
      <c r="Q91" s="150">
        <f t="shared" si="23"/>
        <v>0.50784856879039708</v>
      </c>
      <c r="R91" s="137"/>
    </row>
    <row r="92" spans="1:18" s="127" customFormat="1">
      <c r="A92" s="145" t="s">
        <v>66</v>
      </c>
      <c r="B92" s="146">
        <f t="shared" si="20"/>
        <v>2376</v>
      </c>
      <c r="C92" s="146"/>
      <c r="D92" s="146">
        <v>948</v>
      </c>
      <c r="E92" s="146" t="s">
        <v>204</v>
      </c>
      <c r="F92" s="146">
        <v>852</v>
      </c>
      <c r="G92" s="146" t="s">
        <v>204</v>
      </c>
      <c r="H92" s="146">
        <v>576</v>
      </c>
      <c r="I92" s="146"/>
      <c r="J92" s="148"/>
      <c r="K92" s="150">
        <f>B92*100/SUM(B89:B94)</f>
        <v>5.7552562736168973</v>
      </c>
      <c r="L92" s="150"/>
      <c r="M92" s="150">
        <f t="shared" si="21"/>
        <v>5.6321292775665404</v>
      </c>
      <c r="N92" s="150"/>
      <c r="O92" s="150">
        <f t="shared" si="22"/>
        <v>5.39650367367621</v>
      </c>
      <c r="P92" s="150"/>
      <c r="Q92" s="150">
        <f t="shared" si="23"/>
        <v>6.6481994459833791</v>
      </c>
      <c r="R92" s="137"/>
    </row>
    <row r="93" spans="1:18" s="127" customFormat="1">
      <c r="A93" s="145" t="s">
        <v>122</v>
      </c>
      <c r="B93" s="146">
        <f t="shared" si="20"/>
        <v>2748</v>
      </c>
      <c r="C93" s="146"/>
      <c r="D93" s="146">
        <v>991</v>
      </c>
      <c r="E93" s="146" t="s">
        <v>204</v>
      </c>
      <c r="F93" s="146">
        <v>1563</v>
      </c>
      <c r="G93" s="146"/>
      <c r="H93" s="146">
        <v>194</v>
      </c>
      <c r="I93" s="146" t="s">
        <v>204</v>
      </c>
      <c r="J93" s="148"/>
      <c r="K93" s="150">
        <f>B93*100/SUM(B89:B94)</f>
        <v>6.6563317507993416</v>
      </c>
      <c r="L93" s="150"/>
      <c r="M93" s="150">
        <f t="shared" si="21"/>
        <v>5.8875950570342201</v>
      </c>
      <c r="N93" s="150"/>
      <c r="O93" s="150">
        <f t="shared" si="22"/>
        <v>9.8999239929060039</v>
      </c>
      <c r="P93" s="150"/>
      <c r="Q93" s="150">
        <f t="shared" si="23"/>
        <v>2.2391505078485689</v>
      </c>
      <c r="R93" s="137"/>
    </row>
    <row r="94" spans="1:18" s="127" customFormat="1">
      <c r="A94" s="145" t="s">
        <v>67</v>
      </c>
      <c r="B94" s="146">
        <f t="shared" si="20"/>
        <v>538</v>
      </c>
      <c r="C94" s="146" t="s">
        <v>204</v>
      </c>
      <c r="D94" s="146">
        <v>419</v>
      </c>
      <c r="E94" s="146" t="s">
        <v>204</v>
      </c>
      <c r="F94" s="146">
        <v>99</v>
      </c>
      <c r="G94" s="146" t="s">
        <v>204</v>
      </c>
      <c r="H94" s="146">
        <v>20</v>
      </c>
      <c r="I94" s="146" t="s">
        <v>204</v>
      </c>
      <c r="J94" s="148"/>
      <c r="K94" s="150">
        <f>B94*100/SUM(B89:B94)</f>
        <v>1.303168297645577</v>
      </c>
      <c r="L94" s="150"/>
      <c r="M94" s="150">
        <f>D94*100/SUM($D$89:$D$94)</f>
        <v>2.4893060836501899</v>
      </c>
      <c r="N94" s="150"/>
      <c r="O94" s="150">
        <f>F94*100/SUM($F$89:$F$94)</f>
        <v>0.6270585254623765</v>
      </c>
      <c r="P94" s="150"/>
      <c r="Q94" s="150">
        <f>H94*100/SUM($H$89:$H$94)</f>
        <v>0.23084025854108955</v>
      </c>
      <c r="R94" s="137"/>
    </row>
    <row r="95" spans="1:18" s="127" customFormat="1">
      <c r="A95" s="145" t="s">
        <v>4</v>
      </c>
      <c r="B95" s="146">
        <f t="shared" si="20"/>
        <v>90</v>
      </c>
      <c r="C95" s="146" t="s">
        <v>204</v>
      </c>
      <c r="D95" s="146">
        <v>74</v>
      </c>
      <c r="E95" s="146" t="s">
        <v>204</v>
      </c>
      <c r="F95" s="146">
        <v>16</v>
      </c>
      <c r="G95" s="146" t="s">
        <v>204</v>
      </c>
      <c r="H95" s="146">
        <v>0</v>
      </c>
      <c r="I95" s="146"/>
      <c r="J95" s="148"/>
      <c r="K95" s="212" t="s">
        <v>14</v>
      </c>
      <c r="L95" s="150"/>
      <c r="M95" s="212" t="s">
        <v>14</v>
      </c>
      <c r="N95" s="150"/>
      <c r="O95" s="212" t="s">
        <v>14</v>
      </c>
      <c r="P95" s="150"/>
      <c r="Q95" s="212">
        <v>0</v>
      </c>
      <c r="R95" s="150"/>
    </row>
    <row r="96" spans="1:18" s="127" customFormat="1" ht="6.5" customHeight="1">
      <c r="A96" s="169"/>
      <c r="B96" s="146"/>
      <c r="C96" s="537"/>
      <c r="D96" s="146"/>
      <c r="E96" s="539"/>
      <c r="F96" s="135"/>
      <c r="G96" s="539"/>
      <c r="H96" s="135"/>
      <c r="I96" s="537"/>
      <c r="J96" s="148"/>
      <c r="K96" s="150"/>
      <c r="L96" s="150"/>
      <c r="M96" s="150"/>
      <c r="N96" s="150"/>
      <c r="O96" s="150"/>
      <c r="P96" s="150"/>
      <c r="Q96" s="150"/>
      <c r="R96" s="137"/>
    </row>
    <row r="97" spans="1:50" s="133" customFormat="1" ht="12" customHeight="1">
      <c r="A97" s="227" t="s">
        <v>123</v>
      </c>
      <c r="B97" s="168">
        <f t="shared" ref="B97:B102" si="24">SUM(D97,F97,H97)</f>
        <v>41373</v>
      </c>
      <c r="C97" s="537"/>
      <c r="D97" s="168">
        <f>SUM(D98,D101,D102)</f>
        <v>16905</v>
      </c>
      <c r="E97" s="537"/>
      <c r="F97" s="168">
        <f>SUM(F98,F101,F102)</f>
        <v>15804</v>
      </c>
      <c r="G97" s="539"/>
      <c r="H97" s="168">
        <f>SUM(H98,H101,H102)</f>
        <v>8664</v>
      </c>
      <c r="I97" s="537"/>
      <c r="J97" s="148"/>
      <c r="K97" s="165">
        <f>K98+K101</f>
        <v>100</v>
      </c>
      <c r="L97" s="165"/>
      <c r="M97" s="165">
        <f>M98+M101</f>
        <v>100</v>
      </c>
      <c r="N97" s="165"/>
      <c r="O97" s="165">
        <f>O98+O101</f>
        <v>100</v>
      </c>
      <c r="P97" s="165"/>
      <c r="Q97" s="165">
        <f>Q98+Q101</f>
        <v>100</v>
      </c>
      <c r="R97" s="165"/>
    </row>
    <row r="98" spans="1:50" s="127" customFormat="1">
      <c r="A98" s="305" t="s">
        <v>74</v>
      </c>
      <c r="B98" s="146">
        <f t="shared" si="24"/>
        <v>20831</v>
      </c>
      <c r="C98" s="146"/>
      <c r="D98" s="146">
        <f>SUM(D99:D100)</f>
        <v>6918</v>
      </c>
      <c r="E98" s="146"/>
      <c r="F98" s="146">
        <f>SUM(F99:F100)</f>
        <v>10323</v>
      </c>
      <c r="G98" s="146"/>
      <c r="H98" s="146">
        <f>SUM(H99:H100)</f>
        <v>3590</v>
      </c>
      <c r="I98" s="146"/>
      <c r="J98" s="171"/>
      <c r="K98" s="149">
        <f>B98*100/SUM(B98,B101)</f>
        <v>57.474340580509875</v>
      </c>
      <c r="L98" s="150"/>
      <c r="M98" s="149">
        <f>D98*100/SUM(D98,D101)</f>
        <v>53.044011654654192</v>
      </c>
      <c r="N98" s="150"/>
      <c r="O98" s="149">
        <f>F98*100/SUM(F98,F101)</f>
        <v>69.948502507114782</v>
      </c>
      <c r="P98" s="150"/>
      <c r="Q98" s="149">
        <f>H98*100/SUM(H98,H101)</f>
        <v>42.515395547134062</v>
      </c>
      <c r="R98" s="149"/>
    </row>
    <row r="99" spans="1:50" s="127" customFormat="1">
      <c r="A99" s="229" t="s">
        <v>39</v>
      </c>
      <c r="B99" s="146">
        <f t="shared" si="24"/>
        <v>6308</v>
      </c>
      <c r="C99" s="146"/>
      <c r="D99" s="146">
        <v>2504</v>
      </c>
      <c r="E99" s="146"/>
      <c r="F99" s="146">
        <v>3421</v>
      </c>
      <c r="G99" s="146"/>
      <c r="H99" s="146">
        <v>383</v>
      </c>
      <c r="I99" s="146"/>
      <c r="J99" s="241"/>
      <c r="K99" s="149">
        <f>B99*100/SUM(B98,B101)</f>
        <v>17.404260015450834</v>
      </c>
      <c r="L99" s="150"/>
      <c r="M99" s="149">
        <f>D99*100/SUM(D98,D101)</f>
        <v>19.199509277718143</v>
      </c>
      <c r="N99" s="150"/>
      <c r="O99" s="149">
        <f>F99*100/SUM(F98,F101)</f>
        <v>23.18064778425261</v>
      </c>
      <c r="P99" s="150"/>
      <c r="Q99" s="149">
        <f>H99*100/SUM(H98,H101)</f>
        <v>4.5357650402652769</v>
      </c>
      <c r="R99" s="149"/>
    </row>
    <row r="100" spans="1:50" s="127" customFormat="1">
      <c r="A100" s="229" t="s">
        <v>62</v>
      </c>
      <c r="B100" s="146">
        <f t="shared" si="24"/>
        <v>14523</v>
      </c>
      <c r="C100" s="146"/>
      <c r="D100" s="146">
        <v>4414</v>
      </c>
      <c r="E100" s="146"/>
      <c r="F100" s="146">
        <v>6902</v>
      </c>
      <c r="G100" s="146"/>
      <c r="H100" s="146">
        <v>3207</v>
      </c>
      <c r="I100" s="146"/>
      <c r="J100" s="148"/>
      <c r="K100" s="149">
        <f>B100*100/SUM(B98,B101)</f>
        <v>40.070080565059044</v>
      </c>
      <c r="L100" s="150"/>
      <c r="M100" s="149">
        <f>D100*100/SUM(D98,D101)</f>
        <v>33.844502376936056</v>
      </c>
      <c r="N100" s="150"/>
      <c r="O100" s="149">
        <f>F100*100/SUM(F98,F101)</f>
        <v>46.767854722862175</v>
      </c>
      <c r="P100" s="150"/>
      <c r="Q100" s="149">
        <f>H100*100/SUM(H98,H101)</f>
        <v>37.97963050686878</v>
      </c>
      <c r="R100" s="149"/>
    </row>
    <row r="101" spans="1:50" s="127" customFormat="1">
      <c r="A101" s="157" t="s">
        <v>75</v>
      </c>
      <c r="B101" s="146">
        <f t="shared" si="24"/>
        <v>15413</v>
      </c>
      <c r="C101" s="146"/>
      <c r="D101" s="146">
        <v>6124</v>
      </c>
      <c r="E101" s="146"/>
      <c r="F101" s="146">
        <v>4435</v>
      </c>
      <c r="G101" s="146"/>
      <c r="H101" s="146">
        <v>4854</v>
      </c>
      <c r="I101" s="146"/>
      <c r="J101" s="171"/>
      <c r="K101" s="149">
        <f>B101*100/SUM(B98,B101)</f>
        <v>42.525659419490125</v>
      </c>
      <c r="L101" s="150"/>
      <c r="M101" s="149">
        <f>D101*100/SUM(D98,D101)</f>
        <v>46.955988345345808</v>
      </c>
      <c r="N101" s="150"/>
      <c r="O101" s="149">
        <f>F101*100/SUM(F98,F101)</f>
        <v>30.051497492885215</v>
      </c>
      <c r="P101" s="150"/>
      <c r="Q101" s="149">
        <f>H101*100/SUM(H98,H101)</f>
        <v>57.484604452865938</v>
      </c>
      <c r="R101" s="149"/>
    </row>
    <row r="102" spans="1:50" s="123" customFormat="1">
      <c r="A102" s="157" t="s">
        <v>69</v>
      </c>
      <c r="B102" s="146">
        <f t="shared" si="24"/>
        <v>5129</v>
      </c>
      <c r="C102" s="146"/>
      <c r="D102" s="146">
        <v>3863</v>
      </c>
      <c r="E102" s="146"/>
      <c r="F102" s="146">
        <v>1046</v>
      </c>
      <c r="G102" s="146" t="s">
        <v>204</v>
      </c>
      <c r="H102" s="146">
        <v>220</v>
      </c>
      <c r="I102" s="146" t="s">
        <v>204</v>
      </c>
      <c r="J102" s="241"/>
      <c r="K102" s="212" t="s">
        <v>14</v>
      </c>
      <c r="L102" s="150"/>
      <c r="M102" s="212" t="s">
        <v>14</v>
      </c>
      <c r="N102" s="150"/>
      <c r="O102" s="212" t="s">
        <v>14</v>
      </c>
      <c r="P102" s="165"/>
      <c r="Q102" s="212" t="s">
        <v>14</v>
      </c>
      <c r="R102" s="150"/>
    </row>
    <row r="103" spans="1:50" s="123" customFormat="1" ht="6.5" customHeight="1" thickBot="1">
      <c r="A103" s="242"/>
      <c r="B103" s="175"/>
      <c r="C103" s="562"/>
      <c r="D103" s="243"/>
      <c r="E103" s="562"/>
      <c r="F103" s="244"/>
      <c r="G103" s="554"/>
      <c r="H103" s="178"/>
      <c r="I103" s="562"/>
      <c r="J103" s="178"/>
      <c r="K103" s="245"/>
      <c r="L103" s="246"/>
      <c r="M103" s="245"/>
      <c r="N103" s="246"/>
      <c r="O103" s="247"/>
      <c r="P103" s="246"/>
      <c r="Q103" s="248"/>
      <c r="R103" s="179"/>
    </row>
    <row r="104" spans="1:50" ht="6.5" customHeight="1">
      <c r="A104" s="249"/>
      <c r="B104" s="250"/>
      <c r="C104" s="565"/>
      <c r="D104" s="251"/>
      <c r="E104" s="565"/>
      <c r="K104" s="250"/>
      <c r="L104" s="190"/>
      <c r="M104" s="251"/>
      <c r="N104" s="190"/>
    </row>
    <row r="105" spans="1:50" ht="13.5" customHeight="1">
      <c r="A105" s="511" t="s">
        <v>213</v>
      </c>
      <c r="B105" s="250"/>
      <c r="C105" s="565"/>
      <c r="D105" s="251"/>
      <c r="E105" s="565"/>
      <c r="K105" s="250"/>
      <c r="L105" s="190"/>
      <c r="M105" s="251"/>
      <c r="N105" s="190"/>
    </row>
    <row r="106" spans="1:50" s="9" customFormat="1" ht="13.5" customHeight="1">
      <c r="A106" s="9" t="s">
        <v>210</v>
      </c>
      <c r="B106" s="24"/>
      <c r="C106" s="556"/>
      <c r="D106" s="24"/>
      <c r="E106" s="556"/>
      <c r="F106" s="24"/>
      <c r="G106" s="556"/>
      <c r="H106" s="24"/>
      <c r="I106" s="556"/>
      <c r="K106" s="67"/>
      <c r="L106" s="67"/>
      <c r="M106" s="67"/>
      <c r="N106" s="67"/>
      <c r="O106" s="67"/>
      <c r="P106" s="67"/>
      <c r="Q106" s="67"/>
      <c r="R106" s="67"/>
    </row>
    <row r="107" spans="1:50" s="9" customFormat="1">
      <c r="A107" s="511" t="s">
        <v>211</v>
      </c>
      <c r="B107" s="512"/>
      <c r="C107" s="567"/>
      <c r="E107" s="556"/>
      <c r="G107" s="556"/>
      <c r="I107" s="561"/>
      <c r="J107" s="513"/>
      <c r="P107" s="514"/>
      <c r="Q107" s="512"/>
      <c r="R107" s="78"/>
      <c r="T107" s="75"/>
      <c r="U107" s="75"/>
      <c r="V107" s="75"/>
      <c r="X107" s="514"/>
      <c r="Y107" s="512"/>
      <c r="Z107" s="78"/>
      <c r="AA107" s="512"/>
      <c r="AB107" s="78"/>
      <c r="AC107" s="515"/>
      <c r="AD107" s="78"/>
      <c r="AF107" s="75"/>
      <c r="AG107" s="75"/>
      <c r="AI107" s="75"/>
      <c r="AK107" s="75"/>
      <c r="AM107" s="75"/>
      <c r="AN107" s="75"/>
      <c r="AO107" s="75"/>
      <c r="AP107" s="75"/>
      <c r="AR107" s="75"/>
      <c r="AT107" s="75"/>
      <c r="AV107" s="75"/>
      <c r="AW107" s="75"/>
      <c r="AX107" s="75"/>
    </row>
    <row r="108" spans="1:50" s="182" customFormat="1" ht="22.5" customHeight="1">
      <c r="A108" s="720" t="s">
        <v>160</v>
      </c>
      <c r="B108" s="720"/>
      <c r="C108" s="720"/>
      <c r="D108" s="720"/>
      <c r="E108" s="720"/>
      <c r="F108" s="720"/>
      <c r="G108" s="720"/>
      <c r="H108" s="720"/>
      <c r="I108" s="720"/>
      <c r="J108" s="720"/>
      <c r="K108" s="720"/>
      <c r="L108" s="720"/>
      <c r="M108" s="720"/>
      <c r="N108" s="720"/>
      <c r="O108" s="720"/>
      <c r="P108" s="720"/>
      <c r="Q108" s="720"/>
      <c r="R108" s="720"/>
    </row>
    <row r="109" spans="1:50" s="182" customFormat="1" ht="11">
      <c r="A109" s="287" t="s">
        <v>13</v>
      </c>
      <c r="B109" s="271"/>
      <c r="C109" s="557"/>
      <c r="D109" s="273"/>
      <c r="E109" s="557"/>
      <c r="F109" s="273"/>
      <c r="G109" s="557"/>
      <c r="H109" s="273"/>
      <c r="I109" s="563"/>
      <c r="J109" s="273"/>
      <c r="K109" s="273"/>
      <c r="L109" s="273"/>
      <c r="M109" s="273"/>
      <c r="N109" s="274"/>
      <c r="O109" s="273"/>
      <c r="P109" s="105"/>
      <c r="Q109" s="271"/>
      <c r="R109" s="272"/>
    </row>
    <row r="110" spans="1:50" s="182" customFormat="1" ht="11">
      <c r="A110" s="288" t="s">
        <v>68</v>
      </c>
      <c r="B110" s="271"/>
      <c r="C110" s="557"/>
      <c r="D110" s="273"/>
      <c r="E110" s="557"/>
      <c r="F110" s="273"/>
      <c r="G110" s="557"/>
      <c r="H110" s="273"/>
      <c r="I110" s="563"/>
      <c r="J110" s="273"/>
      <c r="K110" s="273"/>
      <c r="L110" s="273"/>
      <c r="M110" s="273"/>
      <c r="N110" s="274"/>
      <c r="O110" s="273"/>
      <c r="P110" s="106"/>
      <c r="Q110" s="271"/>
      <c r="R110" s="272"/>
    </row>
    <row r="111" spans="1:50" s="182" customFormat="1" ht="11">
      <c r="A111" s="9" t="s">
        <v>228</v>
      </c>
      <c r="B111" s="271"/>
      <c r="C111" s="557"/>
      <c r="D111" s="273"/>
      <c r="E111" s="557"/>
      <c r="F111" s="273"/>
      <c r="G111" s="557"/>
      <c r="H111" s="273"/>
      <c r="I111" s="563"/>
      <c r="J111" s="273"/>
      <c r="K111" s="273"/>
      <c r="L111" s="273"/>
      <c r="M111" s="273"/>
      <c r="N111" s="274"/>
      <c r="O111" s="273"/>
      <c r="P111" s="9"/>
      <c r="Q111" s="271"/>
      <c r="R111" s="272"/>
    </row>
  </sheetData>
  <mergeCells count="15">
    <mergeCell ref="A1:R1"/>
    <mergeCell ref="A4:A10"/>
    <mergeCell ref="B4:I4"/>
    <mergeCell ref="K4:R4"/>
    <mergeCell ref="B7:C10"/>
    <mergeCell ref="D7:I7"/>
    <mergeCell ref="A108:R108"/>
    <mergeCell ref="D10:E10"/>
    <mergeCell ref="F10:G10"/>
    <mergeCell ref="H10:I10"/>
    <mergeCell ref="M10:N10"/>
    <mergeCell ref="O10:P10"/>
    <mergeCell ref="Q10:R10"/>
    <mergeCell ref="K7:L10"/>
    <mergeCell ref="M7:R7"/>
  </mergeCells>
  <printOptions horizontalCentered="1"/>
  <pageMargins left="0.78740157480314965" right="0.78740157480314965" top="0.78740157480314965" bottom="0.78740157480314965" header="0.39370078740157483" footer="0.39370078740157483"/>
  <pageSetup scale="48" orientation="portrait" r:id="rId1"/>
  <headerFooter alignWithMargins="0">
    <oddFooter>&amp;R&amp;P de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8" tint="-0.249977111117893"/>
  </sheetPr>
  <dimension ref="A1:S75"/>
  <sheetViews>
    <sheetView zoomScaleNormal="100" workbookViewId="0">
      <pane xSplit="1" ySplit="11" topLeftCell="B12" activePane="bottomRight" state="frozen"/>
      <selection sqref="A1:R1"/>
      <selection pane="topRight" sqref="A1:R1"/>
      <selection pane="bottomLeft" sqref="A1:R1"/>
      <selection pane="bottomRight" sqref="A1:R1"/>
    </sheetView>
  </sheetViews>
  <sheetFormatPr baseColWidth="10" defaultColWidth="11.5" defaultRowHeight="13"/>
  <cols>
    <col min="1" max="1" width="30.6640625" style="122" customWidth="1"/>
    <col min="2" max="2" width="8.6640625" style="122" customWidth="1"/>
    <col min="3" max="3" width="2.6640625" style="539" customWidth="1"/>
    <col min="4" max="4" width="8.6640625" style="122" customWidth="1"/>
    <col min="5" max="5" width="2.6640625" style="539" customWidth="1"/>
    <col min="6" max="6" width="8.6640625" style="122" customWidth="1"/>
    <col min="7" max="7" width="2.6640625" style="539" customWidth="1"/>
    <col min="8" max="8" width="9.1640625" style="127" customWidth="1"/>
    <col min="9" max="9" width="3.83203125" style="539" customWidth="1"/>
    <col min="10" max="10" width="1.6640625" style="127" customWidth="1"/>
    <col min="11" max="11" width="8.6640625" style="122" customWidth="1"/>
    <col min="12" max="12" width="2.6640625" style="122" customWidth="1"/>
    <col min="13" max="13" width="8.6640625" style="122" customWidth="1"/>
    <col min="14" max="14" width="2.6640625" style="122" customWidth="1"/>
    <col min="15" max="15" width="8.6640625" style="122" customWidth="1"/>
    <col min="16" max="16" width="2.6640625" style="122" customWidth="1"/>
    <col min="17" max="17" width="8.6640625" style="122" customWidth="1"/>
    <col min="18" max="18" width="2.6640625" style="122" customWidth="1"/>
    <col min="19" max="16384" width="11.5" style="122"/>
  </cols>
  <sheetData>
    <row r="1" spans="1:18" ht="30" customHeight="1">
      <c r="A1" s="725" t="s">
        <v>239</v>
      </c>
      <c r="B1" s="725"/>
      <c r="C1" s="725"/>
      <c r="D1" s="725"/>
      <c r="E1" s="725"/>
      <c r="F1" s="725"/>
      <c r="G1" s="725"/>
      <c r="H1" s="725"/>
      <c r="I1" s="725"/>
      <c r="J1" s="725"/>
      <c r="K1" s="725"/>
      <c r="L1" s="725"/>
      <c r="M1" s="725"/>
      <c r="N1" s="725"/>
      <c r="O1" s="725"/>
      <c r="P1" s="725"/>
      <c r="Q1" s="725"/>
      <c r="R1" s="725"/>
    </row>
    <row r="2" spans="1:18" s="127" customFormat="1" ht="6.5" customHeight="1" thickBot="1">
      <c r="A2" s="123"/>
      <c r="B2" s="124"/>
      <c r="C2" s="550"/>
      <c r="D2" s="124"/>
      <c r="E2" s="550"/>
      <c r="F2" s="124"/>
      <c r="G2" s="550"/>
      <c r="H2" s="126"/>
      <c r="I2" s="550"/>
      <c r="J2" s="126"/>
      <c r="K2" s="124"/>
      <c r="L2" s="124"/>
      <c r="M2" s="124"/>
      <c r="N2" s="124"/>
      <c r="O2" s="124"/>
      <c r="P2" s="124"/>
      <c r="Q2" s="123"/>
      <c r="R2" s="123"/>
    </row>
    <row r="3" spans="1:18" s="128" customFormat="1" ht="6.5" customHeight="1">
      <c r="A3" s="436"/>
      <c r="B3" s="427"/>
      <c r="C3" s="551"/>
      <c r="D3" s="428"/>
      <c r="E3" s="551"/>
      <c r="F3" s="428"/>
      <c r="G3" s="551"/>
      <c r="H3" s="428"/>
      <c r="I3" s="551"/>
      <c r="J3" s="428"/>
      <c r="K3" s="428"/>
      <c r="L3" s="428"/>
      <c r="M3" s="428"/>
      <c r="N3" s="428"/>
      <c r="O3" s="428"/>
      <c r="P3" s="428"/>
      <c r="Q3" s="428"/>
      <c r="R3" s="428"/>
    </row>
    <row r="4" spans="1:18" s="128" customFormat="1" ht="12" customHeight="1">
      <c r="A4" s="724" t="s">
        <v>135</v>
      </c>
      <c r="B4" s="717" t="s">
        <v>43</v>
      </c>
      <c r="C4" s="717"/>
      <c r="D4" s="717"/>
      <c r="E4" s="717"/>
      <c r="F4" s="717"/>
      <c r="G4" s="717"/>
      <c r="H4" s="717"/>
      <c r="I4" s="717"/>
      <c r="J4" s="429"/>
      <c r="K4" s="717" t="s">
        <v>44</v>
      </c>
      <c r="L4" s="717"/>
      <c r="M4" s="717"/>
      <c r="N4" s="717"/>
      <c r="O4" s="717"/>
      <c r="P4" s="717"/>
      <c r="Q4" s="717"/>
      <c r="R4" s="717"/>
    </row>
    <row r="5" spans="1:18" s="128" customFormat="1" ht="6.5" customHeight="1">
      <c r="A5" s="724"/>
      <c r="B5" s="430"/>
      <c r="C5" s="548"/>
      <c r="D5" s="430"/>
      <c r="E5" s="548"/>
      <c r="F5" s="430"/>
      <c r="G5" s="548"/>
      <c r="H5" s="430"/>
      <c r="I5" s="548"/>
      <c r="J5" s="429"/>
      <c r="K5" s="430"/>
      <c r="L5" s="430"/>
      <c r="M5" s="430"/>
      <c r="N5" s="430"/>
      <c r="O5" s="430"/>
      <c r="P5" s="430"/>
      <c r="Q5" s="430"/>
      <c r="R5" s="430"/>
    </row>
    <row r="6" spans="1:18" s="128" customFormat="1" ht="6.5" customHeight="1">
      <c r="A6" s="724"/>
      <c r="B6" s="431"/>
      <c r="C6" s="549"/>
      <c r="D6" s="431"/>
      <c r="E6" s="549"/>
      <c r="F6" s="431"/>
      <c r="G6" s="549"/>
      <c r="H6" s="431"/>
      <c r="I6" s="549"/>
      <c r="J6" s="429"/>
      <c r="K6" s="431"/>
      <c r="L6" s="431"/>
      <c r="M6" s="431"/>
      <c r="N6" s="431"/>
      <c r="O6" s="431"/>
      <c r="P6" s="431"/>
      <c r="Q6" s="431"/>
      <c r="R6" s="431"/>
    </row>
    <row r="7" spans="1:18" s="128" customFormat="1" ht="12" customHeight="1">
      <c r="A7" s="724"/>
      <c r="B7" s="718" t="s">
        <v>0</v>
      </c>
      <c r="C7" s="718"/>
      <c r="D7" s="719" t="s">
        <v>155</v>
      </c>
      <c r="E7" s="719"/>
      <c r="F7" s="719"/>
      <c r="G7" s="719"/>
      <c r="H7" s="719"/>
      <c r="I7" s="719"/>
      <c r="J7" s="429"/>
      <c r="K7" s="718" t="s">
        <v>0</v>
      </c>
      <c r="L7" s="718"/>
      <c r="M7" s="719" t="s">
        <v>155</v>
      </c>
      <c r="N7" s="719"/>
      <c r="O7" s="719"/>
      <c r="P7" s="719"/>
      <c r="Q7" s="719"/>
      <c r="R7" s="719"/>
    </row>
    <row r="8" spans="1:18" s="128" customFormat="1" ht="6.5" customHeight="1">
      <c r="A8" s="724"/>
      <c r="B8" s="718"/>
      <c r="C8" s="718"/>
      <c r="D8" s="430"/>
      <c r="E8" s="548"/>
      <c r="F8" s="430"/>
      <c r="G8" s="548"/>
      <c r="H8" s="430"/>
      <c r="I8" s="548"/>
      <c r="J8" s="429"/>
      <c r="K8" s="718"/>
      <c r="L8" s="718"/>
      <c r="M8" s="430"/>
      <c r="N8" s="430"/>
      <c r="O8" s="430"/>
      <c r="P8" s="430"/>
      <c r="Q8" s="430"/>
      <c r="R8" s="430"/>
    </row>
    <row r="9" spans="1:18" s="128" customFormat="1" ht="6.5" customHeight="1">
      <c r="A9" s="724"/>
      <c r="B9" s="718"/>
      <c r="C9" s="718"/>
      <c r="D9" s="431"/>
      <c r="E9" s="549"/>
      <c r="F9" s="431"/>
      <c r="G9" s="549"/>
      <c r="H9" s="431"/>
      <c r="I9" s="549"/>
      <c r="J9" s="429"/>
      <c r="K9" s="718"/>
      <c r="L9" s="718"/>
      <c r="M9" s="431"/>
      <c r="N9" s="431"/>
      <c r="O9" s="431"/>
      <c r="P9" s="431"/>
      <c r="Q9" s="431"/>
      <c r="R9" s="431"/>
    </row>
    <row r="10" spans="1:18" s="128" customFormat="1" ht="12">
      <c r="A10" s="724"/>
      <c r="B10" s="718"/>
      <c r="C10" s="718"/>
      <c r="D10" s="721" t="s">
        <v>23</v>
      </c>
      <c r="E10" s="721"/>
      <c r="F10" s="721" t="s">
        <v>76</v>
      </c>
      <c r="G10" s="721"/>
      <c r="H10" s="721" t="s">
        <v>77</v>
      </c>
      <c r="I10" s="721"/>
      <c r="J10" s="432"/>
      <c r="K10" s="718"/>
      <c r="L10" s="718"/>
      <c r="M10" s="721" t="s">
        <v>23</v>
      </c>
      <c r="N10" s="721"/>
      <c r="O10" s="721" t="s">
        <v>76</v>
      </c>
      <c r="P10" s="721"/>
      <c r="Q10" s="721" t="s">
        <v>77</v>
      </c>
      <c r="R10" s="721"/>
    </row>
    <row r="11" spans="1:18" s="127" customFormat="1" ht="6.5" customHeight="1">
      <c r="A11" s="437"/>
      <c r="B11" s="434"/>
      <c r="C11" s="552"/>
      <c r="D11" s="434"/>
      <c r="E11" s="552"/>
      <c r="F11" s="434"/>
      <c r="G11" s="552"/>
      <c r="H11" s="434"/>
      <c r="I11" s="552"/>
      <c r="J11" s="434"/>
      <c r="K11" s="434"/>
      <c r="L11" s="434"/>
      <c r="M11" s="434"/>
      <c r="N11" s="434"/>
      <c r="O11" s="434"/>
      <c r="P11" s="434"/>
      <c r="Q11" s="434"/>
      <c r="R11" s="434"/>
    </row>
    <row r="12" spans="1:18" s="132" customFormat="1" ht="6.5" customHeight="1">
      <c r="A12" s="129"/>
      <c r="B12" s="130"/>
      <c r="C12" s="538"/>
      <c r="D12" s="130"/>
      <c r="E12" s="538"/>
      <c r="F12" s="130"/>
      <c r="G12" s="538"/>
      <c r="H12" s="130"/>
      <c r="I12" s="538"/>
      <c r="J12" s="130"/>
      <c r="K12" s="130"/>
      <c r="L12" s="130"/>
      <c r="M12" s="130"/>
      <c r="N12" s="130"/>
      <c r="O12" s="130"/>
      <c r="P12" s="130"/>
    </row>
    <row r="13" spans="1:18" s="133" customFormat="1">
      <c r="A13" s="447" t="s">
        <v>156</v>
      </c>
      <c r="B13" s="448">
        <f>SUM(D13,F13,H13)</f>
        <v>41373</v>
      </c>
      <c r="C13" s="573"/>
      <c r="D13" s="448">
        <f>D15</f>
        <v>16906</v>
      </c>
      <c r="E13" s="568"/>
      <c r="F13" s="448">
        <f>F15</f>
        <v>15804</v>
      </c>
      <c r="G13" s="573"/>
      <c r="H13" s="448">
        <f>H15</f>
        <v>8663</v>
      </c>
      <c r="I13" s="573"/>
      <c r="J13" s="451"/>
      <c r="K13" s="452">
        <f>M13+O13+Q13</f>
        <v>100</v>
      </c>
      <c r="L13" s="452"/>
      <c r="M13" s="452">
        <f>D13*100/B13</f>
        <v>40.862398182389484</v>
      </c>
      <c r="N13" s="444"/>
      <c r="O13" s="452">
        <f>F13*100/B13</f>
        <v>38.198825320861431</v>
      </c>
      <c r="P13" s="452"/>
      <c r="Q13" s="452">
        <f>H13*100/B13</f>
        <v>20.938776496749089</v>
      </c>
      <c r="R13" s="452"/>
    </row>
    <row r="14" spans="1:18" s="127" customFormat="1" ht="6.5" customHeight="1">
      <c r="A14" s="134"/>
      <c r="B14" s="135"/>
      <c r="C14" s="539"/>
      <c r="D14" s="135"/>
      <c r="E14" s="539"/>
      <c r="F14" s="135"/>
      <c r="G14" s="539"/>
      <c r="H14" s="135"/>
      <c r="I14" s="539"/>
      <c r="J14" s="134"/>
      <c r="K14" s="134"/>
      <c r="L14" s="134"/>
      <c r="M14" s="134"/>
      <c r="N14" s="134"/>
      <c r="O14" s="134"/>
      <c r="P14" s="134"/>
      <c r="Q14" s="134"/>
      <c r="R14" s="134"/>
    </row>
    <row r="15" spans="1:18" s="133" customFormat="1" ht="26">
      <c r="A15" s="227" t="s">
        <v>36</v>
      </c>
      <c r="B15" s="168">
        <f>SUM(D15,F15,H15)</f>
        <v>41373</v>
      </c>
      <c r="C15" s="537"/>
      <c r="D15" s="168">
        <f>SUM(D16:D25)</f>
        <v>16906</v>
      </c>
      <c r="E15" s="537"/>
      <c r="F15" s="168">
        <f>SUM(F16:F25)</f>
        <v>15804</v>
      </c>
      <c r="G15" s="537"/>
      <c r="H15" s="168">
        <f>SUM(H16:H25)</f>
        <v>8663</v>
      </c>
      <c r="I15" s="537"/>
      <c r="J15" s="232"/>
      <c r="K15" s="165">
        <f>SUM(K16:K24)</f>
        <v>100.00000000000001</v>
      </c>
      <c r="L15" s="165"/>
      <c r="M15" s="165">
        <f>SUM(M16:M24)</f>
        <v>99.999999999999986</v>
      </c>
      <c r="N15" s="165"/>
      <c r="O15" s="165">
        <f>SUM(O16:O24)</f>
        <v>100</v>
      </c>
      <c r="P15" s="206"/>
      <c r="Q15" s="165">
        <f>SUM(Q16:Q24)</f>
        <v>100.00000000000001</v>
      </c>
      <c r="R15" s="165"/>
    </row>
    <row r="16" spans="1:18" s="127" customFormat="1">
      <c r="A16" s="384" t="s">
        <v>31</v>
      </c>
      <c r="B16" s="146">
        <f t="shared" ref="B16:B25" si="0">SUM(D16,F16,H16)</f>
        <v>18243</v>
      </c>
      <c r="C16" s="146"/>
      <c r="D16" s="146">
        <v>6130</v>
      </c>
      <c r="E16" s="146"/>
      <c r="F16" s="146">
        <v>6849</v>
      </c>
      <c r="G16" s="146"/>
      <c r="H16" s="146">
        <v>5264</v>
      </c>
      <c r="I16" s="146"/>
      <c r="J16" s="232"/>
      <c r="K16" s="149">
        <f>B16/SUM($B$16:$B$24)*100</f>
        <v>48.278508481752986</v>
      </c>
      <c r="L16" s="150"/>
      <c r="M16" s="149">
        <f>D16/SUM($D$16:$D$24)*100</f>
        <v>44.148361541231544</v>
      </c>
      <c r="N16" s="149"/>
      <c r="O16" s="149">
        <f>F16/SUM($F$16:$F$24)*100</f>
        <v>44.943893956296343</v>
      </c>
      <c r="P16" s="137"/>
      <c r="Q16" s="149">
        <f>H16/SUM($H$16:$H$24)*100</f>
        <v>60.764169456308437</v>
      </c>
      <c r="R16" s="149"/>
    </row>
    <row r="17" spans="1:18" s="127" customFormat="1">
      <c r="A17" s="384" t="s">
        <v>33</v>
      </c>
      <c r="B17" s="146">
        <f t="shared" si="0"/>
        <v>3222</v>
      </c>
      <c r="C17" s="146"/>
      <c r="D17" s="146">
        <v>1921</v>
      </c>
      <c r="E17" s="146"/>
      <c r="F17" s="146">
        <v>1216</v>
      </c>
      <c r="G17" s="146"/>
      <c r="H17" s="146">
        <v>85</v>
      </c>
      <c r="I17" s="146" t="s">
        <v>204</v>
      </c>
      <c r="J17" s="232"/>
      <c r="K17" s="149">
        <f t="shared" ref="K17:K23" si="1">B17/SUM($B$16:$B$24)*100</f>
        <v>8.5267420012173503</v>
      </c>
      <c r="L17" s="150"/>
      <c r="M17" s="149">
        <f t="shared" ref="M17:M23" si="2">D17/SUM($D$16:$D$24)*100</f>
        <v>13.835073820669788</v>
      </c>
      <c r="N17" s="149"/>
      <c r="O17" s="149">
        <f t="shared" ref="O17:O23" si="3">F17/SUM($F$16:$F$24)*100</f>
        <v>7.9795262156309468</v>
      </c>
      <c r="P17" s="137"/>
      <c r="Q17" s="149">
        <f t="shared" ref="Q17:Q23" si="4">H17/SUM($H$16:$H$24)*100</f>
        <v>0.98118434722382541</v>
      </c>
      <c r="R17" s="149"/>
    </row>
    <row r="18" spans="1:18" s="127" customFormat="1">
      <c r="A18" s="384" t="s">
        <v>32</v>
      </c>
      <c r="B18" s="146">
        <f t="shared" si="0"/>
        <v>3535</v>
      </c>
      <c r="C18" s="146"/>
      <c r="D18" s="146">
        <v>907</v>
      </c>
      <c r="E18" s="146" t="s">
        <v>204</v>
      </c>
      <c r="F18" s="146">
        <v>1900</v>
      </c>
      <c r="G18" s="146"/>
      <c r="H18" s="146">
        <v>728</v>
      </c>
      <c r="I18" s="146"/>
      <c r="J18" s="232"/>
      <c r="K18" s="149">
        <f t="shared" si="1"/>
        <v>9.3550692036943932</v>
      </c>
      <c r="L18" s="150"/>
      <c r="M18" s="149">
        <f t="shared" si="2"/>
        <v>6.5322290241267549</v>
      </c>
      <c r="N18" s="149"/>
      <c r="O18" s="149">
        <f t="shared" si="3"/>
        <v>12.468009711923354</v>
      </c>
      <c r="P18" s="137"/>
      <c r="Q18" s="149">
        <f t="shared" si="4"/>
        <v>8.4035553503405289</v>
      </c>
      <c r="R18" s="149"/>
    </row>
    <row r="19" spans="1:18" s="127" customFormat="1">
      <c r="A19" s="384" t="s">
        <v>35</v>
      </c>
      <c r="B19" s="146">
        <f t="shared" si="0"/>
        <v>1776</v>
      </c>
      <c r="C19" s="146"/>
      <c r="D19" s="146">
        <v>637</v>
      </c>
      <c r="E19" s="146" t="s">
        <v>204</v>
      </c>
      <c r="F19" s="146">
        <v>944</v>
      </c>
      <c r="G19" s="146" t="s">
        <v>204</v>
      </c>
      <c r="H19" s="146">
        <v>195</v>
      </c>
      <c r="I19" s="146" t="s">
        <v>204</v>
      </c>
      <c r="J19" s="232"/>
      <c r="K19" s="149">
        <f t="shared" si="1"/>
        <v>4.7000291105406617</v>
      </c>
      <c r="L19" s="197"/>
      <c r="M19" s="149">
        <f t="shared" si="2"/>
        <v>4.5876845516744691</v>
      </c>
      <c r="N19" s="197"/>
      <c r="O19" s="149">
        <f t="shared" si="3"/>
        <v>6.194632193713498</v>
      </c>
      <c r="P19" s="137"/>
      <c r="Q19" s="149">
        <f t="shared" si="4"/>
        <v>2.2509523259840702</v>
      </c>
      <c r="R19" s="149"/>
    </row>
    <row r="20" spans="1:18" s="127" customFormat="1">
      <c r="A20" s="384" t="s">
        <v>130</v>
      </c>
      <c r="B20" s="146">
        <f t="shared" si="0"/>
        <v>878</v>
      </c>
      <c r="C20" s="146"/>
      <c r="D20" s="146">
        <v>163</v>
      </c>
      <c r="E20" s="146" t="s">
        <v>204</v>
      </c>
      <c r="F20" s="146">
        <v>182</v>
      </c>
      <c r="G20" s="146" t="s">
        <v>204</v>
      </c>
      <c r="H20" s="146">
        <v>533</v>
      </c>
      <c r="I20" s="146"/>
      <c r="J20" s="252"/>
      <c r="K20" s="149">
        <f t="shared" si="1"/>
        <v>2.3235504273956655</v>
      </c>
      <c r="L20" s="149"/>
      <c r="M20" s="149">
        <f t="shared" si="2"/>
        <v>1.1739287000360099</v>
      </c>
      <c r="N20" s="150"/>
      <c r="O20" s="149">
        <f t="shared" si="3"/>
        <v>1.1943040881947635</v>
      </c>
      <c r="P20" s="137"/>
      <c r="Q20" s="149">
        <f t="shared" si="4"/>
        <v>6.1526030243564591</v>
      </c>
      <c r="R20" s="149"/>
    </row>
    <row r="21" spans="1:18" s="127" customFormat="1">
      <c r="A21" s="384" t="s">
        <v>34</v>
      </c>
      <c r="B21" s="146">
        <f>SUM(D21,F21,H21)</f>
        <v>1043</v>
      </c>
      <c r="C21" s="146"/>
      <c r="D21" s="146">
        <v>503</v>
      </c>
      <c r="E21" s="146" t="s">
        <v>204</v>
      </c>
      <c r="F21" s="146">
        <v>314</v>
      </c>
      <c r="G21" s="146" t="s">
        <v>204</v>
      </c>
      <c r="H21" s="146">
        <v>226</v>
      </c>
      <c r="I21" s="146" t="s">
        <v>204</v>
      </c>
      <c r="J21" s="252"/>
      <c r="K21" s="149">
        <f>B21/SUM($B$16:$B$24)*100</f>
        <v>2.7602085373276521</v>
      </c>
      <c r="L21" s="149"/>
      <c r="M21" s="149">
        <f t="shared" si="2"/>
        <v>3.6226143320129633</v>
      </c>
      <c r="N21" s="150"/>
      <c r="O21" s="149">
        <f t="shared" si="3"/>
        <v>2.0605026576547019</v>
      </c>
      <c r="P21" s="137"/>
      <c r="Q21" s="149">
        <f t="shared" si="4"/>
        <v>2.60879602908923</v>
      </c>
      <c r="R21" s="149"/>
    </row>
    <row r="22" spans="1:18" s="127" customFormat="1">
      <c r="A22" s="384" t="s">
        <v>131</v>
      </c>
      <c r="B22" s="146">
        <f>SUM(D22,F22,H22)</f>
        <v>772</v>
      </c>
      <c r="C22" s="146" t="s">
        <v>204</v>
      </c>
      <c r="D22" s="146">
        <v>298</v>
      </c>
      <c r="E22" s="146" t="s">
        <v>204</v>
      </c>
      <c r="F22" s="146">
        <v>235</v>
      </c>
      <c r="G22" s="146" t="s">
        <v>204</v>
      </c>
      <c r="H22" s="146">
        <v>239</v>
      </c>
      <c r="I22" s="146" t="s">
        <v>204</v>
      </c>
      <c r="J22" s="252"/>
      <c r="K22" s="149">
        <f t="shared" si="1"/>
        <v>2.0430306719242068</v>
      </c>
      <c r="L22" s="149"/>
      <c r="M22" s="149">
        <f t="shared" si="2"/>
        <v>2.1462009362621535</v>
      </c>
      <c r="N22" s="150"/>
      <c r="O22" s="149">
        <f t="shared" si="3"/>
        <v>1.5420959380536781</v>
      </c>
      <c r="P22" s="137"/>
      <c r="Q22" s="149">
        <f t="shared" si="4"/>
        <v>2.758859517488168</v>
      </c>
      <c r="R22" s="149"/>
    </row>
    <row r="23" spans="1:18" s="127" customFormat="1">
      <c r="A23" s="384" t="s">
        <v>198</v>
      </c>
      <c r="B23" s="146">
        <f t="shared" si="0"/>
        <v>246</v>
      </c>
      <c r="C23" s="146" t="s">
        <v>204</v>
      </c>
      <c r="D23" s="146">
        <v>0</v>
      </c>
      <c r="E23" s="146"/>
      <c r="F23" s="146">
        <v>142</v>
      </c>
      <c r="G23" s="146" t="s">
        <v>204</v>
      </c>
      <c r="H23" s="146">
        <v>104</v>
      </c>
      <c r="I23" s="146" t="s">
        <v>204</v>
      </c>
      <c r="J23" s="252"/>
      <c r="K23" s="149">
        <f t="shared" si="1"/>
        <v>0.65101754571678083</v>
      </c>
      <c r="L23" s="149"/>
      <c r="M23" s="149">
        <f t="shared" si="2"/>
        <v>0</v>
      </c>
      <c r="N23" s="150"/>
      <c r="O23" s="149">
        <f t="shared" si="3"/>
        <v>0.93181967320690329</v>
      </c>
      <c r="P23" s="137"/>
      <c r="Q23" s="149">
        <f t="shared" si="4"/>
        <v>1.2005079071915041</v>
      </c>
      <c r="R23" s="149"/>
    </row>
    <row r="24" spans="1:18" s="127" customFormat="1">
      <c r="A24" s="384" t="s">
        <v>124</v>
      </c>
      <c r="B24" s="146">
        <f t="shared" si="0"/>
        <v>8072</v>
      </c>
      <c r="C24" s="146"/>
      <c r="D24" s="146">
        <v>3326</v>
      </c>
      <c r="E24" s="146"/>
      <c r="F24" s="146">
        <v>3457</v>
      </c>
      <c r="G24" s="146"/>
      <c r="H24" s="146">
        <v>1289</v>
      </c>
      <c r="I24" s="146"/>
      <c r="J24" s="232"/>
      <c r="K24" s="149">
        <f>B24/SUM($B$16:$B$24)*100</f>
        <v>21.361844020430308</v>
      </c>
      <c r="L24" s="150"/>
      <c r="M24" s="149">
        <f>D24/SUM($D$16:$D$24)*100</f>
        <v>23.953907093986317</v>
      </c>
      <c r="N24" s="228"/>
      <c r="O24" s="149">
        <f>F24/SUM($F$16:$F$24)*100</f>
        <v>22.685215565325809</v>
      </c>
      <c r="P24" s="137"/>
      <c r="Q24" s="149">
        <f>H24/SUM($H$16:$H$24)*100</f>
        <v>14.879372042017778</v>
      </c>
      <c r="R24" s="149"/>
    </row>
    <row r="25" spans="1:18" s="127" customFormat="1">
      <c r="A25" s="384" t="s">
        <v>4</v>
      </c>
      <c r="B25" s="146">
        <f t="shared" si="0"/>
        <v>3586</v>
      </c>
      <c r="C25" s="146"/>
      <c r="D25" s="146">
        <v>3021</v>
      </c>
      <c r="E25" s="146"/>
      <c r="F25" s="146">
        <v>565</v>
      </c>
      <c r="G25" s="146" t="s">
        <v>204</v>
      </c>
      <c r="H25" s="146">
        <v>0</v>
      </c>
      <c r="I25" s="146"/>
      <c r="J25" s="171"/>
      <c r="K25" s="212" t="s">
        <v>14</v>
      </c>
      <c r="L25" s="150"/>
      <c r="M25" s="212" t="s">
        <v>14</v>
      </c>
      <c r="N25" s="149"/>
      <c r="O25" s="212">
        <v>0</v>
      </c>
      <c r="P25" s="137"/>
      <c r="Q25" s="212" t="s">
        <v>14</v>
      </c>
      <c r="R25" s="149"/>
    </row>
    <row r="26" spans="1:18" s="127" customFormat="1" ht="6.5" customHeight="1">
      <c r="A26" s="169"/>
      <c r="B26" s="146"/>
      <c r="C26" s="537"/>
      <c r="D26" s="146"/>
      <c r="E26" s="537"/>
      <c r="F26" s="152"/>
      <c r="G26" s="539"/>
      <c r="H26" s="152"/>
      <c r="I26" s="537"/>
      <c r="J26" s="148"/>
      <c r="K26" s="150"/>
      <c r="L26" s="150"/>
      <c r="M26" s="150"/>
      <c r="N26" s="150"/>
      <c r="O26" s="149"/>
      <c r="P26" s="137"/>
      <c r="Q26" s="137"/>
      <c r="R26" s="137"/>
    </row>
    <row r="27" spans="1:18" s="133" customFormat="1" ht="26">
      <c r="A27" s="191" t="s">
        <v>25</v>
      </c>
      <c r="B27" s="168">
        <f t="shared" ref="B27:B31" si="5">SUM(D27,F27,H27)</f>
        <v>41374</v>
      </c>
      <c r="C27" s="537"/>
      <c r="D27" s="168">
        <f>SUM(D28:D31)</f>
        <v>16905</v>
      </c>
      <c r="E27" s="537"/>
      <c r="F27" s="168">
        <f>SUM(F28:F31)</f>
        <v>15805</v>
      </c>
      <c r="G27" s="537"/>
      <c r="H27" s="168">
        <f>SUM(H28:H31)</f>
        <v>8664</v>
      </c>
      <c r="I27" s="537"/>
      <c r="J27" s="148"/>
      <c r="K27" s="165">
        <f>SUM(K28:K31)</f>
        <v>100</v>
      </c>
      <c r="L27" s="165"/>
      <c r="M27" s="165">
        <f>SUM(M28:M31)</f>
        <v>100</v>
      </c>
      <c r="N27" s="165"/>
      <c r="O27" s="165">
        <f>SUM(O28:O31)</f>
        <v>100</v>
      </c>
      <c r="P27" s="206"/>
      <c r="Q27" s="165">
        <f>SUM(Q28:Q31)</f>
        <v>100</v>
      </c>
      <c r="R27" s="165"/>
    </row>
    <row r="28" spans="1:18" s="127" customFormat="1">
      <c r="A28" s="145" t="s">
        <v>27</v>
      </c>
      <c r="B28" s="146">
        <f t="shared" si="5"/>
        <v>11241</v>
      </c>
      <c r="C28" s="146"/>
      <c r="D28" s="146">
        <v>5112</v>
      </c>
      <c r="E28" s="146"/>
      <c r="F28" s="146">
        <v>4365</v>
      </c>
      <c r="G28" s="146"/>
      <c r="H28" s="146">
        <v>1764</v>
      </c>
      <c r="I28" s="146"/>
      <c r="J28" s="171"/>
      <c r="K28" s="149">
        <f>B28*100/SUM(B28:B31)</f>
        <v>27.169236718712234</v>
      </c>
      <c r="L28" s="150"/>
      <c r="M28" s="149">
        <f>D28*100/SUM(D28:D31)</f>
        <v>30.239574090505769</v>
      </c>
      <c r="N28" s="149"/>
      <c r="O28" s="149">
        <f>F28*100/SUM(F28:F31)</f>
        <v>27.61784245491933</v>
      </c>
      <c r="P28" s="149"/>
      <c r="Q28" s="149">
        <f>H28*100/SUM(H28:H31)</f>
        <v>20.360110803324101</v>
      </c>
      <c r="R28" s="149"/>
    </row>
    <row r="29" spans="1:18" s="127" customFormat="1">
      <c r="A29" s="145" t="s">
        <v>28</v>
      </c>
      <c r="B29" s="146">
        <f t="shared" si="5"/>
        <v>14798</v>
      </c>
      <c r="C29" s="146"/>
      <c r="D29" s="146">
        <v>5626</v>
      </c>
      <c r="E29" s="146"/>
      <c r="F29" s="146">
        <v>5932</v>
      </c>
      <c r="G29" s="146"/>
      <c r="H29" s="146">
        <v>3240</v>
      </c>
      <c r="I29" s="146"/>
      <c r="J29" s="171"/>
      <c r="K29" s="149">
        <f>B29*100/SUM(B28:B31)</f>
        <v>35.76642335766423</v>
      </c>
      <c r="L29" s="150"/>
      <c r="M29" s="149">
        <f>D29*100/SUM(D28:D31)</f>
        <v>33.280094646554275</v>
      </c>
      <c r="N29" s="149"/>
      <c r="O29" s="149">
        <f>F29*100/SUM(F28:F31)</f>
        <v>37.532426447326799</v>
      </c>
      <c r="P29" s="149"/>
      <c r="Q29" s="149">
        <f>H29*100/SUM(H28:H31)</f>
        <v>37.396121883656512</v>
      </c>
      <c r="R29" s="149"/>
    </row>
    <row r="30" spans="1:18" s="127" customFormat="1">
      <c r="A30" s="145" t="s">
        <v>29</v>
      </c>
      <c r="B30" s="146">
        <f t="shared" si="5"/>
        <v>4888</v>
      </c>
      <c r="C30" s="146"/>
      <c r="D30" s="146">
        <v>1996</v>
      </c>
      <c r="E30" s="146"/>
      <c r="F30" s="146">
        <v>1765</v>
      </c>
      <c r="G30" s="146"/>
      <c r="H30" s="146">
        <v>1127</v>
      </c>
      <c r="I30" s="146"/>
      <c r="J30" s="171"/>
      <c r="K30" s="149">
        <f>B30*100/SUM(B28:B31)</f>
        <v>11.814182820128583</v>
      </c>
      <c r="L30" s="150"/>
      <c r="M30" s="149">
        <f>D30*100/SUM(D28:D31)</f>
        <v>11.807157645666962</v>
      </c>
      <c r="N30" s="149"/>
      <c r="O30" s="149">
        <f>F30*100/SUM(F28:F31)</f>
        <v>11.167352103764632</v>
      </c>
      <c r="P30" s="149"/>
      <c r="Q30" s="149">
        <f>H30*100/SUM(H28:H31)</f>
        <v>13.007848568790397</v>
      </c>
      <c r="R30" s="149"/>
    </row>
    <row r="31" spans="1:18" s="127" customFormat="1">
      <c r="A31" s="145" t="s">
        <v>30</v>
      </c>
      <c r="B31" s="146">
        <f t="shared" si="5"/>
        <v>10447</v>
      </c>
      <c r="C31" s="146"/>
      <c r="D31" s="146">
        <v>4171</v>
      </c>
      <c r="E31" s="146"/>
      <c r="F31" s="146">
        <v>3743</v>
      </c>
      <c r="G31" s="146"/>
      <c r="H31" s="146">
        <v>2533</v>
      </c>
      <c r="I31" s="146"/>
      <c r="J31" s="171"/>
      <c r="K31" s="149">
        <f>B31*100/SUM(B28:B31)</f>
        <v>25.250157103494949</v>
      </c>
      <c r="L31" s="150"/>
      <c r="M31" s="149">
        <f>D31*100/SUM(D28:D31)</f>
        <v>24.673173617272997</v>
      </c>
      <c r="N31" s="149"/>
      <c r="O31" s="149">
        <f>F31*100/SUM(F28:F31)</f>
        <v>23.682378993989243</v>
      </c>
      <c r="P31" s="149"/>
      <c r="Q31" s="149">
        <f>H31*100/SUM(H28:H31)</f>
        <v>29.235918744228993</v>
      </c>
      <c r="R31" s="149"/>
    </row>
    <row r="32" spans="1:18" s="127" customFormat="1" ht="6.5" customHeight="1">
      <c r="A32" s="169"/>
      <c r="B32" s="146"/>
      <c r="C32" s="538"/>
      <c r="D32" s="152"/>
      <c r="E32" s="538"/>
      <c r="F32" s="152"/>
      <c r="G32" s="538"/>
      <c r="H32" s="152"/>
      <c r="I32" s="538"/>
      <c r="J32" s="148"/>
      <c r="K32" s="150"/>
      <c r="L32" s="150"/>
      <c r="M32" s="150"/>
      <c r="N32" s="150"/>
      <c r="O32" s="150"/>
      <c r="P32" s="137"/>
      <c r="Q32" s="137"/>
      <c r="R32" s="137"/>
    </row>
    <row r="33" spans="1:19" s="133" customFormat="1" ht="12" customHeight="1">
      <c r="A33" s="191" t="s">
        <v>61</v>
      </c>
      <c r="B33" s="168">
        <f t="shared" ref="B33:B36" si="6">SUM(D33,F33,H33)</f>
        <v>41373</v>
      </c>
      <c r="C33" s="538"/>
      <c r="D33" s="156">
        <f>SUM(D34:D36)</f>
        <v>16905</v>
      </c>
      <c r="E33" s="538"/>
      <c r="F33" s="156">
        <f>SUM(F34:F36)</f>
        <v>15804</v>
      </c>
      <c r="G33" s="538"/>
      <c r="H33" s="156">
        <f>SUM(H34:H36)</f>
        <v>8664</v>
      </c>
      <c r="I33" s="538"/>
      <c r="J33" s="171"/>
      <c r="K33" s="165">
        <f>SUM(K34:K35)</f>
        <v>100</v>
      </c>
      <c r="L33" s="165"/>
      <c r="M33" s="165">
        <f>SUM(M34:M35)</f>
        <v>100</v>
      </c>
      <c r="N33" s="165"/>
      <c r="O33" s="165">
        <f>SUM(O34:O35)</f>
        <v>100</v>
      </c>
      <c r="P33" s="154"/>
      <c r="Q33" s="165">
        <f>SUM(Q34:Q35)</f>
        <v>100</v>
      </c>
      <c r="R33" s="165"/>
    </row>
    <row r="34" spans="1:19" s="127" customFormat="1">
      <c r="A34" s="145" t="s">
        <v>169</v>
      </c>
      <c r="B34" s="146">
        <f t="shared" si="6"/>
        <v>16493</v>
      </c>
      <c r="C34" s="538"/>
      <c r="D34" s="684">
        <v>6600</v>
      </c>
      <c r="E34" s="685"/>
      <c r="F34" s="684">
        <v>6073</v>
      </c>
      <c r="G34" s="685"/>
      <c r="H34" s="684">
        <v>3820</v>
      </c>
      <c r="I34" s="538"/>
      <c r="J34" s="171"/>
      <c r="K34" s="149">
        <f>B34*100/SUM(B34:B35)</f>
        <v>39.998544890139208</v>
      </c>
      <c r="L34" s="150"/>
      <c r="M34" s="149">
        <f>D34*100/SUM($D$34:$D$35)</f>
        <v>39.246001070345486</v>
      </c>
      <c r="N34" s="149"/>
      <c r="O34" s="149">
        <f>F34*100/SUM($F$34:$F$35)</f>
        <v>38.470796908653234</v>
      </c>
      <c r="P34" s="149"/>
      <c r="Q34" s="149">
        <f>H34*100/SUM($H$34:$H$35)</f>
        <v>44.259066156876379</v>
      </c>
      <c r="R34" s="149"/>
      <c r="S34" s="253"/>
    </row>
    <row r="35" spans="1:19" s="127" customFormat="1">
      <c r="A35" s="145" t="s">
        <v>6</v>
      </c>
      <c r="B35" s="146">
        <f t="shared" si="6"/>
        <v>24741</v>
      </c>
      <c r="C35" s="538"/>
      <c r="D35" s="684">
        <v>10217</v>
      </c>
      <c r="E35" s="685"/>
      <c r="F35" s="684">
        <v>9713</v>
      </c>
      <c r="G35" s="685"/>
      <c r="H35" s="684">
        <v>4811</v>
      </c>
      <c r="I35" s="538"/>
      <c r="J35" s="148"/>
      <c r="K35" s="149">
        <f>B35*100/SUM(B34:B35)</f>
        <v>60.001455109860792</v>
      </c>
      <c r="L35" s="150"/>
      <c r="M35" s="149">
        <f>D35*100/SUM($D$34:$D$35)</f>
        <v>60.753998929654514</v>
      </c>
      <c r="N35" s="150"/>
      <c r="O35" s="149">
        <f>F35*100/SUM($F$34:$F$35)</f>
        <v>61.529203091346766</v>
      </c>
      <c r="P35" s="137"/>
      <c r="Q35" s="149">
        <f>H35*100/SUM($H$34:$H$35)</f>
        <v>55.740933843123621</v>
      </c>
      <c r="R35" s="149"/>
    </row>
    <row r="36" spans="1:19" s="127" customFormat="1">
      <c r="A36" s="145" t="s">
        <v>4</v>
      </c>
      <c r="B36" s="146">
        <f t="shared" si="6"/>
        <v>139</v>
      </c>
      <c r="C36" s="538" t="s">
        <v>204</v>
      </c>
      <c r="D36" s="684">
        <v>88</v>
      </c>
      <c r="E36" s="538" t="s">
        <v>204</v>
      </c>
      <c r="F36" s="684">
        <v>18</v>
      </c>
      <c r="G36" s="538" t="s">
        <v>204</v>
      </c>
      <c r="H36" s="684">
        <v>33</v>
      </c>
      <c r="I36" s="538" t="s">
        <v>204</v>
      </c>
      <c r="J36" s="148"/>
      <c r="K36" s="213" t="s">
        <v>14</v>
      </c>
      <c r="L36" s="212"/>
      <c r="M36" s="213" t="s">
        <v>14</v>
      </c>
      <c r="N36" s="212"/>
      <c r="O36" s="213" t="s">
        <v>14</v>
      </c>
      <c r="P36" s="520"/>
      <c r="Q36" s="213" t="s">
        <v>14</v>
      </c>
      <c r="R36" s="149"/>
    </row>
    <row r="37" spans="1:19" s="127" customFormat="1" ht="6.5" customHeight="1">
      <c r="A37" s="151"/>
      <c r="B37" s="254"/>
      <c r="C37" s="539"/>
      <c r="D37" s="232"/>
      <c r="E37" s="539"/>
      <c r="F37" s="255"/>
      <c r="G37" s="539"/>
      <c r="H37" s="255"/>
      <c r="I37" s="537"/>
      <c r="J37" s="148"/>
      <c r="K37" s="149"/>
      <c r="L37" s="150"/>
      <c r="M37" s="150"/>
      <c r="N37" s="150"/>
      <c r="O37" s="150"/>
      <c r="P37" s="137"/>
      <c r="Q37" s="137"/>
      <c r="R37" s="137"/>
    </row>
    <row r="38" spans="1:19" s="127" customFormat="1" ht="26">
      <c r="A38" s="495" t="s">
        <v>125</v>
      </c>
      <c r="B38" s="496">
        <f>SUM(D38,F38,H38)</f>
        <v>16493</v>
      </c>
      <c r="C38" s="612"/>
      <c r="D38" s="496">
        <f>D34</f>
        <v>6600</v>
      </c>
      <c r="E38" s="612"/>
      <c r="F38" s="496">
        <f>F34</f>
        <v>6073</v>
      </c>
      <c r="G38" s="612"/>
      <c r="H38" s="496">
        <f>H34</f>
        <v>3820</v>
      </c>
      <c r="I38" s="612"/>
      <c r="J38" s="497"/>
      <c r="K38" s="452">
        <f>M38+O38+Q38</f>
        <v>100</v>
      </c>
      <c r="L38" s="452"/>
      <c r="M38" s="452">
        <f>D38*100/B38</f>
        <v>40.016976899290611</v>
      </c>
      <c r="N38" s="452"/>
      <c r="O38" s="452">
        <f>F38*100/B38</f>
        <v>36.82168192566543</v>
      </c>
      <c r="P38" s="452"/>
      <c r="Q38" s="452">
        <f>H38*100/B38</f>
        <v>23.161341175043958</v>
      </c>
      <c r="R38" s="452"/>
    </row>
    <row r="39" spans="1:19" s="132" customFormat="1" ht="6.5" customHeight="1">
      <c r="A39" s="161"/>
      <c r="B39" s="168"/>
      <c r="C39" s="537"/>
      <c r="D39" s="168"/>
      <c r="E39" s="537"/>
      <c r="F39" s="168"/>
      <c r="G39" s="537"/>
      <c r="H39" s="168"/>
      <c r="I39" s="537"/>
      <c r="J39" s="148"/>
      <c r="K39" s="150"/>
      <c r="L39" s="150"/>
      <c r="M39" s="150"/>
      <c r="N39" s="150"/>
      <c r="O39" s="150"/>
      <c r="P39" s="150"/>
      <c r="Q39" s="150"/>
      <c r="R39" s="150"/>
    </row>
    <row r="40" spans="1:19" s="133" customFormat="1">
      <c r="A40" s="227" t="s">
        <v>154</v>
      </c>
      <c r="B40" s="168">
        <f>SUM(D40,F40,H40)</f>
        <v>16495</v>
      </c>
      <c r="C40" s="537"/>
      <c r="D40" s="168">
        <f>SUM(D41:D49)</f>
        <v>6601</v>
      </c>
      <c r="E40" s="537"/>
      <c r="F40" s="168">
        <f>SUM(F41:F49)</f>
        <v>6074</v>
      </c>
      <c r="G40" s="537"/>
      <c r="H40" s="168">
        <f>SUM(H41:H49)</f>
        <v>3820</v>
      </c>
      <c r="I40" s="537"/>
      <c r="J40" s="148"/>
      <c r="K40" s="165">
        <f>SUM(K41:K48)</f>
        <v>99.999999999999986</v>
      </c>
      <c r="L40" s="165"/>
      <c r="M40" s="165">
        <f>SUM(M41:M48)</f>
        <v>99.999999999999986</v>
      </c>
      <c r="N40" s="165"/>
      <c r="O40" s="165">
        <f>SUM(O41:O48)</f>
        <v>98.439335458969623</v>
      </c>
      <c r="P40" s="154"/>
      <c r="Q40" s="165">
        <f>SUM(Q41:Q48)</f>
        <v>100</v>
      </c>
      <c r="R40" s="165"/>
    </row>
    <row r="41" spans="1:19" s="127" customFormat="1">
      <c r="A41" s="239" t="s">
        <v>8</v>
      </c>
      <c r="B41" s="146">
        <f t="shared" ref="B41:B49" si="7">SUM(D41,F41,H41)</f>
        <v>390</v>
      </c>
      <c r="C41" s="146" t="s">
        <v>204</v>
      </c>
      <c r="D41" s="146">
        <v>290</v>
      </c>
      <c r="E41" s="146" t="s">
        <v>204</v>
      </c>
      <c r="F41" s="146">
        <v>60</v>
      </c>
      <c r="G41" s="146" t="s">
        <v>204</v>
      </c>
      <c r="H41" s="146">
        <v>40</v>
      </c>
      <c r="I41" s="709" t="s">
        <v>204</v>
      </c>
      <c r="J41" s="171"/>
      <c r="K41" s="149">
        <f>B41*100/SUM(B41:B48)</f>
        <v>2.4694484898372697</v>
      </c>
      <c r="L41" s="150"/>
      <c r="M41" s="149">
        <f>D41*100/SUM($D$41:$D$48)</f>
        <v>4.8164756684936059</v>
      </c>
      <c r="N41" s="150"/>
      <c r="O41" s="149">
        <f>F41*100/SUM($F$41:$F$48)</f>
        <v>1.0068803490518543</v>
      </c>
      <c r="P41" s="150"/>
      <c r="Q41" s="149">
        <f>H41*100/SUM($H$41:$H$48)</f>
        <v>1.0490427484920011</v>
      </c>
      <c r="R41" s="149"/>
    </row>
    <row r="42" spans="1:19" s="127" customFormat="1">
      <c r="A42" s="239" t="s">
        <v>10</v>
      </c>
      <c r="B42" s="146">
        <f t="shared" si="7"/>
        <v>933</v>
      </c>
      <c r="C42" s="146" t="s">
        <v>204</v>
      </c>
      <c r="D42" s="146">
        <v>427</v>
      </c>
      <c r="E42" s="146" t="s">
        <v>204</v>
      </c>
      <c r="F42" s="146">
        <v>402</v>
      </c>
      <c r="G42" s="146" t="s">
        <v>204</v>
      </c>
      <c r="H42" s="146">
        <v>104</v>
      </c>
      <c r="I42" s="709" t="s">
        <v>204</v>
      </c>
      <c r="J42" s="171"/>
      <c r="K42" s="149">
        <f>B42*100/SUM(B41:B48)</f>
        <v>5.9076806179953145</v>
      </c>
      <c r="L42" s="165"/>
      <c r="M42" s="149">
        <f t="shared" ref="M42:M47" si="8">D42*100/SUM($D$41:$D$48)</f>
        <v>7.0918452084371371</v>
      </c>
      <c r="N42" s="165"/>
      <c r="O42" s="149">
        <f t="shared" ref="O42:O47" si="9">F42*100/SUM($F$41:$F$48)</f>
        <v>6.7460983386474238</v>
      </c>
      <c r="P42" s="165"/>
      <c r="Q42" s="149">
        <f t="shared" ref="Q42:Q47" si="10">H42*100/SUM($H$41:$H$48)</f>
        <v>2.7275111460792028</v>
      </c>
      <c r="R42" s="149"/>
    </row>
    <row r="43" spans="1:19" s="127" customFormat="1">
      <c r="A43" s="239" t="s">
        <v>11</v>
      </c>
      <c r="B43" s="146">
        <f t="shared" si="7"/>
        <v>10440</v>
      </c>
      <c r="C43" s="146"/>
      <c r="D43" s="146">
        <v>3606</v>
      </c>
      <c r="E43" s="146"/>
      <c r="F43" s="146">
        <v>4177</v>
      </c>
      <c r="G43" s="146"/>
      <c r="H43" s="146">
        <v>2657</v>
      </c>
      <c r="I43" s="709"/>
      <c r="J43" s="171"/>
      <c r="K43" s="149">
        <f>B43*100/SUM(B41:B48)</f>
        <v>66.10523649718229</v>
      </c>
      <c r="L43" s="150"/>
      <c r="M43" s="149">
        <f t="shared" si="8"/>
        <v>59.890383657199799</v>
      </c>
      <c r="N43" s="150"/>
      <c r="O43" s="149">
        <f t="shared" si="9"/>
        <v>70.095653633159927</v>
      </c>
      <c r="P43" s="150"/>
      <c r="Q43" s="149">
        <f t="shared" si="10"/>
        <v>69.682664568581174</v>
      </c>
      <c r="R43" s="149"/>
    </row>
    <row r="44" spans="1:19" s="127" customFormat="1">
      <c r="A44" s="157" t="s">
        <v>9</v>
      </c>
      <c r="B44" s="146">
        <f t="shared" si="7"/>
        <v>189</v>
      </c>
      <c r="C44" s="709" t="s">
        <v>204</v>
      </c>
      <c r="D44" s="146">
        <v>148</v>
      </c>
      <c r="E44" s="709" t="s">
        <v>204</v>
      </c>
      <c r="F44" s="146">
        <v>23</v>
      </c>
      <c r="G44" s="709" t="s">
        <v>204</v>
      </c>
      <c r="H44" s="146">
        <v>18</v>
      </c>
      <c r="I44" s="709" t="s">
        <v>204</v>
      </c>
      <c r="J44" s="171"/>
      <c r="K44" s="149">
        <f>B44*100/SUM(B41:B48)</f>
        <v>1.1967327296903691</v>
      </c>
      <c r="L44" s="150"/>
      <c r="M44" s="149">
        <f t="shared" si="8"/>
        <v>2.4580634446105298</v>
      </c>
      <c r="N44" s="150"/>
      <c r="O44" s="149">
        <f t="shared" si="9"/>
        <v>0.38597080046987747</v>
      </c>
      <c r="P44" s="150"/>
      <c r="Q44" s="149">
        <f t="shared" si="10"/>
        <v>0.47206923682140045</v>
      </c>
      <c r="R44" s="149"/>
    </row>
    <row r="45" spans="1:19" s="127" customFormat="1">
      <c r="A45" s="239" t="s">
        <v>12</v>
      </c>
      <c r="B45" s="146">
        <f t="shared" si="7"/>
        <v>193</v>
      </c>
      <c r="C45" s="709" t="s">
        <v>204</v>
      </c>
      <c r="D45" s="146">
        <v>73</v>
      </c>
      <c r="E45" s="709" t="s">
        <v>204</v>
      </c>
      <c r="F45" s="146">
        <v>67</v>
      </c>
      <c r="G45" s="709" t="s">
        <v>204</v>
      </c>
      <c r="H45" s="146">
        <v>53</v>
      </c>
      <c r="I45" s="709" t="s">
        <v>204</v>
      </c>
      <c r="J45" s="171"/>
      <c r="K45" s="149">
        <f>B45*100/SUM(B41:B48)</f>
        <v>1.2220604065092129</v>
      </c>
      <c r="L45" s="150"/>
      <c r="M45" s="149">
        <f t="shared" si="8"/>
        <v>1.212423185517356</v>
      </c>
      <c r="N45" s="150"/>
      <c r="O45" s="149">
        <f t="shared" si="9"/>
        <v>1.124349723107904</v>
      </c>
      <c r="P45" s="150"/>
      <c r="Q45" s="149">
        <f t="shared" si="10"/>
        <v>1.3899816417519013</v>
      </c>
      <c r="R45" s="149"/>
    </row>
    <row r="46" spans="1:19" s="127" customFormat="1">
      <c r="A46" s="157" t="s">
        <v>58</v>
      </c>
      <c r="B46" s="146">
        <f t="shared" si="7"/>
        <v>84</v>
      </c>
      <c r="C46" s="709" t="s">
        <v>204</v>
      </c>
      <c r="D46" s="146">
        <v>0</v>
      </c>
      <c r="E46" s="709" t="s">
        <v>204</v>
      </c>
      <c r="F46" s="146">
        <v>78</v>
      </c>
      <c r="G46" s="709" t="s">
        <v>204</v>
      </c>
      <c r="H46" s="146">
        <v>6</v>
      </c>
      <c r="I46" s="709" t="s">
        <v>204</v>
      </c>
      <c r="J46" s="171"/>
      <c r="K46" s="149">
        <f>B46*100/SUM(B41:B48)</f>
        <v>0.53188121319571957</v>
      </c>
      <c r="L46" s="150"/>
      <c r="M46" s="149">
        <f t="shared" si="8"/>
        <v>0</v>
      </c>
      <c r="N46" s="150"/>
      <c r="O46" s="149">
        <v>0</v>
      </c>
      <c r="P46" s="150"/>
      <c r="Q46" s="149">
        <f t="shared" si="10"/>
        <v>0.15735641227380015</v>
      </c>
      <c r="R46" s="149"/>
    </row>
    <row r="47" spans="1:19" s="127" customFormat="1">
      <c r="A47" s="157" t="s">
        <v>126</v>
      </c>
      <c r="B47" s="146">
        <f t="shared" si="7"/>
        <v>3549</v>
      </c>
      <c r="C47" s="146"/>
      <c r="D47" s="146">
        <v>1477</v>
      </c>
      <c r="E47" s="146"/>
      <c r="F47" s="146">
        <v>1137</v>
      </c>
      <c r="G47" s="146"/>
      <c r="H47" s="146">
        <v>935</v>
      </c>
      <c r="I47" s="146"/>
      <c r="J47" s="171"/>
      <c r="K47" s="149">
        <f>B47*100/SUM(B41:B48)</f>
        <v>22.471981257519154</v>
      </c>
      <c r="L47" s="150"/>
      <c r="M47" s="149">
        <f t="shared" si="8"/>
        <v>24.530808835741571</v>
      </c>
      <c r="N47" s="150"/>
      <c r="O47" s="149">
        <f t="shared" si="9"/>
        <v>19.080382614532638</v>
      </c>
      <c r="P47" s="150"/>
      <c r="Q47" s="149">
        <f t="shared" si="10"/>
        <v>24.521374246000523</v>
      </c>
      <c r="R47" s="149"/>
    </row>
    <row r="48" spans="1:19" s="127" customFormat="1">
      <c r="A48" s="157" t="s">
        <v>199</v>
      </c>
      <c r="B48" s="146">
        <f t="shared" si="7"/>
        <v>15</v>
      </c>
      <c r="C48" s="146" t="s">
        <v>204</v>
      </c>
      <c r="D48" s="146">
        <v>0</v>
      </c>
      <c r="E48" s="146"/>
      <c r="F48" s="146">
        <v>15</v>
      </c>
      <c r="G48" s="146" t="s">
        <v>204</v>
      </c>
      <c r="H48" s="146">
        <v>0</v>
      </c>
      <c r="I48" s="146"/>
      <c r="J48" s="171"/>
      <c r="K48" s="149">
        <f>B48*100/SUM(B41:B48)</f>
        <v>9.4978788070664219E-2</v>
      </c>
      <c r="L48" s="150"/>
      <c r="M48" s="149">
        <f>D48*100/SUM($D$41:$D$48)</f>
        <v>0</v>
      </c>
      <c r="N48" s="150"/>
      <c r="O48" s="149">
        <v>0</v>
      </c>
      <c r="P48" s="150"/>
      <c r="Q48" s="149">
        <v>0</v>
      </c>
      <c r="R48" s="149"/>
    </row>
    <row r="49" spans="1:18" s="127" customFormat="1">
      <c r="A49" s="157" t="s">
        <v>4</v>
      </c>
      <c r="B49" s="146">
        <f t="shared" si="7"/>
        <v>702</v>
      </c>
      <c r="C49" s="146" t="s">
        <v>204</v>
      </c>
      <c r="D49" s="146">
        <v>580</v>
      </c>
      <c r="E49" s="146" t="s">
        <v>204</v>
      </c>
      <c r="F49" s="146">
        <v>115</v>
      </c>
      <c r="G49" s="146" t="s">
        <v>204</v>
      </c>
      <c r="H49" s="146">
        <v>7</v>
      </c>
      <c r="I49" s="146" t="s">
        <v>204</v>
      </c>
      <c r="J49" s="171"/>
      <c r="K49" s="212" t="s">
        <v>14</v>
      </c>
      <c r="L49" s="150"/>
      <c r="M49" s="212" t="s">
        <v>14</v>
      </c>
      <c r="N49" s="150"/>
      <c r="O49" s="212" t="s">
        <v>14</v>
      </c>
      <c r="P49" s="150"/>
      <c r="Q49" s="212" t="s">
        <v>14</v>
      </c>
      <c r="R49" s="149"/>
    </row>
    <row r="50" spans="1:18" s="127" customFormat="1" ht="6.5" customHeight="1">
      <c r="A50" s="169"/>
      <c r="B50" s="146"/>
      <c r="C50" s="537"/>
      <c r="D50" s="208"/>
      <c r="E50" s="537"/>
      <c r="F50" s="208"/>
      <c r="G50" s="539"/>
      <c r="H50" s="208"/>
      <c r="I50" s="537"/>
      <c r="J50" s="148"/>
      <c r="K50" s="197"/>
      <c r="L50" s="197"/>
      <c r="M50" s="197"/>
      <c r="N50" s="197"/>
      <c r="O50" s="197"/>
      <c r="P50" s="150"/>
      <c r="Q50" s="137"/>
      <c r="R50" s="137"/>
    </row>
    <row r="51" spans="1:18" s="238" customFormat="1" ht="12" customHeight="1">
      <c r="A51" s="237" t="s">
        <v>218</v>
      </c>
      <c r="B51" s="156">
        <f t="shared" ref="B51:B59" si="11">SUM(D51,F51,H51)</f>
        <v>16496</v>
      </c>
      <c r="C51" s="613"/>
      <c r="D51" s="156">
        <f>SUM(D52:D59)</f>
        <v>6601</v>
      </c>
      <c r="E51" s="613"/>
      <c r="F51" s="156">
        <f>SUM(F52:F59)</f>
        <v>6074</v>
      </c>
      <c r="G51" s="613"/>
      <c r="H51" s="156">
        <f>SUM(H52:H59)</f>
        <v>3821</v>
      </c>
      <c r="I51" s="538"/>
      <c r="J51" s="172"/>
      <c r="K51" s="154">
        <f>SUM(K52:K58)</f>
        <v>100.00000000000001</v>
      </c>
      <c r="L51" s="149"/>
      <c r="M51" s="154">
        <f>SUM(M52:M58)</f>
        <v>100</v>
      </c>
      <c r="N51" s="149"/>
      <c r="O51" s="154">
        <f>SUM(O52:O58)</f>
        <v>100</v>
      </c>
      <c r="P51" s="154"/>
      <c r="Q51" s="154">
        <f>SUM(Q52:Q58)</f>
        <v>100</v>
      </c>
      <c r="R51" s="154"/>
    </row>
    <row r="52" spans="1:18" s="127" customFormat="1">
      <c r="A52" s="256" t="s">
        <v>55</v>
      </c>
      <c r="B52" s="146">
        <f t="shared" si="11"/>
        <v>290</v>
      </c>
      <c r="C52" s="146" t="s">
        <v>204</v>
      </c>
      <c r="D52" s="146">
        <v>203</v>
      </c>
      <c r="E52" s="146" t="s">
        <v>204</v>
      </c>
      <c r="F52" s="146">
        <v>60</v>
      </c>
      <c r="G52" s="146" t="s">
        <v>204</v>
      </c>
      <c r="H52" s="146">
        <v>27</v>
      </c>
      <c r="I52" s="146" t="s">
        <v>204</v>
      </c>
      <c r="J52" s="171"/>
      <c r="K52" s="149">
        <f>B52*100/SUM(B52:B58)</f>
        <v>1.8244731047499214</v>
      </c>
      <c r="L52" s="197"/>
      <c r="M52" s="149">
        <f>D52*100/SUM($D$52:$D$58)</f>
        <v>3.3197056418642683</v>
      </c>
      <c r="N52" s="197"/>
      <c r="O52" s="149">
        <f>F52*100/SUM($F$52:$F$58)</f>
        <v>1.0068803490518543</v>
      </c>
      <c r="P52" s="197"/>
      <c r="Q52" s="149">
        <f>H52*100/SUM($H$52:$H$58)</f>
        <v>0.70662130332373729</v>
      </c>
      <c r="R52" s="149"/>
    </row>
    <row r="53" spans="1:18" s="127" customFormat="1">
      <c r="A53" s="157" t="s">
        <v>56</v>
      </c>
      <c r="B53" s="146">
        <f t="shared" si="11"/>
        <v>1524</v>
      </c>
      <c r="C53" s="146"/>
      <c r="D53" s="146">
        <v>392</v>
      </c>
      <c r="E53" s="146" t="s">
        <v>204</v>
      </c>
      <c r="F53" s="146">
        <v>959</v>
      </c>
      <c r="G53" s="146" t="s">
        <v>204</v>
      </c>
      <c r="H53" s="146">
        <v>173</v>
      </c>
      <c r="I53" s="146" t="s">
        <v>204</v>
      </c>
      <c r="J53" s="171"/>
      <c r="K53" s="149">
        <f>B53*100/SUM(B52:B58)</f>
        <v>9.587920729789241</v>
      </c>
      <c r="L53" s="150"/>
      <c r="M53" s="149">
        <f t="shared" ref="M53:M57" si="12">D53*100/SUM($D$52:$D$58)</f>
        <v>6.4104660670482421</v>
      </c>
      <c r="N53" s="150"/>
      <c r="O53" s="149">
        <f t="shared" ref="O53:O57" si="13">F53*100/SUM($F$52:$F$58)</f>
        <v>16.093304245678805</v>
      </c>
      <c r="P53" s="150"/>
      <c r="Q53" s="149">
        <f t="shared" ref="Q53:Q57" si="14">H53*100/SUM($H$52:$H$58)</f>
        <v>4.5276105731483902</v>
      </c>
      <c r="R53" s="149"/>
    </row>
    <row r="54" spans="1:18" s="127" customFormat="1">
      <c r="A54" s="157" t="s">
        <v>57</v>
      </c>
      <c r="B54" s="146">
        <f t="shared" si="11"/>
        <v>9646</v>
      </c>
      <c r="C54" s="146"/>
      <c r="D54" s="146">
        <v>3387</v>
      </c>
      <c r="E54" s="146"/>
      <c r="F54" s="146">
        <v>3792</v>
      </c>
      <c r="G54" s="146"/>
      <c r="H54" s="146">
        <v>2467</v>
      </c>
      <c r="I54" s="146"/>
      <c r="J54" s="171"/>
      <c r="K54" s="149">
        <f>B54*100/SUM(B52:B58)</f>
        <v>60.685750235923244</v>
      </c>
      <c r="L54" s="150"/>
      <c r="M54" s="149">
        <f t="shared" si="12"/>
        <v>55.388389206868354</v>
      </c>
      <c r="N54" s="150"/>
      <c r="O54" s="149">
        <f t="shared" si="13"/>
        <v>63.634838060077193</v>
      </c>
      <c r="P54" s="150"/>
      <c r="Q54" s="149">
        <f t="shared" si="14"/>
        <v>64.564250196283695</v>
      </c>
      <c r="R54" s="149"/>
    </row>
    <row r="55" spans="1:18" s="127" customFormat="1">
      <c r="A55" s="145" t="s">
        <v>53</v>
      </c>
      <c r="B55" s="146">
        <f t="shared" si="11"/>
        <v>29</v>
      </c>
      <c r="C55" s="146" t="s">
        <v>204</v>
      </c>
      <c r="D55" s="146">
        <v>0</v>
      </c>
      <c r="E55" s="146"/>
      <c r="F55" s="146">
        <v>23</v>
      </c>
      <c r="G55" s="146" t="s">
        <v>204</v>
      </c>
      <c r="H55" s="146">
        <v>6</v>
      </c>
      <c r="I55" s="146" t="s">
        <v>204</v>
      </c>
      <c r="J55" s="171"/>
      <c r="K55" s="149">
        <f>B55*100/SUM(B52:B58)</f>
        <v>0.18244731047499213</v>
      </c>
      <c r="L55" s="150"/>
      <c r="M55" s="149">
        <f t="shared" si="12"/>
        <v>0</v>
      </c>
      <c r="N55" s="150"/>
      <c r="O55" s="149">
        <f t="shared" si="13"/>
        <v>0.38597080046987747</v>
      </c>
      <c r="P55" s="150"/>
      <c r="Q55" s="149">
        <f t="shared" si="14"/>
        <v>0.15702695629416383</v>
      </c>
      <c r="R55" s="149"/>
    </row>
    <row r="56" spans="1:18" s="127" customFormat="1">
      <c r="A56" s="145" t="s">
        <v>54</v>
      </c>
      <c r="B56" s="146">
        <f t="shared" si="11"/>
        <v>45</v>
      </c>
      <c r="C56" s="146" t="s">
        <v>204</v>
      </c>
      <c r="D56" s="146">
        <v>0</v>
      </c>
      <c r="E56" s="146"/>
      <c r="F56" s="146">
        <v>45</v>
      </c>
      <c r="G56" s="146" t="s">
        <v>204</v>
      </c>
      <c r="H56" s="146">
        <v>0</v>
      </c>
      <c r="I56" s="146"/>
      <c r="J56" s="171"/>
      <c r="K56" s="149">
        <f>B56*100/SUM(B52:B58)</f>
        <v>0.28310789556464294</v>
      </c>
      <c r="L56" s="150"/>
      <c r="M56" s="149">
        <f t="shared" si="12"/>
        <v>0</v>
      </c>
      <c r="N56" s="150"/>
      <c r="O56" s="149">
        <f t="shared" si="13"/>
        <v>0.75516026178889073</v>
      </c>
      <c r="P56" s="150"/>
      <c r="Q56" s="149">
        <f t="shared" si="14"/>
        <v>0</v>
      </c>
      <c r="R56" s="149"/>
    </row>
    <row r="57" spans="1:18" s="127" customFormat="1">
      <c r="A57" s="145" t="s">
        <v>60</v>
      </c>
      <c r="B57" s="146">
        <f t="shared" si="11"/>
        <v>3106</v>
      </c>
      <c r="C57" s="146"/>
      <c r="D57" s="146">
        <v>1447</v>
      </c>
      <c r="E57" s="146"/>
      <c r="F57" s="146">
        <v>829</v>
      </c>
      <c r="G57" s="146" t="s">
        <v>204</v>
      </c>
      <c r="H57" s="146">
        <v>830</v>
      </c>
      <c r="I57" s="146"/>
      <c r="J57" s="171"/>
      <c r="K57" s="149">
        <f>B57*100/SUM(B52:B58)</f>
        <v>19.540736080528468</v>
      </c>
      <c r="L57" s="150"/>
      <c r="M57" s="149">
        <f t="shared" si="12"/>
        <v>23.663123466884709</v>
      </c>
      <c r="N57" s="150"/>
      <c r="O57" s="149">
        <f t="shared" si="13"/>
        <v>13.911730156066454</v>
      </c>
      <c r="P57" s="150"/>
      <c r="Q57" s="149">
        <f t="shared" si="14"/>
        <v>21.722062287359329</v>
      </c>
      <c r="R57" s="149"/>
    </row>
    <row r="58" spans="1:18" s="127" customFormat="1" ht="26">
      <c r="A58" s="145" t="s">
        <v>59</v>
      </c>
      <c r="B58" s="146">
        <f t="shared" si="11"/>
        <v>1255</v>
      </c>
      <c r="C58" s="146"/>
      <c r="D58" s="146">
        <v>686</v>
      </c>
      <c r="E58" s="146" t="s">
        <v>204</v>
      </c>
      <c r="F58" s="146">
        <v>251</v>
      </c>
      <c r="G58" s="146" t="s">
        <v>204</v>
      </c>
      <c r="H58" s="146">
        <v>318</v>
      </c>
      <c r="I58" s="146" t="s">
        <v>204</v>
      </c>
      <c r="J58" s="171"/>
      <c r="K58" s="149">
        <f>B58*100/SUM(B52:B58)</f>
        <v>7.8955646429694877</v>
      </c>
      <c r="L58" s="150"/>
      <c r="M58" s="149">
        <f>D58*100/SUM($D$52:$D$58)</f>
        <v>11.218315617334424</v>
      </c>
      <c r="N58" s="150"/>
      <c r="O58" s="149">
        <f>F58*100/SUM($F$52:$F$58)</f>
        <v>4.212116126866924</v>
      </c>
      <c r="P58" s="150"/>
      <c r="Q58" s="149">
        <f>H58*100/SUM($H$52:$H$58)</f>
        <v>8.3224286835906831</v>
      </c>
      <c r="R58" s="149"/>
    </row>
    <row r="59" spans="1:18" s="127" customFormat="1" ht="12" customHeight="1">
      <c r="A59" s="157" t="s">
        <v>4</v>
      </c>
      <c r="B59" s="146">
        <f t="shared" si="11"/>
        <v>601</v>
      </c>
      <c r="C59" s="146" t="s">
        <v>204</v>
      </c>
      <c r="D59" s="146">
        <v>486</v>
      </c>
      <c r="E59" s="146" t="s">
        <v>204</v>
      </c>
      <c r="F59" s="146">
        <v>115</v>
      </c>
      <c r="G59" s="146" t="s">
        <v>204</v>
      </c>
      <c r="H59" s="146">
        <v>0</v>
      </c>
      <c r="I59" s="146"/>
      <c r="J59" s="171"/>
      <c r="K59" s="212" t="s">
        <v>14</v>
      </c>
      <c r="L59" s="150"/>
      <c r="M59" s="212" t="s">
        <v>14</v>
      </c>
      <c r="N59" s="150"/>
      <c r="O59" s="212">
        <v>0</v>
      </c>
      <c r="P59" s="150"/>
      <c r="Q59" s="212" t="s">
        <v>14</v>
      </c>
      <c r="R59" s="149"/>
    </row>
    <row r="60" spans="1:18" s="127" customFormat="1" ht="6.5" customHeight="1">
      <c r="A60" s="151"/>
      <c r="B60" s="146"/>
      <c r="C60" s="574"/>
      <c r="D60" s="194"/>
      <c r="E60" s="574"/>
      <c r="F60" s="194"/>
      <c r="G60" s="574"/>
      <c r="H60" s="194"/>
      <c r="I60" s="538"/>
      <c r="J60" s="172"/>
      <c r="K60" s="149"/>
      <c r="L60" s="149"/>
      <c r="M60" s="149"/>
      <c r="N60" s="150"/>
      <c r="O60" s="150"/>
      <c r="P60" s="150"/>
      <c r="Q60" s="137"/>
      <c r="R60" s="137"/>
    </row>
    <row r="61" spans="1:18" s="133" customFormat="1" ht="26">
      <c r="A61" s="227" t="s">
        <v>127</v>
      </c>
      <c r="B61" s="156">
        <f>SUM(D61,F61,H61)</f>
        <v>16493</v>
      </c>
      <c r="C61" s="613"/>
      <c r="D61" s="156">
        <f>SUM(D62:D68)</f>
        <v>6600</v>
      </c>
      <c r="E61" s="613"/>
      <c r="F61" s="156">
        <f>SUM(F62:F68)</f>
        <v>6073</v>
      </c>
      <c r="G61" s="613"/>
      <c r="H61" s="156">
        <f>SUM(H62:H68)</f>
        <v>3820</v>
      </c>
      <c r="I61" s="537"/>
      <c r="J61" s="148"/>
      <c r="K61" s="165">
        <f>SUM(K62:K67)</f>
        <v>100</v>
      </c>
      <c r="L61" s="165"/>
      <c r="M61" s="165">
        <f>SUM(M62:M67)</f>
        <v>100</v>
      </c>
      <c r="N61" s="165"/>
      <c r="O61" s="165">
        <f>SUM(O62:O67)</f>
        <v>100</v>
      </c>
      <c r="P61" s="154"/>
      <c r="Q61" s="165">
        <f>SUM(Q62:Q67)</f>
        <v>100</v>
      </c>
      <c r="R61" s="165"/>
    </row>
    <row r="62" spans="1:18" s="133" customFormat="1">
      <c r="A62" s="531" t="s">
        <v>201</v>
      </c>
      <c r="B62" s="146">
        <f>SUM(D62,F62,H62)</f>
        <v>8</v>
      </c>
      <c r="C62" s="539" t="s">
        <v>204</v>
      </c>
      <c r="D62" s="146">
        <v>0</v>
      </c>
      <c r="E62" s="544"/>
      <c r="F62" s="146">
        <v>0</v>
      </c>
      <c r="G62" s="544"/>
      <c r="H62" s="146">
        <v>8</v>
      </c>
      <c r="I62" s="539" t="s">
        <v>204</v>
      </c>
      <c r="J62" s="148"/>
      <c r="K62" s="137">
        <f>B62*100/SUM($B$62:$B$67)</f>
        <v>5.3821313240043057E-2</v>
      </c>
      <c r="L62" s="165"/>
      <c r="M62" s="137">
        <f>D62*100/SUM($D$62:$D$67)</f>
        <v>0</v>
      </c>
      <c r="N62" s="165"/>
      <c r="O62" s="137">
        <f>F62*100/SUM($F$62:$F$67)</f>
        <v>0</v>
      </c>
      <c r="P62" s="154"/>
      <c r="Q62" s="137">
        <f>H62*100/SUM($H$62:$H$67)</f>
        <v>0.2123705866737457</v>
      </c>
      <c r="R62" s="165"/>
    </row>
    <row r="63" spans="1:18" s="127" customFormat="1">
      <c r="A63" s="145" t="s">
        <v>24</v>
      </c>
      <c r="B63" s="146">
        <f t="shared" ref="B63:B68" si="15">SUM(D63,F63,H63)</f>
        <v>239</v>
      </c>
      <c r="C63" s="146" t="s">
        <v>204</v>
      </c>
      <c r="D63" s="146">
        <v>115</v>
      </c>
      <c r="E63" s="146" t="s">
        <v>204</v>
      </c>
      <c r="F63" s="146">
        <v>110</v>
      </c>
      <c r="G63" s="146" t="s">
        <v>204</v>
      </c>
      <c r="H63" s="146">
        <v>14</v>
      </c>
      <c r="I63" s="146" t="s">
        <v>204</v>
      </c>
      <c r="J63" s="171"/>
      <c r="K63" s="137">
        <f>B63*100/SUM($B$62:$B$67)</f>
        <v>1.6079117330462864</v>
      </c>
      <c r="L63" s="150"/>
      <c r="M63" s="137">
        <f>D63*100/SUM($D$62:$D$67)</f>
        <v>2.1863117870722433</v>
      </c>
      <c r="N63" s="150"/>
      <c r="O63" s="137">
        <f>F63*100/SUM($F$62:$F$67)</f>
        <v>1.8845297241733767</v>
      </c>
      <c r="P63" s="137"/>
      <c r="Q63" s="137">
        <f>H63*100/SUM($H$62:$H$67)</f>
        <v>0.37164852667905496</v>
      </c>
      <c r="R63" s="149"/>
    </row>
    <row r="64" spans="1:18" s="127" customFormat="1">
      <c r="A64" s="145" t="s">
        <v>63</v>
      </c>
      <c r="B64" s="146">
        <f t="shared" si="15"/>
        <v>381</v>
      </c>
      <c r="C64" s="146" t="s">
        <v>204</v>
      </c>
      <c r="D64" s="146">
        <v>56</v>
      </c>
      <c r="E64" s="146" t="s">
        <v>204</v>
      </c>
      <c r="F64" s="146">
        <v>295</v>
      </c>
      <c r="G64" s="146" t="s">
        <v>204</v>
      </c>
      <c r="H64" s="146">
        <v>30</v>
      </c>
      <c r="I64" s="146" t="s">
        <v>204</v>
      </c>
      <c r="J64" s="171"/>
      <c r="K64" s="137">
        <f t="shared" ref="K64:K66" si="16">B64*100/SUM($B$62:$B$67)</f>
        <v>2.5632400430570508</v>
      </c>
      <c r="L64" s="150"/>
      <c r="M64" s="137">
        <f t="shared" ref="M64:M66" si="17">D64*100/SUM($D$62:$D$67)</f>
        <v>1.064638783269962</v>
      </c>
      <c r="N64" s="150"/>
      <c r="O64" s="137">
        <f t="shared" ref="O64:O66" si="18">F64*100/SUM($F$62:$F$67)</f>
        <v>5.0539660784649652</v>
      </c>
      <c r="P64" s="137"/>
      <c r="Q64" s="137">
        <f t="shared" ref="Q64:Q65" si="19">H64*100/SUM($H$62:$H$67)</f>
        <v>0.7963897000265463</v>
      </c>
      <c r="R64" s="149"/>
    </row>
    <row r="65" spans="1:18" s="127" customFormat="1">
      <c r="A65" s="145" t="s">
        <v>64</v>
      </c>
      <c r="B65" s="146">
        <f t="shared" si="15"/>
        <v>241</v>
      </c>
      <c r="C65" s="146" t="s">
        <v>204</v>
      </c>
      <c r="D65" s="146">
        <v>64</v>
      </c>
      <c r="E65" s="146" t="s">
        <v>204</v>
      </c>
      <c r="F65" s="146">
        <v>132</v>
      </c>
      <c r="G65" s="146" t="s">
        <v>204</v>
      </c>
      <c r="H65" s="146">
        <v>45</v>
      </c>
      <c r="I65" s="146" t="s">
        <v>204</v>
      </c>
      <c r="J65" s="171"/>
      <c r="K65" s="137">
        <f t="shared" si="16"/>
        <v>1.6213670613562972</v>
      </c>
      <c r="L65" s="150"/>
      <c r="M65" s="137">
        <f t="shared" si="17"/>
        <v>1.2167300380228137</v>
      </c>
      <c r="N65" s="150"/>
      <c r="O65" s="137">
        <f t="shared" si="18"/>
        <v>2.2614356690080522</v>
      </c>
      <c r="P65" s="137"/>
      <c r="Q65" s="137">
        <f t="shared" si="19"/>
        <v>1.1945845500398196</v>
      </c>
      <c r="R65" s="149"/>
    </row>
    <row r="66" spans="1:18" s="127" customFormat="1">
      <c r="A66" s="145" t="s">
        <v>65</v>
      </c>
      <c r="B66" s="146">
        <f t="shared" si="15"/>
        <v>1498</v>
      </c>
      <c r="C66" s="146"/>
      <c r="D66" s="146">
        <v>744</v>
      </c>
      <c r="E66" s="146" t="s">
        <v>204</v>
      </c>
      <c r="F66" s="146">
        <v>362</v>
      </c>
      <c r="G66" s="146" t="s">
        <v>204</v>
      </c>
      <c r="H66" s="146">
        <v>392</v>
      </c>
      <c r="I66" s="146" t="s">
        <v>204</v>
      </c>
      <c r="J66" s="171"/>
      <c r="K66" s="137">
        <f t="shared" si="16"/>
        <v>10.078040904198062</v>
      </c>
      <c r="L66" s="150"/>
      <c r="M66" s="137">
        <f t="shared" si="17"/>
        <v>14.144486692015208</v>
      </c>
      <c r="N66" s="150"/>
      <c r="O66" s="137">
        <f t="shared" si="18"/>
        <v>6.2018160013705668</v>
      </c>
      <c r="P66" s="137"/>
      <c r="Q66" s="137">
        <f>H66*100/SUM($H$62:$H$67)</f>
        <v>10.406158747013539</v>
      </c>
      <c r="R66" s="149"/>
    </row>
    <row r="67" spans="1:18" s="127" customFormat="1">
      <c r="A67" s="145" t="s">
        <v>41</v>
      </c>
      <c r="B67" s="146">
        <f t="shared" si="15"/>
        <v>12497</v>
      </c>
      <c r="C67" s="146"/>
      <c r="D67" s="146">
        <v>4281</v>
      </c>
      <c r="E67" s="146"/>
      <c r="F67" s="146">
        <v>4938</v>
      </c>
      <c r="G67" s="146"/>
      <c r="H67" s="146">
        <v>3278</v>
      </c>
      <c r="I67" s="146"/>
      <c r="J67" s="171"/>
      <c r="K67" s="137">
        <f>B67*100/SUM($B$62:$B$67)</f>
        <v>84.075618945102264</v>
      </c>
      <c r="L67" s="165"/>
      <c r="M67" s="137">
        <f>D67*100/SUM($D$62:$D$67)</f>
        <v>81.387832699619779</v>
      </c>
      <c r="N67" s="165"/>
      <c r="O67" s="137">
        <f>F67*100/SUM($F$62:$F$67)</f>
        <v>84.598252526983046</v>
      </c>
      <c r="P67" s="165"/>
      <c r="Q67" s="137">
        <f>H67*100/SUM($H$62:$H$67)</f>
        <v>87.018847889567297</v>
      </c>
      <c r="R67" s="149"/>
    </row>
    <row r="68" spans="1:18" s="127" customFormat="1">
      <c r="A68" s="145" t="s">
        <v>4</v>
      </c>
      <c r="B68" s="146">
        <f t="shared" si="15"/>
        <v>1629</v>
      </c>
      <c r="C68" s="146"/>
      <c r="D68" s="146">
        <v>1340</v>
      </c>
      <c r="E68" s="146"/>
      <c r="F68" s="146">
        <v>236</v>
      </c>
      <c r="G68" s="146" t="s">
        <v>204</v>
      </c>
      <c r="H68" s="146">
        <v>53</v>
      </c>
      <c r="I68" s="146" t="s">
        <v>204</v>
      </c>
      <c r="J68" s="148"/>
      <c r="K68" s="212" t="s">
        <v>14</v>
      </c>
      <c r="L68" s="150"/>
      <c r="M68" s="212" t="s">
        <v>14</v>
      </c>
      <c r="N68" s="150"/>
      <c r="O68" s="212" t="s">
        <v>14</v>
      </c>
      <c r="P68" s="206"/>
      <c r="Q68" s="212" t="s">
        <v>14</v>
      </c>
      <c r="R68" s="137"/>
    </row>
    <row r="69" spans="1:18" s="266" customFormat="1" ht="6.5" customHeight="1" thickBot="1">
      <c r="A69" s="257"/>
      <c r="B69" s="258"/>
      <c r="C69" s="562"/>
      <c r="D69" s="258"/>
      <c r="E69" s="562"/>
      <c r="F69" s="259"/>
      <c r="G69" s="554"/>
      <c r="H69" s="260"/>
      <c r="I69" s="575"/>
      <c r="J69" s="261"/>
      <c r="K69" s="262"/>
      <c r="L69" s="263"/>
      <c r="M69" s="262"/>
      <c r="N69" s="263"/>
      <c r="O69" s="262"/>
      <c r="P69" s="264"/>
      <c r="Q69" s="263"/>
      <c r="R69" s="265"/>
    </row>
    <row r="70" spans="1:18" s="182" customFormat="1" ht="6.5" customHeight="1">
      <c r="B70" s="189"/>
      <c r="C70" s="571"/>
      <c r="D70" s="189"/>
      <c r="E70" s="571"/>
      <c r="G70" s="572"/>
      <c r="I70" s="572"/>
      <c r="K70" s="267"/>
      <c r="L70" s="268"/>
      <c r="M70" s="269"/>
      <c r="N70" s="268"/>
      <c r="O70" s="270"/>
      <c r="P70" s="270"/>
      <c r="Q70" s="270"/>
    </row>
    <row r="71" spans="1:18" s="9" customFormat="1" ht="11.25" customHeight="1">
      <c r="A71" s="9" t="s">
        <v>187</v>
      </c>
      <c r="B71" s="24"/>
      <c r="C71" s="556"/>
      <c r="D71" s="24"/>
      <c r="E71" s="556"/>
      <c r="F71" s="24"/>
      <c r="G71" s="556"/>
      <c r="H71" s="24"/>
      <c r="I71" s="556"/>
      <c r="K71" s="67"/>
      <c r="L71" s="67"/>
      <c r="M71" s="67"/>
      <c r="N71" s="67"/>
      <c r="O71" s="67"/>
      <c r="P71" s="67"/>
      <c r="Q71" s="67"/>
      <c r="R71" s="67"/>
    </row>
    <row r="72" spans="1:18" s="182" customFormat="1" ht="22.5" customHeight="1">
      <c r="A72" s="720" t="s">
        <v>160</v>
      </c>
      <c r="B72" s="720"/>
      <c r="C72" s="720"/>
      <c r="D72" s="720"/>
      <c r="E72" s="720"/>
      <c r="F72" s="720"/>
      <c r="G72" s="720"/>
      <c r="H72" s="720"/>
      <c r="I72" s="720"/>
      <c r="J72" s="720"/>
      <c r="K72" s="720"/>
      <c r="L72" s="720"/>
      <c r="M72" s="720"/>
      <c r="N72" s="720"/>
      <c r="O72" s="720"/>
      <c r="P72" s="720"/>
      <c r="Q72" s="720"/>
      <c r="R72" s="720"/>
    </row>
    <row r="73" spans="1:18" s="182" customFormat="1" ht="11">
      <c r="A73" s="287" t="s">
        <v>13</v>
      </c>
      <c r="B73" s="186"/>
      <c r="C73" s="571"/>
      <c r="D73" s="187"/>
      <c r="E73" s="571"/>
      <c r="G73" s="572"/>
      <c r="I73" s="572"/>
      <c r="K73" s="186"/>
      <c r="L73" s="188"/>
      <c r="M73" s="187"/>
      <c r="N73" s="188"/>
    </row>
    <row r="74" spans="1:18" s="182" customFormat="1" ht="11">
      <c r="A74" s="288" t="s">
        <v>68</v>
      </c>
      <c r="B74" s="189"/>
      <c r="C74" s="572"/>
      <c r="E74" s="572"/>
      <c r="G74" s="572"/>
      <c r="I74" s="572"/>
    </row>
    <row r="75" spans="1:18" s="182" customFormat="1" ht="11">
      <c r="A75" s="9" t="s">
        <v>228</v>
      </c>
      <c r="C75" s="572"/>
      <c r="E75" s="572"/>
      <c r="G75" s="572"/>
      <c r="I75" s="572"/>
    </row>
  </sheetData>
  <mergeCells count="15">
    <mergeCell ref="A1:R1"/>
    <mergeCell ref="A4:A10"/>
    <mergeCell ref="B4:I4"/>
    <mergeCell ref="K4:R4"/>
    <mergeCell ref="B7:C10"/>
    <mergeCell ref="D7:I7"/>
    <mergeCell ref="A72:R72"/>
    <mergeCell ref="D10:E10"/>
    <mergeCell ref="F10:G10"/>
    <mergeCell ref="H10:I10"/>
    <mergeCell ref="M10:N10"/>
    <mergeCell ref="O10:P10"/>
    <mergeCell ref="Q10:R10"/>
    <mergeCell ref="K7:L10"/>
    <mergeCell ref="M7:R7"/>
  </mergeCells>
  <printOptions horizontalCentered="1"/>
  <pageMargins left="0.78740157480314965" right="0.78740157480314965" top="0.78740157480314965" bottom="0.78740157480314965" header="0.39370078740157483" footer="0.39370078740157483"/>
  <pageSetup scale="72" orientation="portrait" r:id="rId1"/>
  <headerFooter scaleWithDoc="0"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8" tint="-0.249977111117893"/>
  </sheetPr>
  <dimension ref="A1:Z146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R1"/>
    </sheetView>
  </sheetViews>
  <sheetFormatPr baseColWidth="10" defaultColWidth="11.5" defaultRowHeight="12"/>
  <cols>
    <col min="1" max="1" width="30.6640625" style="20" customWidth="1"/>
    <col min="2" max="2" width="8.6640625" style="39" customWidth="1"/>
    <col min="3" max="3" width="2.6640625" style="631" customWidth="1"/>
    <col min="4" max="4" width="8.6640625" style="39" customWidth="1"/>
    <col min="5" max="5" width="2.6640625" style="631" customWidth="1"/>
    <col min="6" max="6" width="8.6640625" style="39" customWidth="1"/>
    <col min="7" max="7" width="2.6640625" style="631" customWidth="1"/>
    <col min="8" max="8" width="8.6640625" style="74" customWidth="1"/>
    <col min="9" max="9" width="2.6640625" style="631" customWidth="1"/>
    <col min="10" max="10" width="1.6640625" style="39" customWidth="1"/>
    <col min="11" max="11" width="8.6640625" style="39" customWidth="1"/>
    <col min="12" max="12" width="2.6640625" style="39" customWidth="1"/>
    <col min="13" max="13" width="8.6640625" style="39" customWidth="1"/>
    <col min="14" max="14" width="2.6640625" style="39" customWidth="1"/>
    <col min="15" max="15" width="8.6640625" style="39" customWidth="1"/>
    <col min="16" max="16" width="2.6640625" style="39" customWidth="1"/>
    <col min="17" max="17" width="8.6640625" style="39" customWidth="1"/>
    <col min="18" max="18" width="2.6640625" style="39" customWidth="1"/>
    <col min="19" max="16384" width="11.5" style="20"/>
  </cols>
  <sheetData>
    <row r="1" spans="1:18" s="1" customFormat="1" ht="25.5" customHeight="1">
      <c r="A1" s="726" t="s">
        <v>240</v>
      </c>
      <c r="B1" s="726"/>
      <c r="C1" s="726"/>
      <c r="D1" s="726"/>
      <c r="E1" s="726"/>
      <c r="F1" s="726"/>
      <c r="G1" s="726"/>
      <c r="H1" s="726"/>
      <c r="I1" s="726"/>
      <c r="J1" s="726"/>
      <c r="K1" s="726"/>
      <c r="L1" s="726"/>
      <c r="M1" s="726"/>
      <c r="N1" s="726"/>
      <c r="O1" s="726"/>
      <c r="P1" s="726"/>
      <c r="Q1" s="726"/>
      <c r="R1" s="726"/>
    </row>
    <row r="2" spans="1:18" ht="6.5" customHeight="1" thickBot="1">
      <c r="A2" s="37"/>
      <c r="B2" s="38"/>
      <c r="C2" s="614"/>
      <c r="D2" s="38"/>
      <c r="E2" s="614"/>
      <c r="F2" s="38"/>
      <c r="G2" s="614"/>
      <c r="H2" s="77"/>
      <c r="I2" s="614"/>
      <c r="J2" s="38"/>
      <c r="K2" s="38"/>
      <c r="L2" s="38"/>
      <c r="M2" s="38"/>
      <c r="N2" s="38"/>
      <c r="O2" s="38"/>
      <c r="P2" s="38"/>
      <c r="Q2" s="40"/>
      <c r="R2" s="40"/>
    </row>
    <row r="3" spans="1:18" ht="6.5" customHeight="1">
      <c r="A3" s="461"/>
      <c r="B3" s="427"/>
      <c r="C3" s="558"/>
      <c r="D3" s="428"/>
      <c r="E3" s="558"/>
      <c r="F3" s="428"/>
      <c r="G3" s="558"/>
      <c r="H3" s="428"/>
      <c r="I3" s="558"/>
      <c r="J3" s="428"/>
      <c r="K3" s="428"/>
      <c r="L3" s="428"/>
      <c r="M3" s="428"/>
      <c r="N3" s="428"/>
      <c r="O3" s="428"/>
      <c r="P3" s="428"/>
      <c r="Q3" s="428"/>
      <c r="R3" s="428"/>
    </row>
    <row r="4" spans="1:18" s="61" customFormat="1" ht="12.75" customHeight="1">
      <c r="A4" s="727" t="s">
        <v>153</v>
      </c>
      <c r="B4" s="717" t="s">
        <v>43</v>
      </c>
      <c r="C4" s="717"/>
      <c r="D4" s="717"/>
      <c r="E4" s="717"/>
      <c r="F4" s="717"/>
      <c r="G4" s="717"/>
      <c r="H4" s="717"/>
      <c r="I4" s="717"/>
      <c r="J4" s="429"/>
      <c r="K4" s="717" t="s">
        <v>44</v>
      </c>
      <c r="L4" s="717"/>
      <c r="M4" s="717"/>
      <c r="N4" s="717"/>
      <c r="O4" s="717"/>
      <c r="P4" s="717"/>
      <c r="Q4" s="717"/>
      <c r="R4" s="717"/>
    </row>
    <row r="5" spans="1:18" ht="6.5" customHeight="1">
      <c r="A5" s="727"/>
      <c r="B5" s="430"/>
      <c r="C5" s="430"/>
      <c r="D5" s="430"/>
      <c r="E5" s="430"/>
      <c r="F5" s="430"/>
      <c r="G5" s="430"/>
      <c r="H5" s="430"/>
      <c r="I5" s="430"/>
      <c r="J5" s="429"/>
      <c r="K5" s="430"/>
      <c r="L5" s="430"/>
      <c r="M5" s="430"/>
      <c r="N5" s="430"/>
      <c r="O5" s="430"/>
      <c r="P5" s="430"/>
      <c r="Q5" s="430"/>
      <c r="R5" s="430"/>
    </row>
    <row r="6" spans="1:18" ht="6.5" customHeight="1">
      <c r="A6" s="727"/>
      <c r="B6" s="500"/>
      <c r="C6" s="543"/>
      <c r="D6" s="500"/>
      <c r="E6" s="543"/>
      <c r="F6" s="500"/>
      <c r="G6" s="543"/>
      <c r="H6" s="500"/>
      <c r="I6" s="543"/>
      <c r="J6" s="429"/>
      <c r="K6" s="500"/>
      <c r="L6" s="500"/>
      <c r="M6" s="500"/>
      <c r="N6" s="500"/>
      <c r="O6" s="500"/>
      <c r="P6" s="500"/>
      <c r="Q6" s="500"/>
      <c r="R6" s="500"/>
    </row>
    <row r="7" spans="1:18" ht="12" customHeight="1">
      <c r="A7" s="727"/>
      <c r="B7" s="718" t="s">
        <v>0</v>
      </c>
      <c r="C7" s="718"/>
      <c r="D7" s="719" t="s">
        <v>155</v>
      </c>
      <c r="E7" s="719"/>
      <c r="F7" s="719"/>
      <c r="G7" s="719"/>
      <c r="H7" s="719"/>
      <c r="I7" s="719"/>
      <c r="J7" s="429"/>
      <c r="K7" s="718" t="s">
        <v>0</v>
      </c>
      <c r="L7" s="718"/>
      <c r="M7" s="719" t="s">
        <v>155</v>
      </c>
      <c r="N7" s="719"/>
      <c r="O7" s="719"/>
      <c r="P7" s="719"/>
      <c r="Q7" s="719"/>
      <c r="R7" s="719"/>
    </row>
    <row r="8" spans="1:18" ht="6.5" customHeight="1">
      <c r="A8" s="727"/>
      <c r="B8" s="718"/>
      <c r="C8" s="718"/>
      <c r="D8" s="430"/>
      <c r="E8" s="430"/>
      <c r="F8" s="430"/>
      <c r="G8" s="430"/>
      <c r="H8" s="430"/>
      <c r="I8" s="430"/>
      <c r="J8" s="429"/>
      <c r="K8" s="718"/>
      <c r="L8" s="718"/>
      <c r="M8" s="430"/>
      <c r="N8" s="430"/>
      <c r="O8" s="430"/>
      <c r="P8" s="430"/>
      <c r="Q8" s="430"/>
      <c r="R8" s="430"/>
    </row>
    <row r="9" spans="1:18" ht="6.5" customHeight="1">
      <c r="A9" s="727"/>
      <c r="B9" s="718"/>
      <c r="C9" s="718"/>
      <c r="D9" s="500"/>
      <c r="E9" s="543"/>
      <c r="F9" s="500"/>
      <c r="G9" s="543"/>
      <c r="H9" s="500"/>
      <c r="I9" s="543"/>
      <c r="J9" s="429"/>
      <c r="K9" s="718"/>
      <c r="L9" s="718"/>
      <c r="M9" s="500"/>
      <c r="N9" s="500"/>
      <c r="O9" s="500"/>
      <c r="P9" s="500"/>
      <c r="Q9" s="500"/>
      <c r="R9" s="500"/>
    </row>
    <row r="10" spans="1:18" ht="12.75" customHeight="1">
      <c r="A10" s="727"/>
      <c r="B10" s="718"/>
      <c r="C10" s="718"/>
      <c r="D10" s="721" t="s">
        <v>23</v>
      </c>
      <c r="E10" s="721"/>
      <c r="F10" s="721" t="s">
        <v>76</v>
      </c>
      <c r="G10" s="721"/>
      <c r="H10" s="721" t="s">
        <v>77</v>
      </c>
      <c r="I10" s="721"/>
      <c r="J10" s="432"/>
      <c r="K10" s="718"/>
      <c r="L10" s="718"/>
      <c r="M10" s="721" t="s">
        <v>23</v>
      </c>
      <c r="N10" s="721"/>
      <c r="O10" s="721" t="s">
        <v>76</v>
      </c>
      <c r="P10" s="721"/>
      <c r="Q10" s="721" t="s">
        <v>77</v>
      </c>
      <c r="R10" s="721"/>
    </row>
    <row r="11" spans="1:18" ht="6.5" customHeight="1">
      <c r="A11" s="462"/>
      <c r="B11" s="434"/>
      <c r="C11" s="559"/>
      <c r="D11" s="434"/>
      <c r="E11" s="559"/>
      <c r="F11" s="434"/>
      <c r="G11" s="559"/>
      <c r="H11" s="434"/>
      <c r="I11" s="559"/>
      <c r="J11" s="434"/>
      <c r="K11" s="434"/>
      <c r="L11" s="434"/>
      <c r="M11" s="434"/>
      <c r="N11" s="434"/>
      <c r="O11" s="434"/>
      <c r="P11" s="434"/>
      <c r="Q11" s="434"/>
      <c r="R11" s="434"/>
    </row>
    <row r="12" spans="1:18" s="16" customFormat="1" ht="6.5" customHeight="1">
      <c r="A12" s="33"/>
      <c r="B12" s="41"/>
      <c r="C12" s="635"/>
      <c r="D12" s="42"/>
      <c r="E12" s="615"/>
      <c r="F12" s="42"/>
      <c r="G12" s="615"/>
      <c r="H12" s="80"/>
      <c r="I12" s="615"/>
      <c r="J12" s="43"/>
      <c r="K12" s="2"/>
      <c r="L12" s="2"/>
      <c r="M12" s="44"/>
      <c r="N12" s="43"/>
      <c r="O12" s="44"/>
      <c r="P12" s="43"/>
      <c r="Q12" s="2"/>
      <c r="R12" s="2"/>
    </row>
    <row r="13" spans="1:18" s="27" customFormat="1" ht="13">
      <c r="A13" s="447" t="s">
        <v>156</v>
      </c>
      <c r="B13" s="464">
        <f>SUM(D13,F13,H13)</f>
        <v>108314</v>
      </c>
      <c r="C13" s="616"/>
      <c r="D13" s="464">
        <f>D15</f>
        <v>52025</v>
      </c>
      <c r="E13" s="616"/>
      <c r="F13" s="464">
        <f>F15</f>
        <v>38713</v>
      </c>
      <c r="G13" s="616"/>
      <c r="H13" s="464">
        <f>H15</f>
        <v>17576</v>
      </c>
      <c r="I13" s="616"/>
      <c r="J13" s="465"/>
      <c r="K13" s="536">
        <f>M13+O13+Q13</f>
        <v>100</v>
      </c>
      <c r="L13" s="466"/>
      <c r="M13" s="466">
        <f>D13*100/B13</f>
        <v>48.03164872500323</v>
      </c>
      <c r="N13" s="467"/>
      <c r="O13" s="466">
        <f>F13*100/B13</f>
        <v>35.741455398194141</v>
      </c>
      <c r="P13" s="468"/>
      <c r="Q13" s="466">
        <f>H13*100/B13</f>
        <v>16.226895876802629</v>
      </c>
      <c r="R13" s="466"/>
    </row>
    <row r="14" spans="1:18" s="26" customFormat="1" ht="6" customHeight="1">
      <c r="B14" s="120"/>
      <c r="C14" s="617"/>
      <c r="D14" s="120"/>
      <c r="E14" s="617"/>
      <c r="F14" s="120"/>
      <c r="G14" s="617"/>
      <c r="H14" s="120"/>
      <c r="I14" s="617"/>
      <c r="J14" s="48"/>
      <c r="K14" s="103"/>
      <c r="L14" s="103"/>
      <c r="M14" s="103"/>
      <c r="N14" s="113"/>
      <c r="O14" s="103"/>
      <c r="P14" s="121"/>
      <c r="Q14" s="103"/>
      <c r="R14" s="103"/>
    </row>
    <row r="15" spans="1:18" s="319" customFormat="1">
      <c r="A15" s="469" t="s">
        <v>15</v>
      </c>
      <c r="B15" s="458">
        <f t="shared" ref="B15" si="0">SUM(D15,F15,H15)</f>
        <v>108314</v>
      </c>
      <c r="C15" s="458"/>
      <c r="D15" s="458">
        <f>SUM(D16:D17)</f>
        <v>52025</v>
      </c>
      <c r="E15" s="458"/>
      <c r="F15" s="458">
        <f>SUM(F16:F17)</f>
        <v>38713</v>
      </c>
      <c r="G15" s="458"/>
      <c r="H15" s="458">
        <f>SUM(H16:H17)</f>
        <v>17576</v>
      </c>
      <c r="I15" s="596"/>
      <c r="J15" s="470"/>
      <c r="K15" s="471">
        <f>SUM(K16:K17)</f>
        <v>100</v>
      </c>
      <c r="L15" s="471"/>
      <c r="M15" s="471">
        <f>SUM(M16:M17)</f>
        <v>100</v>
      </c>
      <c r="N15" s="471"/>
      <c r="O15" s="471">
        <f>SUM(O16:O17)</f>
        <v>100</v>
      </c>
      <c r="P15" s="446"/>
      <c r="Q15" s="471">
        <f>SUM(Q16:Q17)</f>
        <v>100</v>
      </c>
      <c r="R15" s="471"/>
    </row>
    <row r="16" spans="1:18" s="314" customFormat="1">
      <c r="A16" s="472" t="s">
        <v>89</v>
      </c>
      <c r="B16" s="473">
        <f>SUM(D16,F16,H16)</f>
        <v>94597</v>
      </c>
      <c r="C16" s="473"/>
      <c r="D16" s="473">
        <v>45146</v>
      </c>
      <c r="E16" s="473"/>
      <c r="F16" s="473">
        <v>34636</v>
      </c>
      <c r="G16" s="473"/>
      <c r="H16" s="473">
        <v>14815</v>
      </c>
      <c r="I16" s="596"/>
      <c r="J16" s="474"/>
      <c r="K16" s="475">
        <f>B16*100/SUM(B16:B17)</f>
        <v>87.335893790276415</v>
      </c>
      <c r="L16" s="475"/>
      <c r="M16" s="475">
        <f>D16*100/SUM(D16:D17)</f>
        <v>86.777510812109568</v>
      </c>
      <c r="N16" s="475"/>
      <c r="O16" s="475">
        <f>F16*100/SUM(F16:F17)</f>
        <v>89.468653940536768</v>
      </c>
      <c r="P16" s="476"/>
      <c r="Q16" s="475">
        <f>H16*100/SUM(H16:H17)</f>
        <v>84.291078743741465</v>
      </c>
      <c r="R16" s="475"/>
    </row>
    <row r="17" spans="1:26" s="314" customFormat="1">
      <c r="A17" s="472" t="s">
        <v>90</v>
      </c>
      <c r="B17" s="473">
        <f>SUM(D17,F17,H17)</f>
        <v>13717</v>
      </c>
      <c r="C17" s="473"/>
      <c r="D17" s="473">
        <v>6879</v>
      </c>
      <c r="E17" s="473"/>
      <c r="F17" s="473">
        <v>4077</v>
      </c>
      <c r="G17" s="473"/>
      <c r="H17" s="473">
        <v>2761</v>
      </c>
      <c r="I17" s="596"/>
      <c r="J17" s="474"/>
      <c r="K17" s="475">
        <f>B17*100/SUM(B16:B17)</f>
        <v>12.664106209723581</v>
      </c>
      <c r="L17" s="475"/>
      <c r="M17" s="475">
        <f>D17*100/SUM(D16:D17)</f>
        <v>13.222489187890437</v>
      </c>
      <c r="N17" s="475"/>
      <c r="O17" s="475">
        <f>F17*100/SUM(F16:F17)</f>
        <v>10.53134605946323</v>
      </c>
      <c r="P17" s="476"/>
      <c r="Q17" s="475">
        <f>H17*100/SUM(H16:H17)</f>
        <v>15.708921256258535</v>
      </c>
      <c r="R17" s="475"/>
    </row>
    <row r="18" spans="1:26" s="26" customFormat="1" ht="6" customHeight="1">
      <c r="B18" s="120"/>
      <c r="C18" s="617"/>
      <c r="D18" s="120"/>
      <c r="E18" s="617"/>
      <c r="F18" s="120"/>
      <c r="G18" s="617"/>
      <c r="H18" s="120"/>
      <c r="I18" s="617"/>
      <c r="J18" s="48"/>
      <c r="K18" s="103"/>
      <c r="L18" s="103"/>
      <c r="M18" s="103"/>
      <c r="N18" s="113"/>
      <c r="O18" s="103"/>
      <c r="P18" s="121"/>
      <c r="Q18" s="103"/>
      <c r="R18" s="103"/>
    </row>
    <row r="19" spans="1:26" s="26" customFormat="1" ht="12" customHeight="1">
      <c r="A19" s="463" t="s">
        <v>81</v>
      </c>
      <c r="B19" s="464">
        <f>SUM(D19,F19,H19)</f>
        <v>94597</v>
      </c>
      <c r="C19" s="464"/>
      <c r="D19" s="464">
        <f>D16</f>
        <v>45146</v>
      </c>
      <c r="E19" s="464"/>
      <c r="F19" s="464">
        <f>F16</f>
        <v>34636</v>
      </c>
      <c r="G19" s="464"/>
      <c r="H19" s="464">
        <f>H16</f>
        <v>14815</v>
      </c>
      <c r="I19" s="616"/>
      <c r="J19" s="465"/>
      <c r="K19" s="536">
        <f>M19+O19+Q19</f>
        <v>100</v>
      </c>
      <c r="L19" s="466"/>
      <c r="M19" s="466">
        <f>D19*100/B19</f>
        <v>47.724557861242957</v>
      </c>
      <c r="N19" s="467"/>
      <c r="O19" s="466">
        <f>F19*100/B19</f>
        <v>36.614268951446661</v>
      </c>
      <c r="P19" s="468"/>
      <c r="Q19" s="466">
        <f>H19*100/B19</f>
        <v>15.66117318731038</v>
      </c>
      <c r="R19" s="466"/>
      <c r="T19" s="695"/>
      <c r="U19" s="695"/>
      <c r="V19" s="695"/>
      <c r="W19" s="695"/>
      <c r="X19" s="695"/>
      <c r="Y19" s="695"/>
      <c r="Z19" s="688"/>
    </row>
    <row r="20" spans="1:26" s="26" customFormat="1" ht="6" customHeight="1">
      <c r="B20" s="120"/>
      <c r="C20" s="617"/>
      <c r="D20" s="120"/>
      <c r="E20" s="617"/>
      <c r="F20" s="120"/>
      <c r="G20" s="617"/>
      <c r="H20" s="120"/>
      <c r="I20" s="617"/>
      <c r="J20" s="48"/>
      <c r="K20" s="103"/>
      <c r="L20" s="103"/>
      <c r="M20" s="103"/>
      <c r="N20" s="113"/>
      <c r="O20" s="103"/>
      <c r="P20" s="121"/>
      <c r="Q20" s="103"/>
      <c r="R20" s="103"/>
      <c r="T20" s="696"/>
      <c r="U20" s="696"/>
      <c r="V20" s="696"/>
      <c r="W20" s="696"/>
      <c r="X20" s="696"/>
      <c r="Y20" s="696"/>
      <c r="Z20" s="688"/>
    </row>
    <row r="21" spans="1:26" ht="13">
      <c r="A21" s="291" t="s">
        <v>16</v>
      </c>
      <c r="B21" s="86">
        <f>SUM(D21,F21,H21)</f>
        <v>94597</v>
      </c>
      <c r="C21" s="617"/>
      <c r="D21" s="94">
        <f>SUM(D22:D27)</f>
        <v>45146</v>
      </c>
      <c r="E21" s="617"/>
      <c r="F21" s="94">
        <f>SUM(F22:F27)</f>
        <v>34636</v>
      </c>
      <c r="G21" s="617"/>
      <c r="H21" s="94">
        <f>SUM(H22:H27)</f>
        <v>14815</v>
      </c>
      <c r="I21" s="617"/>
      <c r="J21" s="32"/>
      <c r="K21" s="99">
        <f>SUM(K22:K26)</f>
        <v>100</v>
      </c>
      <c r="L21" s="89"/>
      <c r="M21" s="99">
        <f>SUM(M22:M26)</f>
        <v>100</v>
      </c>
      <c r="N21" s="89"/>
      <c r="O21" s="99">
        <f>SUM(O22:O26)</f>
        <v>100</v>
      </c>
      <c r="P21" s="6"/>
      <c r="Q21" s="99">
        <f>SUM(Q22:Q26)</f>
        <v>100</v>
      </c>
      <c r="R21" s="89"/>
      <c r="T21" s="695"/>
      <c r="U21" s="695"/>
      <c r="V21" s="695"/>
      <c r="W21" s="695"/>
      <c r="X21" s="695"/>
      <c r="Y21" s="695"/>
      <c r="Z21" s="693"/>
    </row>
    <row r="22" spans="1:26" ht="13">
      <c r="A22" s="292" t="s">
        <v>220</v>
      </c>
      <c r="B22" s="85">
        <f t="shared" ref="B22:B26" si="1">SUM(D22,F22,H22)</f>
        <v>11909</v>
      </c>
      <c r="C22" s="617"/>
      <c r="D22" s="85">
        <v>7335</v>
      </c>
      <c r="E22" s="85"/>
      <c r="F22" s="85">
        <v>3327</v>
      </c>
      <c r="G22" s="85"/>
      <c r="H22" s="85">
        <v>1247</v>
      </c>
      <c r="I22" s="617"/>
      <c r="J22" s="34"/>
      <c r="K22" s="87">
        <f>B22*100/SUM($B$22:$B$26)</f>
        <v>12.596384713833917</v>
      </c>
      <c r="L22" s="100"/>
      <c r="M22" s="87">
        <f>D22*100/SUM($D$22:$D$26)</f>
        <v>16.255207871642586</v>
      </c>
      <c r="N22" s="101"/>
      <c r="O22" s="87">
        <f>F22*100/SUM($F$22:$F$26)</f>
        <v>9.6144954340538664</v>
      </c>
      <c r="P22" s="47"/>
      <c r="Q22" s="87">
        <f>H22*100/SUM($H$22:$H$26)</f>
        <v>8.4171447856901782</v>
      </c>
      <c r="R22" s="100"/>
      <c r="T22" s="696"/>
      <c r="U22" s="696"/>
      <c r="V22" s="696"/>
      <c r="W22" s="696"/>
      <c r="X22" s="696"/>
      <c r="Y22" s="696"/>
      <c r="Z22" s="693"/>
    </row>
    <row r="23" spans="1:26" ht="13">
      <c r="A23" s="292" t="s">
        <v>1</v>
      </c>
      <c r="B23" s="85">
        <f t="shared" si="1"/>
        <v>49187</v>
      </c>
      <c r="C23" s="617"/>
      <c r="D23" s="85">
        <v>25199</v>
      </c>
      <c r="E23" s="85"/>
      <c r="F23" s="85">
        <v>16797</v>
      </c>
      <c r="G23" s="85"/>
      <c r="H23" s="85">
        <v>7191</v>
      </c>
      <c r="I23" s="617"/>
      <c r="J23" s="34"/>
      <c r="K23" s="87">
        <f t="shared" ref="K23:K26" si="2">B23*100/SUM($B$22:$B$26)</f>
        <v>52.026062215076735</v>
      </c>
      <c r="L23" s="100"/>
      <c r="M23" s="87">
        <f t="shared" ref="M23:M26" si="3">D23*100/SUM($D$22:$D$26)</f>
        <v>55.843896817658006</v>
      </c>
      <c r="N23" s="101"/>
      <c r="O23" s="87">
        <f t="shared" ref="O23:O26" si="4">F23*100/SUM($F$22:$F$26)</f>
        <v>48.540631140908566</v>
      </c>
      <c r="P23" s="47"/>
      <c r="Q23" s="87">
        <f t="shared" ref="Q23:Q26" si="5">H23*100/SUM($H$22:$H$26)</f>
        <v>48.538643266959163</v>
      </c>
      <c r="R23" s="100"/>
      <c r="T23" s="697"/>
      <c r="U23" s="697"/>
      <c r="V23" s="697"/>
      <c r="W23" s="697"/>
      <c r="X23" s="697"/>
      <c r="Y23" s="697"/>
      <c r="Z23" s="693"/>
    </row>
    <row r="24" spans="1:26" ht="13">
      <c r="A24" s="292" t="s">
        <v>2</v>
      </c>
      <c r="B24" s="85">
        <f t="shared" si="1"/>
        <v>22549</v>
      </c>
      <c r="C24" s="617"/>
      <c r="D24" s="85">
        <v>8540</v>
      </c>
      <c r="E24" s="85"/>
      <c r="F24" s="85">
        <v>10106</v>
      </c>
      <c r="G24" s="85"/>
      <c r="H24" s="85">
        <v>3903</v>
      </c>
      <c r="I24" s="617"/>
      <c r="J24" s="34"/>
      <c r="K24" s="87">
        <f t="shared" si="2"/>
        <v>23.850523042425142</v>
      </c>
      <c r="L24" s="100"/>
      <c r="M24" s="87">
        <f t="shared" si="3"/>
        <v>18.925627160712704</v>
      </c>
      <c r="N24" s="101"/>
      <c r="O24" s="87">
        <f t="shared" si="4"/>
        <v>29.204716217778291</v>
      </c>
      <c r="P24" s="47"/>
      <c r="Q24" s="87">
        <f t="shared" si="5"/>
        <v>26.344920688491396</v>
      </c>
      <c r="R24" s="100"/>
      <c r="T24" s="697"/>
      <c r="U24" s="697"/>
      <c r="V24" s="689"/>
      <c r="W24" s="689"/>
      <c r="X24" s="689"/>
      <c r="Y24" s="697"/>
      <c r="Z24" s="693"/>
    </row>
    <row r="25" spans="1:26" ht="13">
      <c r="A25" s="292" t="s">
        <v>3</v>
      </c>
      <c r="B25" s="85">
        <f t="shared" si="1"/>
        <v>9161</v>
      </c>
      <c r="C25" s="617"/>
      <c r="D25" s="85">
        <v>3490</v>
      </c>
      <c r="E25" s="85"/>
      <c r="F25" s="85">
        <v>3764</v>
      </c>
      <c r="G25" s="85"/>
      <c r="H25" s="85">
        <v>1907</v>
      </c>
      <c r="I25" s="617"/>
      <c r="J25" s="34"/>
      <c r="K25" s="87">
        <f t="shared" si="2"/>
        <v>9.6897707921263336</v>
      </c>
      <c r="L25" s="100"/>
      <c r="M25" s="87">
        <f t="shared" si="3"/>
        <v>7.7342434181366899</v>
      </c>
      <c r="N25" s="101"/>
      <c r="O25" s="87">
        <f t="shared" si="4"/>
        <v>10.877355219049821</v>
      </c>
      <c r="P25" s="47"/>
      <c r="Q25" s="87">
        <f t="shared" si="5"/>
        <v>12.872089098886264</v>
      </c>
      <c r="R25" s="100"/>
      <c r="T25" s="696"/>
      <c r="U25" s="694"/>
      <c r="V25" s="691"/>
      <c r="W25" s="691"/>
      <c r="X25" s="691"/>
      <c r="Y25" s="691"/>
      <c r="Z25" s="693"/>
    </row>
    <row r="26" spans="1:26" ht="13">
      <c r="A26" s="196" t="s">
        <v>40</v>
      </c>
      <c r="B26" s="85">
        <f t="shared" si="1"/>
        <v>1737</v>
      </c>
      <c r="C26" s="617"/>
      <c r="D26" s="85">
        <v>560</v>
      </c>
      <c r="E26" s="85" t="s">
        <v>204</v>
      </c>
      <c r="F26" s="85">
        <v>610</v>
      </c>
      <c r="G26" s="85" t="s">
        <v>204</v>
      </c>
      <c r="H26" s="85">
        <v>567</v>
      </c>
      <c r="I26" s="617"/>
      <c r="J26" s="34"/>
      <c r="K26" s="87">
        <f t="shared" si="2"/>
        <v>1.8372592365378717</v>
      </c>
      <c r="L26" s="100"/>
      <c r="M26" s="87">
        <f t="shared" si="3"/>
        <v>1.2410247318500134</v>
      </c>
      <c r="N26" s="101"/>
      <c r="O26" s="87">
        <f t="shared" si="4"/>
        <v>1.7628019882094557</v>
      </c>
      <c r="P26" s="47"/>
      <c r="Q26" s="87">
        <f t="shared" si="5"/>
        <v>3.8272021599730004</v>
      </c>
      <c r="R26" s="100"/>
      <c r="T26" s="696"/>
      <c r="U26" s="694"/>
      <c r="V26" s="691"/>
      <c r="W26" s="691"/>
      <c r="X26" s="691"/>
      <c r="Y26" s="691"/>
      <c r="Z26" s="693"/>
    </row>
    <row r="27" spans="1:26" ht="13">
      <c r="A27" s="196" t="s">
        <v>4</v>
      </c>
      <c r="B27" s="85">
        <f>SUM(D27,F27,H27)</f>
        <v>54</v>
      </c>
      <c r="C27" s="617" t="s">
        <v>204</v>
      </c>
      <c r="D27" s="85">
        <v>22</v>
      </c>
      <c r="E27" s="85" t="s">
        <v>204</v>
      </c>
      <c r="F27" s="85">
        <v>32</v>
      </c>
      <c r="G27" s="85" t="s">
        <v>204</v>
      </c>
      <c r="H27" s="85">
        <v>0</v>
      </c>
      <c r="I27" s="617"/>
      <c r="J27" s="34"/>
      <c r="K27" s="90" t="s">
        <v>14</v>
      </c>
      <c r="L27" s="90"/>
      <c r="M27" s="90" t="s">
        <v>14</v>
      </c>
      <c r="N27" s="101"/>
      <c r="O27" s="87">
        <v>0</v>
      </c>
      <c r="P27" s="47"/>
      <c r="Q27" s="87">
        <v>0</v>
      </c>
      <c r="R27" s="100"/>
      <c r="T27" s="728"/>
      <c r="U27" s="728"/>
      <c r="V27" s="691"/>
      <c r="W27" s="691"/>
      <c r="X27" s="691"/>
      <c r="Y27" s="691"/>
      <c r="Z27" s="693"/>
    </row>
    <row r="28" spans="1:26" ht="6.5" customHeight="1">
      <c r="A28" s="8"/>
      <c r="B28" s="85"/>
      <c r="C28" s="618"/>
      <c r="D28" s="85"/>
      <c r="E28" s="85"/>
      <c r="F28" s="85"/>
      <c r="G28" s="85"/>
      <c r="H28" s="85"/>
      <c r="I28" s="618"/>
      <c r="J28" s="15"/>
      <c r="K28" s="87"/>
      <c r="L28" s="87"/>
      <c r="M28" s="102"/>
      <c r="N28" s="87"/>
      <c r="O28" s="102"/>
      <c r="P28" s="7"/>
      <c r="Q28" s="102"/>
      <c r="R28" s="87"/>
    </row>
    <row r="29" spans="1:26" s="25" customFormat="1" ht="13">
      <c r="A29" s="293" t="s">
        <v>17</v>
      </c>
      <c r="B29" s="94">
        <f t="shared" ref="B29:B32" si="6">SUM(D29,F29,H29)</f>
        <v>94597</v>
      </c>
      <c r="C29" s="617"/>
      <c r="D29" s="94">
        <f>SUM(D30:D32)</f>
        <v>45146</v>
      </c>
      <c r="E29" s="617"/>
      <c r="F29" s="94">
        <f>SUM(F30:F32)</f>
        <v>34636</v>
      </c>
      <c r="G29" s="617"/>
      <c r="H29" s="94">
        <f>SUM(H30:H32)</f>
        <v>14815</v>
      </c>
      <c r="I29" s="617"/>
      <c r="J29" s="32"/>
      <c r="K29" s="99">
        <f>SUM(K30:K31)</f>
        <v>100</v>
      </c>
      <c r="L29" s="89"/>
      <c r="M29" s="99">
        <f>SUM(M30:M31)</f>
        <v>100</v>
      </c>
      <c r="N29" s="89"/>
      <c r="O29" s="99">
        <f>SUM(O30:O31)</f>
        <v>100</v>
      </c>
      <c r="P29" s="89"/>
      <c r="Q29" s="99">
        <f>SUM(Q30:Q31)</f>
        <v>100</v>
      </c>
      <c r="R29" s="89"/>
    </row>
    <row r="30" spans="1:26" ht="13">
      <c r="A30" s="199" t="s">
        <v>18</v>
      </c>
      <c r="B30" s="85">
        <f>SUM(D30,F30,H30)</f>
        <v>90642</v>
      </c>
      <c r="C30" s="85"/>
      <c r="D30" s="85">
        <v>43303</v>
      </c>
      <c r="E30" s="85"/>
      <c r="F30" s="85">
        <v>33093</v>
      </c>
      <c r="G30" s="85"/>
      <c r="H30" s="85">
        <v>14246</v>
      </c>
      <c r="I30" s="617"/>
      <c r="J30" s="34"/>
      <c r="K30" s="87">
        <f>B30*100/SUM(B30:B31)</f>
        <v>95.959093363258134</v>
      </c>
      <c r="L30" s="100"/>
      <c r="M30" s="87">
        <f>D30*100/SUM(D30:D31)</f>
        <v>96.087959881063327</v>
      </c>
      <c r="N30" s="101"/>
      <c r="O30" s="87">
        <f>F30*100/SUM(F30:F31)</f>
        <v>95.705361790733988</v>
      </c>
      <c r="P30" s="101"/>
      <c r="Q30" s="87">
        <f>H30*100/SUM(H30:H31)</f>
        <v>96.159298008774897</v>
      </c>
      <c r="R30" s="100"/>
    </row>
    <row r="31" spans="1:26" ht="13">
      <c r="A31" s="199" t="s">
        <v>19</v>
      </c>
      <c r="B31" s="85">
        <f t="shared" si="6"/>
        <v>3817</v>
      </c>
      <c r="C31" s="85"/>
      <c r="D31" s="85">
        <v>1763</v>
      </c>
      <c r="E31" s="85"/>
      <c r="F31" s="85">
        <v>1485</v>
      </c>
      <c r="G31" s="85"/>
      <c r="H31" s="85">
        <v>569</v>
      </c>
      <c r="I31" s="619"/>
      <c r="J31" s="34"/>
      <c r="K31" s="87">
        <f>B31*100/SUM(B30:B31)</f>
        <v>4.0409066367418669</v>
      </c>
      <c r="L31" s="100"/>
      <c r="M31" s="87">
        <f>D31*100/SUM(D30:D31)</f>
        <v>3.9120401189366705</v>
      </c>
      <c r="N31" s="101"/>
      <c r="O31" s="87">
        <f>F31*100/SUM(F30:F31)</f>
        <v>4.2946382092660071</v>
      </c>
      <c r="P31" s="101"/>
      <c r="Q31" s="87">
        <f>H31*100/SUM(H30:H31)</f>
        <v>3.8407019912251097</v>
      </c>
      <c r="R31" s="100"/>
    </row>
    <row r="32" spans="1:26" ht="13">
      <c r="A32" s="384" t="s">
        <v>4</v>
      </c>
      <c r="B32" s="85">
        <f t="shared" si="6"/>
        <v>138</v>
      </c>
      <c r="C32" s="85" t="s">
        <v>204</v>
      </c>
      <c r="D32" s="85">
        <v>80</v>
      </c>
      <c r="E32" s="85" t="s">
        <v>204</v>
      </c>
      <c r="F32" s="85">
        <v>58</v>
      </c>
      <c r="G32" s="85" t="s">
        <v>204</v>
      </c>
      <c r="H32" s="85">
        <v>0</v>
      </c>
      <c r="I32" s="619"/>
      <c r="J32" s="34"/>
      <c r="K32" s="90">
        <v>0</v>
      </c>
      <c r="L32" s="346"/>
      <c r="M32" s="90">
        <v>0</v>
      </c>
      <c r="N32" s="346"/>
      <c r="O32" s="365">
        <v>0</v>
      </c>
      <c r="P32" s="346"/>
      <c r="Q32" s="90">
        <v>0</v>
      </c>
      <c r="R32" s="100"/>
    </row>
    <row r="33" spans="1:18" ht="6.5" customHeight="1">
      <c r="A33" s="35"/>
      <c r="B33" s="96"/>
      <c r="C33" s="617"/>
      <c r="D33" s="98"/>
      <c r="E33" s="617"/>
      <c r="F33" s="97"/>
      <c r="G33" s="617"/>
      <c r="H33" s="97"/>
      <c r="I33" s="620"/>
      <c r="J33" s="34"/>
      <c r="K33" s="100"/>
      <c r="L33" s="100"/>
      <c r="M33" s="87"/>
      <c r="N33" s="100"/>
      <c r="O33" s="101"/>
      <c r="P33" s="47"/>
      <c r="Q33" s="101"/>
      <c r="R33" s="100"/>
    </row>
    <row r="34" spans="1:18" s="25" customFormat="1">
      <c r="A34" s="294" t="s">
        <v>20</v>
      </c>
      <c r="B34" s="86">
        <f t="shared" ref="B34:B41" si="7">SUM(D34,F34,H34)</f>
        <v>94599</v>
      </c>
      <c r="C34" s="617"/>
      <c r="D34" s="94">
        <f>SUM(D35:D42)</f>
        <v>45146</v>
      </c>
      <c r="E34" s="617"/>
      <c r="F34" s="94">
        <f>SUM(F35:F41)</f>
        <v>34637</v>
      </c>
      <c r="G34" s="617"/>
      <c r="H34" s="94">
        <f>SUM(H35:H41)</f>
        <v>14816</v>
      </c>
      <c r="I34" s="621"/>
      <c r="J34" s="32"/>
      <c r="K34" s="99">
        <f>SUM(K35:K40)</f>
        <v>100.00000000000001</v>
      </c>
      <c r="L34" s="89"/>
      <c r="M34" s="99">
        <f>SUM(M35:M40)</f>
        <v>100</v>
      </c>
      <c r="N34" s="89"/>
      <c r="O34" s="99">
        <f>SUM(O35:O40)</f>
        <v>100</v>
      </c>
      <c r="P34" s="6"/>
      <c r="Q34" s="99">
        <f>SUM(Q35:Q40)</f>
        <v>99.999999999999986</v>
      </c>
      <c r="R34" s="89"/>
    </row>
    <row r="35" spans="1:18" ht="13">
      <c r="A35" s="295" t="s">
        <v>5</v>
      </c>
      <c r="B35" s="85">
        <f>SUM(D35,F35,H35)</f>
        <v>3666</v>
      </c>
      <c r="C35" s="85"/>
      <c r="D35" s="85">
        <v>1873</v>
      </c>
      <c r="E35" s="85"/>
      <c r="F35" s="85">
        <v>1112</v>
      </c>
      <c r="G35" s="85"/>
      <c r="H35" s="85">
        <v>681</v>
      </c>
      <c r="I35" s="619"/>
      <c r="J35" s="34"/>
      <c r="K35" s="87">
        <f>B35*100/SUM($B$35:$B$40)</f>
        <v>3.8798577597155193</v>
      </c>
      <c r="L35" s="100"/>
      <c r="M35" s="87">
        <f>D35*100/SUM($D$35:$D$40)</f>
        <v>4.1589874542022871</v>
      </c>
      <c r="N35" s="101"/>
      <c r="O35" s="87">
        <f>F35*100/SUM($F$35:$F$40)</f>
        <v>3.2104397032075527</v>
      </c>
      <c r="P35" s="47"/>
      <c r="Q35" s="87">
        <f>H35*100/SUM($H$35:$H$40)</f>
        <v>4.5963822894168462</v>
      </c>
      <c r="R35" s="100"/>
    </row>
    <row r="36" spans="1:18" ht="13">
      <c r="A36" s="295" t="s">
        <v>161</v>
      </c>
      <c r="B36" s="85">
        <f>SUM(D36,F36,H36)</f>
        <v>19186</v>
      </c>
      <c r="C36" s="85"/>
      <c r="D36" s="85">
        <v>10428</v>
      </c>
      <c r="E36" s="85"/>
      <c r="F36" s="85">
        <v>6636</v>
      </c>
      <c r="G36" s="85"/>
      <c r="H36" s="85">
        <v>2122</v>
      </c>
      <c r="I36" s="620"/>
      <c r="J36" s="34"/>
      <c r="K36" s="87">
        <f t="shared" ref="K36:K40" si="8">B36*100/SUM($B$35:$B$40)</f>
        <v>20.305223943781222</v>
      </c>
      <c r="L36" s="100"/>
      <c r="M36" s="87">
        <f t="shared" ref="M36:M40" si="9">D36*100/SUM($D$35:$D$40)</f>
        <v>23.15532363717109</v>
      </c>
      <c r="N36" s="101"/>
      <c r="O36" s="87">
        <f t="shared" ref="O36:O40" si="10">F36*100/SUM($F$35:$F$40)</f>
        <v>19.158703120940036</v>
      </c>
      <c r="P36" s="47"/>
      <c r="Q36" s="87">
        <f t="shared" ref="Q36:Q40" si="11">H36*100/SUM($H$35:$H$40)</f>
        <v>14.322354211663066</v>
      </c>
      <c r="R36" s="100"/>
    </row>
    <row r="37" spans="1:18" ht="13">
      <c r="A37" s="296" t="s">
        <v>162</v>
      </c>
      <c r="B37" s="85">
        <f>SUM(D37,F37,H37)</f>
        <v>23782</v>
      </c>
      <c r="C37" s="85"/>
      <c r="D37" s="85">
        <v>10934</v>
      </c>
      <c r="E37" s="85"/>
      <c r="F37" s="85">
        <v>11698</v>
      </c>
      <c r="G37" s="85"/>
      <c r="H37" s="85">
        <v>1150</v>
      </c>
      <c r="I37" s="620"/>
      <c r="J37" s="34"/>
      <c r="K37" s="87">
        <f t="shared" si="8"/>
        <v>25.169333672000679</v>
      </c>
      <c r="L37" s="100"/>
      <c r="M37" s="87">
        <f t="shared" si="9"/>
        <v>24.278894193405129</v>
      </c>
      <c r="N37" s="101"/>
      <c r="O37" s="87">
        <f t="shared" si="10"/>
        <v>33.773132777088087</v>
      </c>
      <c r="P37" s="47"/>
      <c r="Q37" s="87">
        <f t="shared" si="11"/>
        <v>7.7618790496760255</v>
      </c>
      <c r="R37" s="100"/>
    </row>
    <row r="38" spans="1:18" ht="13">
      <c r="A38" s="296" t="s">
        <v>163</v>
      </c>
      <c r="B38" s="85">
        <f>SUM(D38,F38,H38)</f>
        <v>11398</v>
      </c>
      <c r="C38" s="85"/>
      <c r="D38" s="85">
        <v>5144</v>
      </c>
      <c r="E38" s="85"/>
      <c r="F38" s="85">
        <v>4064</v>
      </c>
      <c r="G38" s="85"/>
      <c r="H38" s="85">
        <v>2190</v>
      </c>
      <c r="I38" s="620"/>
      <c r="J38" s="34"/>
      <c r="K38" s="87">
        <f t="shared" si="8"/>
        <v>12.062907459148251</v>
      </c>
      <c r="L38" s="100"/>
      <c r="M38" s="87">
        <f t="shared" si="9"/>
        <v>11.422227156655934</v>
      </c>
      <c r="N38" s="101"/>
      <c r="O38" s="87">
        <f t="shared" si="10"/>
        <v>11.733117764240552</v>
      </c>
      <c r="P38" s="47"/>
      <c r="Q38" s="87">
        <f t="shared" si="11"/>
        <v>14.781317494600431</v>
      </c>
      <c r="R38" s="100"/>
    </row>
    <row r="39" spans="1:18" ht="13">
      <c r="A39" s="295" t="s">
        <v>164</v>
      </c>
      <c r="B39" s="85">
        <f t="shared" si="7"/>
        <v>16217</v>
      </c>
      <c r="C39" s="85"/>
      <c r="D39" s="85">
        <v>6341</v>
      </c>
      <c r="E39" s="85"/>
      <c r="F39" s="85">
        <v>6506</v>
      </c>
      <c r="G39" s="85"/>
      <c r="H39" s="85">
        <v>3370</v>
      </c>
      <c r="I39" s="620"/>
      <c r="J39" s="34"/>
      <c r="K39" s="87">
        <f t="shared" si="8"/>
        <v>17.163025992718651</v>
      </c>
      <c r="L39" s="100"/>
      <c r="M39" s="87">
        <f t="shared" si="9"/>
        <v>14.080159875652271</v>
      </c>
      <c r="N39" s="101"/>
      <c r="O39" s="87">
        <f t="shared" si="10"/>
        <v>18.783381932615413</v>
      </c>
      <c r="P39" s="47"/>
      <c r="Q39" s="87">
        <f t="shared" si="11"/>
        <v>22.745680345572353</v>
      </c>
      <c r="R39" s="100"/>
    </row>
    <row r="40" spans="1:18" s="14" customFormat="1">
      <c r="A40" s="19" t="s">
        <v>165</v>
      </c>
      <c r="B40" s="85">
        <f>SUM(D40,F40,H40)</f>
        <v>20239</v>
      </c>
      <c r="C40" s="85"/>
      <c r="D40" s="85">
        <v>10315</v>
      </c>
      <c r="E40" s="85"/>
      <c r="F40" s="85">
        <v>4621</v>
      </c>
      <c r="G40" s="85"/>
      <c r="H40" s="85">
        <v>5303</v>
      </c>
      <c r="I40" s="622"/>
      <c r="J40" s="34"/>
      <c r="K40" s="87">
        <f t="shared" si="8"/>
        <v>21.419651172635678</v>
      </c>
      <c r="L40" s="100"/>
      <c r="M40" s="87">
        <f t="shared" si="9"/>
        <v>22.904407682913291</v>
      </c>
      <c r="N40" s="101"/>
      <c r="O40" s="87">
        <f t="shared" si="10"/>
        <v>13.341224701908365</v>
      </c>
      <c r="P40" s="47"/>
      <c r="Q40" s="87">
        <f t="shared" si="11"/>
        <v>35.792386609071272</v>
      </c>
      <c r="R40" s="100"/>
    </row>
    <row r="41" spans="1:18" s="14" customFormat="1" ht="13">
      <c r="A41" s="384" t="s">
        <v>4</v>
      </c>
      <c r="B41" s="85">
        <f t="shared" si="7"/>
        <v>111</v>
      </c>
      <c r="C41" s="85" t="s">
        <v>204</v>
      </c>
      <c r="D41" s="85">
        <v>111</v>
      </c>
      <c r="E41" s="85" t="s">
        <v>204</v>
      </c>
      <c r="F41" s="85">
        <v>0</v>
      </c>
      <c r="G41" s="85"/>
      <c r="H41" s="85">
        <v>0</v>
      </c>
      <c r="I41" s="622"/>
      <c r="J41" s="34"/>
      <c r="K41" s="90">
        <v>0</v>
      </c>
      <c r="L41" s="100"/>
      <c r="M41" s="90">
        <v>0</v>
      </c>
      <c r="N41" s="101"/>
      <c r="O41" s="87">
        <v>0</v>
      </c>
      <c r="P41" s="15"/>
      <c r="Q41" s="87">
        <v>0</v>
      </c>
      <c r="R41" s="100"/>
    </row>
    <row r="42" spans="1:18" ht="6.5" customHeight="1">
      <c r="A42" s="36"/>
      <c r="B42" s="97"/>
      <c r="C42" s="619"/>
      <c r="D42" s="97"/>
      <c r="E42" s="619"/>
      <c r="F42" s="97"/>
      <c r="G42" s="619"/>
      <c r="H42" s="97"/>
      <c r="I42" s="620"/>
      <c r="J42" s="34"/>
      <c r="K42" s="87"/>
      <c r="L42" s="100"/>
      <c r="M42" s="87"/>
      <c r="N42" s="87"/>
      <c r="O42" s="101"/>
      <c r="P42" s="47"/>
      <c r="Q42" s="101"/>
      <c r="R42" s="100"/>
    </row>
    <row r="43" spans="1:18" s="25" customFormat="1">
      <c r="A43" s="294" t="s">
        <v>21</v>
      </c>
      <c r="B43" s="86">
        <f t="shared" ref="B43:B46" si="12">SUM(D43,F43,H43)</f>
        <v>94597</v>
      </c>
      <c r="C43" s="617"/>
      <c r="D43" s="86">
        <f>SUM(D44:D46)</f>
        <v>45146</v>
      </c>
      <c r="E43" s="86"/>
      <c r="F43" s="86">
        <f>SUM(F44:F46)</f>
        <v>34636</v>
      </c>
      <c r="G43" s="86"/>
      <c r="H43" s="86">
        <f>SUM(H44:H46)</f>
        <v>14815</v>
      </c>
      <c r="I43" s="621"/>
      <c r="J43" s="32"/>
      <c r="K43" s="89">
        <f>SUM(K44:K45)</f>
        <v>100</v>
      </c>
      <c r="L43" s="89"/>
      <c r="M43" s="89">
        <f>SUM(M44:M45)</f>
        <v>100</v>
      </c>
      <c r="N43" s="89"/>
      <c r="O43" s="89">
        <f>SUM(O44:O45)</f>
        <v>100</v>
      </c>
      <c r="P43" s="6"/>
      <c r="Q43" s="89">
        <f>SUM(Q44:Q45)</f>
        <v>100</v>
      </c>
      <c r="R43" s="89"/>
    </row>
    <row r="44" spans="1:18" ht="13">
      <c r="A44" s="297" t="s">
        <v>166</v>
      </c>
      <c r="B44" s="85">
        <f>SUM(D44,F44,H44)</f>
        <v>40966</v>
      </c>
      <c r="C44" s="617"/>
      <c r="D44" s="85">
        <v>18848</v>
      </c>
      <c r="E44" s="85"/>
      <c r="F44" s="85">
        <v>16116</v>
      </c>
      <c r="G44" s="85"/>
      <c r="H44" s="85">
        <v>6002</v>
      </c>
      <c r="I44" s="620"/>
      <c r="J44" s="34"/>
      <c r="K44" s="87">
        <f>B44*100/SUM(B44:B45)</f>
        <v>43.33283970466902</v>
      </c>
      <c r="L44" s="100"/>
      <c r="M44" s="87">
        <f>D44*100/SUM(D44:D45)</f>
        <v>41.74899215877376</v>
      </c>
      <c r="N44" s="101"/>
      <c r="O44" s="87">
        <f>F44*100/SUM(F44:F45)</f>
        <v>46.609017555022128</v>
      </c>
      <c r="P44" s="47"/>
      <c r="Q44" s="87">
        <f>H44*100/SUM(H44:H45)</f>
        <v>40.512993587580155</v>
      </c>
      <c r="R44" s="100"/>
    </row>
    <row r="45" spans="1:18" ht="13">
      <c r="A45" s="297" t="s">
        <v>167</v>
      </c>
      <c r="B45" s="85">
        <f>SUM(D45,F45,H45)</f>
        <v>53572</v>
      </c>
      <c r="C45" s="617"/>
      <c r="D45" s="85">
        <v>26298</v>
      </c>
      <c r="E45" s="85"/>
      <c r="F45" s="85">
        <v>18461</v>
      </c>
      <c r="G45" s="85"/>
      <c r="H45" s="85">
        <v>8813</v>
      </c>
      <c r="I45" s="620"/>
      <c r="J45" s="34"/>
      <c r="K45" s="87">
        <f>B45*100/SUM(B44:B45)</f>
        <v>56.66716029533098</v>
      </c>
      <c r="L45" s="100"/>
      <c r="M45" s="87">
        <f>D45*100/SUM(D44:D45)</f>
        <v>58.25100784122624</v>
      </c>
      <c r="N45" s="101"/>
      <c r="O45" s="87">
        <f>F45*100/SUM(F44:F45)</f>
        <v>53.390982444977872</v>
      </c>
      <c r="P45" s="47"/>
      <c r="Q45" s="87">
        <f>H45*100/SUM(H44:H45)</f>
        <v>59.487006412419845</v>
      </c>
      <c r="R45" s="100"/>
    </row>
    <row r="46" spans="1:18" ht="13">
      <c r="A46" s="384" t="s">
        <v>4</v>
      </c>
      <c r="B46" s="85">
        <f t="shared" si="12"/>
        <v>59</v>
      </c>
      <c r="C46" s="617" t="s">
        <v>204</v>
      </c>
      <c r="D46" s="85">
        <v>0</v>
      </c>
      <c r="E46" s="85"/>
      <c r="F46" s="85">
        <v>59</v>
      </c>
      <c r="G46" s="85" t="s">
        <v>204</v>
      </c>
      <c r="H46" s="85">
        <v>0</v>
      </c>
      <c r="I46" s="620"/>
      <c r="J46" s="34"/>
      <c r="K46" s="90">
        <v>0</v>
      </c>
      <c r="L46" s="100"/>
      <c r="M46" s="87">
        <v>0</v>
      </c>
      <c r="N46" s="101"/>
      <c r="O46" s="90">
        <v>0</v>
      </c>
      <c r="P46" s="47"/>
      <c r="Q46" s="87" t="s">
        <v>217</v>
      </c>
      <c r="R46" s="100"/>
    </row>
    <row r="47" spans="1:18" ht="6.5" customHeight="1">
      <c r="A47" s="15"/>
      <c r="B47" s="95"/>
      <c r="C47" s="617"/>
      <c r="D47" s="95"/>
      <c r="E47" s="617"/>
      <c r="F47" s="95"/>
      <c r="G47" s="617"/>
      <c r="H47" s="95"/>
      <c r="I47" s="620"/>
      <c r="J47" s="28"/>
      <c r="K47" s="100"/>
      <c r="L47" s="100"/>
      <c r="M47" s="87"/>
      <c r="N47" s="101"/>
      <c r="O47" s="100"/>
      <c r="P47" s="46"/>
      <c r="Q47" s="100"/>
      <c r="R47" s="100"/>
    </row>
    <row r="48" spans="1:18" s="25" customFormat="1" ht="13">
      <c r="A48" s="298" t="s">
        <v>22</v>
      </c>
      <c r="B48" s="86">
        <f>SUM(D48,F48,H48)</f>
        <v>94597</v>
      </c>
      <c r="C48" s="617"/>
      <c r="D48" s="94">
        <f>SUM(D49:D53)</f>
        <v>45146</v>
      </c>
      <c r="E48" s="617"/>
      <c r="F48" s="94">
        <f>SUM(F49:F53)</f>
        <v>34636</v>
      </c>
      <c r="G48" s="617"/>
      <c r="H48" s="94">
        <f>SUM(H49:H53)</f>
        <v>14815</v>
      </c>
      <c r="I48" s="621"/>
      <c r="J48" s="48"/>
      <c r="K48" s="89">
        <f>SUM(K49:K52)</f>
        <v>99.999999999999986</v>
      </c>
      <c r="L48" s="89"/>
      <c r="M48" s="89">
        <f>SUM(M49:M52)</f>
        <v>100</v>
      </c>
      <c r="N48" s="89"/>
      <c r="O48" s="89">
        <f>SUM(O49:O52)</f>
        <v>99.999999999999986</v>
      </c>
      <c r="P48" s="6"/>
      <c r="Q48" s="89">
        <f>SUM(Q49:Q52)</f>
        <v>99.999999999999986</v>
      </c>
      <c r="R48" s="89"/>
    </row>
    <row r="49" spans="1:25">
      <c r="A49" s="299" t="s">
        <v>192</v>
      </c>
      <c r="B49" s="85">
        <f t="shared" ref="B49:B53" si="13">SUM(D49,F49,H49)</f>
        <v>56052</v>
      </c>
      <c r="C49" s="85"/>
      <c r="D49" s="85">
        <v>26867</v>
      </c>
      <c r="E49" s="85"/>
      <c r="F49" s="85">
        <v>22348</v>
      </c>
      <c r="G49" s="85"/>
      <c r="H49" s="85">
        <v>6837</v>
      </c>
      <c r="I49" s="620"/>
      <c r="J49" s="34"/>
      <c r="K49" s="87">
        <f>B49*100/SUM($B$49:$B$52)</f>
        <v>59.429371163204934</v>
      </c>
      <c r="L49" s="100"/>
      <c r="M49" s="87">
        <f>D49*100/SUM($D$49:$D$52)</f>
        <v>59.810774710596618</v>
      </c>
      <c r="N49" s="101"/>
      <c r="O49" s="87">
        <f>F49*100/SUM($F$49:$F$52)</f>
        <v>64.623214388988487</v>
      </c>
      <c r="P49" s="15"/>
      <c r="Q49" s="87">
        <f>H49*100/SUM($H$49:$H$52)</f>
        <v>46.149173135335808</v>
      </c>
      <c r="R49" s="100"/>
    </row>
    <row r="50" spans="1:25">
      <c r="A50" s="299" t="s">
        <v>193</v>
      </c>
      <c r="B50" s="85">
        <f t="shared" si="13"/>
        <v>1823</v>
      </c>
      <c r="C50" s="85"/>
      <c r="D50" s="85">
        <v>104</v>
      </c>
      <c r="E50" s="85" t="s">
        <v>204</v>
      </c>
      <c r="F50" s="85">
        <v>94</v>
      </c>
      <c r="G50" s="85" t="s">
        <v>204</v>
      </c>
      <c r="H50" s="85">
        <v>1625</v>
      </c>
      <c r="I50" s="619"/>
      <c r="J50" s="34"/>
      <c r="K50" s="87">
        <f t="shared" ref="K50:K52" si="14">B50*100/SUM($B$49:$B$52)</f>
        <v>1.9328434958703098</v>
      </c>
      <c r="L50" s="100"/>
      <c r="M50" s="87">
        <f t="shared" ref="M50:M51" si="15">D50*100/SUM($D$49:$D$52)</f>
        <v>0.23152270703472841</v>
      </c>
      <c r="N50" s="101"/>
      <c r="O50" s="87">
        <f t="shared" ref="O50:O52" si="16">F50*100/SUM($F$49:$F$52)</f>
        <v>0.27181770863454979</v>
      </c>
      <c r="P50" s="15"/>
      <c r="Q50" s="87">
        <f t="shared" ref="Q50:Q52" si="17">H50*100/SUM($H$49:$H$52)</f>
        <v>10.968612892338847</v>
      </c>
      <c r="R50" s="100"/>
    </row>
    <row r="51" spans="1:25">
      <c r="A51" s="299" t="s">
        <v>194</v>
      </c>
      <c r="B51" s="85">
        <f t="shared" si="13"/>
        <v>33605</v>
      </c>
      <c r="C51" s="85"/>
      <c r="D51" s="85">
        <v>16628</v>
      </c>
      <c r="E51" s="85"/>
      <c r="F51" s="85">
        <v>11000</v>
      </c>
      <c r="G51" s="85"/>
      <c r="H51" s="85">
        <v>5977</v>
      </c>
      <c r="I51" s="620"/>
      <c r="J51" s="34"/>
      <c r="K51" s="87">
        <f t="shared" si="14"/>
        <v>35.629844036599977</v>
      </c>
      <c r="L51" s="100"/>
      <c r="M51" s="87">
        <f t="shared" si="15"/>
        <v>37.01691896705254</v>
      </c>
      <c r="N51" s="101"/>
      <c r="O51" s="87">
        <f t="shared" si="16"/>
        <v>31.808455265745184</v>
      </c>
      <c r="P51" s="15"/>
      <c r="Q51" s="87">
        <f t="shared" si="17"/>
        <v>40.344245696928787</v>
      </c>
      <c r="R51" s="100"/>
    </row>
    <row r="52" spans="1:25" ht="13">
      <c r="A52" s="300" t="s">
        <v>168</v>
      </c>
      <c r="B52" s="85">
        <f t="shared" si="13"/>
        <v>2837</v>
      </c>
      <c r="C52" s="85"/>
      <c r="D52" s="85">
        <v>1321</v>
      </c>
      <c r="E52" s="85"/>
      <c r="F52" s="85">
        <v>1140</v>
      </c>
      <c r="G52" s="85"/>
      <c r="H52" s="85">
        <v>376</v>
      </c>
      <c r="I52" s="620" t="s">
        <v>204</v>
      </c>
      <c r="J52" s="15"/>
      <c r="K52" s="87">
        <f t="shared" si="14"/>
        <v>3.0079413043247771</v>
      </c>
      <c r="L52" s="100"/>
      <c r="M52" s="87">
        <f>D52*100/SUM($D$49:$D$52)</f>
        <v>2.9407836153161178</v>
      </c>
      <c r="N52" s="101"/>
      <c r="O52" s="87">
        <f t="shared" si="16"/>
        <v>3.2965126366317739</v>
      </c>
      <c r="P52" s="15"/>
      <c r="Q52" s="87">
        <f t="shared" si="17"/>
        <v>2.5379682753965573</v>
      </c>
      <c r="R52" s="100"/>
    </row>
    <row r="53" spans="1:25" ht="13">
      <c r="A53" s="384" t="s">
        <v>4</v>
      </c>
      <c r="B53" s="85">
        <f t="shared" si="13"/>
        <v>280</v>
      </c>
      <c r="C53" s="85" t="s">
        <v>204</v>
      </c>
      <c r="D53" s="85">
        <v>226</v>
      </c>
      <c r="E53" s="85" t="s">
        <v>204</v>
      </c>
      <c r="F53" s="85">
        <v>54</v>
      </c>
      <c r="G53" s="85" t="s">
        <v>204</v>
      </c>
      <c r="H53" s="85">
        <v>0</v>
      </c>
      <c r="I53" s="620"/>
      <c r="J53" s="15"/>
      <c r="K53" s="90" t="s">
        <v>14</v>
      </c>
      <c r="L53" s="100"/>
      <c r="M53" s="90">
        <v>0</v>
      </c>
      <c r="N53" s="101"/>
      <c r="O53" s="90" t="s">
        <v>14</v>
      </c>
      <c r="P53" s="15"/>
      <c r="Q53" s="87">
        <v>0</v>
      </c>
      <c r="R53" s="100"/>
    </row>
    <row r="54" spans="1:25" ht="6.5" customHeight="1">
      <c r="A54" s="45"/>
      <c r="B54" s="85"/>
      <c r="C54" s="619"/>
      <c r="D54" s="85"/>
      <c r="E54" s="619"/>
      <c r="F54" s="85"/>
      <c r="G54" s="619"/>
      <c r="H54" s="85"/>
      <c r="I54" s="620"/>
      <c r="J54" s="15"/>
      <c r="K54" s="90"/>
      <c r="L54" s="87"/>
      <c r="M54" s="90"/>
      <c r="N54" s="87"/>
      <c r="O54" s="90"/>
      <c r="P54" s="15"/>
      <c r="Q54" s="87"/>
      <c r="R54" s="87"/>
    </row>
    <row r="55" spans="1:25" s="333" customFormat="1" ht="13">
      <c r="A55" s="281" t="s">
        <v>84</v>
      </c>
      <c r="B55" s="153">
        <f>SUM(D55,F55,H55)</f>
        <v>94597</v>
      </c>
      <c r="C55" s="588"/>
      <c r="D55" s="153">
        <f>SUM(D56:D58)</f>
        <v>45146</v>
      </c>
      <c r="E55" s="153"/>
      <c r="F55" s="153">
        <f>SUM(F56:F58)</f>
        <v>34636</v>
      </c>
      <c r="G55" s="153"/>
      <c r="H55" s="153">
        <f>SUM(H56:H58)</f>
        <v>14815</v>
      </c>
      <c r="I55" s="595"/>
      <c r="J55" s="329"/>
      <c r="K55" s="332">
        <f>SUM(K56:K57)</f>
        <v>100</v>
      </c>
      <c r="L55" s="155"/>
      <c r="M55" s="332">
        <f>SUM(M56:M57)</f>
        <v>100</v>
      </c>
      <c r="N55" s="155"/>
      <c r="O55" s="332">
        <f>SUM(O56:O57)</f>
        <v>100</v>
      </c>
      <c r="P55" s="155"/>
      <c r="Q55" s="332">
        <f>SUM(Q56:Q57)</f>
        <v>100</v>
      </c>
      <c r="R55" s="332"/>
      <c r="T55" s="699"/>
      <c r="U55" s="699"/>
      <c r="V55" s="395"/>
      <c r="W55" s="395"/>
      <c r="X55" s="395"/>
      <c r="Y55" s="395"/>
    </row>
    <row r="56" spans="1:25" s="318" customFormat="1" ht="14">
      <c r="A56" s="334" t="s">
        <v>146</v>
      </c>
      <c r="B56" s="686">
        <f>SUM(D56,F56,H56)</f>
        <v>76735</v>
      </c>
      <c r="C56" s="588"/>
      <c r="D56" s="686">
        <v>37476</v>
      </c>
      <c r="E56" s="686"/>
      <c r="F56" s="686">
        <v>28370</v>
      </c>
      <c r="G56" s="686"/>
      <c r="H56" s="686">
        <v>10889</v>
      </c>
      <c r="I56" s="591"/>
      <c r="J56" s="159"/>
      <c r="K56" s="327">
        <f>B56*100/SUM(B56:B57)</f>
        <v>81.117794433227274</v>
      </c>
      <c r="L56" s="327"/>
      <c r="M56" s="327">
        <f>D56*100/SUM(D56:D57)</f>
        <v>83.010676471891202</v>
      </c>
      <c r="N56" s="327"/>
      <c r="O56" s="327">
        <f>F56*100/SUM(F56:F57)</f>
        <v>81.908996419909926</v>
      </c>
      <c r="P56" s="327"/>
      <c r="Q56" s="327">
        <f>H56*100/SUM(H56:H57)</f>
        <v>73.499831252109345</v>
      </c>
      <c r="R56" s="327"/>
      <c r="T56" s="699"/>
      <c r="U56" s="699"/>
      <c r="V56" s="339"/>
      <c r="W56" s="339"/>
      <c r="X56" s="339"/>
      <c r="Y56" s="339"/>
    </row>
    <row r="57" spans="1:25" s="318" customFormat="1" ht="13">
      <c r="A57" s="334" t="s">
        <v>145</v>
      </c>
      <c r="B57" s="686">
        <f>SUM(D57,F57,H57)</f>
        <v>17862</v>
      </c>
      <c r="C57" s="588"/>
      <c r="D57" s="686">
        <v>7670</v>
      </c>
      <c r="E57" s="686"/>
      <c r="F57" s="686">
        <v>6266</v>
      </c>
      <c r="G57" s="686"/>
      <c r="H57" s="686">
        <v>3926</v>
      </c>
      <c r="I57" s="591"/>
      <c r="J57" s="159"/>
      <c r="K57" s="327">
        <f>B57*100/SUM(B56:B57)</f>
        <v>18.882205566772729</v>
      </c>
      <c r="L57" s="327"/>
      <c r="M57" s="327">
        <f>D57*100/SUM(D56:D57)</f>
        <v>16.989323528108802</v>
      </c>
      <c r="N57" s="327"/>
      <c r="O57" s="327">
        <f>F57*100/SUM(F56:F57)</f>
        <v>18.091003580090078</v>
      </c>
      <c r="P57" s="327"/>
      <c r="Q57" s="327">
        <f>H57*100/SUM(H56:H57)</f>
        <v>26.500168747890651</v>
      </c>
      <c r="R57" s="327"/>
      <c r="T57" s="699"/>
      <c r="U57" s="699"/>
      <c r="V57" s="339"/>
      <c r="W57" s="339"/>
      <c r="X57" s="339"/>
      <c r="Y57" s="339"/>
    </row>
    <row r="58" spans="1:25" s="318" customFormat="1" ht="13">
      <c r="A58" s="384" t="s">
        <v>4</v>
      </c>
      <c r="B58" s="330">
        <f t="shared" ref="B58" si="18">SUM(D58,F58,H58)</f>
        <v>0</v>
      </c>
      <c r="C58" s="588"/>
      <c r="D58" s="85"/>
      <c r="E58" s="632"/>
      <c r="F58" s="85"/>
      <c r="G58" s="632"/>
      <c r="H58" s="85"/>
      <c r="I58" s="591"/>
      <c r="J58" s="159"/>
      <c r="K58" s="90">
        <v>0</v>
      </c>
      <c r="L58" s="100"/>
      <c r="M58" s="90">
        <v>0</v>
      </c>
      <c r="N58" s="101"/>
      <c r="O58" s="87">
        <v>0</v>
      </c>
      <c r="P58" s="15"/>
      <c r="Q58" s="87">
        <v>0</v>
      </c>
      <c r="R58" s="327"/>
      <c r="T58" s="699"/>
      <c r="U58" s="699"/>
      <c r="V58" s="339"/>
      <c r="W58" s="339"/>
      <c r="X58" s="339"/>
      <c r="Y58" s="339"/>
    </row>
    <row r="59" spans="1:25" ht="6.5" customHeight="1">
      <c r="A59" s="45"/>
      <c r="B59" s="85"/>
      <c r="C59" s="619"/>
      <c r="D59" s="85"/>
      <c r="E59" s="619"/>
      <c r="F59" s="85"/>
      <c r="G59" s="619"/>
      <c r="H59" s="85"/>
      <c r="I59" s="620"/>
      <c r="J59" s="15"/>
      <c r="K59" s="90"/>
      <c r="L59" s="87"/>
      <c r="M59" s="90"/>
      <c r="N59" s="87"/>
      <c r="O59" s="90"/>
      <c r="P59" s="15"/>
      <c r="Q59" s="87"/>
      <c r="R59" s="87"/>
      <c r="T59" s="14"/>
      <c r="U59" s="14"/>
      <c r="V59" s="14"/>
      <c r="W59" s="14"/>
      <c r="X59" s="14"/>
      <c r="Y59" s="14"/>
    </row>
    <row r="60" spans="1:25" s="112" customFormat="1" ht="14">
      <c r="A60" s="425" t="s">
        <v>147</v>
      </c>
      <c r="B60" s="94">
        <f t="shared" ref="B60:B65" si="19">SUM(D60,F60,H60)</f>
        <v>76736</v>
      </c>
      <c r="C60" s="617"/>
      <c r="D60" s="94">
        <f>D61+D62+D65</f>
        <v>37476</v>
      </c>
      <c r="E60" s="623"/>
      <c r="F60" s="94">
        <f>F61+F62+F65</f>
        <v>28371</v>
      </c>
      <c r="G60" s="623"/>
      <c r="H60" s="94">
        <f>H61+H62+H65</f>
        <v>10889</v>
      </c>
      <c r="I60" s="623"/>
      <c r="J60" s="29"/>
      <c r="K60" s="89">
        <f>SUM(K61:K62)</f>
        <v>100</v>
      </c>
      <c r="L60" s="89"/>
      <c r="M60" s="89">
        <f>SUM(M61:M62)</f>
        <v>100</v>
      </c>
      <c r="N60" s="89"/>
      <c r="O60" s="89">
        <f>SUM(O61:O62)</f>
        <v>100</v>
      </c>
      <c r="P60" s="89"/>
      <c r="Q60" s="89">
        <f>SUM(Q61:Q62)</f>
        <v>100</v>
      </c>
      <c r="R60" s="89"/>
      <c r="T60" s="698"/>
      <c r="U60" s="705"/>
      <c r="V60" s="698"/>
      <c r="X60" s="698"/>
      <c r="Y60" s="26"/>
    </row>
    <row r="61" spans="1:25" s="15" customFormat="1" ht="13">
      <c r="A61" s="306" t="s">
        <v>7</v>
      </c>
      <c r="B61" s="83">
        <f t="shared" si="19"/>
        <v>11929</v>
      </c>
      <c r="C61" s="617"/>
      <c r="D61" s="686">
        <v>6156</v>
      </c>
      <c r="E61" s="686"/>
      <c r="F61" s="686">
        <v>4529</v>
      </c>
      <c r="G61" s="686"/>
      <c r="H61" s="686">
        <v>1244</v>
      </c>
      <c r="I61" s="624"/>
      <c r="K61" s="87">
        <f>B61*100/B60</f>
        <v>15.545506672226855</v>
      </c>
      <c r="L61" s="87"/>
      <c r="M61" s="87">
        <f>D61*100/D60</f>
        <v>16.426512968299711</v>
      </c>
      <c r="N61" s="87"/>
      <c r="O61" s="87">
        <f>F61*100/F60</f>
        <v>15.963483839131507</v>
      </c>
      <c r="P61" s="87"/>
      <c r="Q61" s="87">
        <f>H61*100/H60</f>
        <v>11.424373220681421</v>
      </c>
      <c r="R61" s="87"/>
      <c r="T61" s="698"/>
      <c r="V61" s="698"/>
      <c r="X61" s="698"/>
    </row>
    <row r="62" spans="1:25" s="16" customFormat="1" ht="13">
      <c r="A62" s="285" t="s">
        <v>138</v>
      </c>
      <c r="B62" s="83">
        <f t="shared" si="19"/>
        <v>64807</v>
      </c>
      <c r="C62" s="634"/>
      <c r="D62" s="686">
        <f>SUM(D63:D64)</f>
        <v>31320</v>
      </c>
      <c r="E62" s="686"/>
      <c r="F62" s="686">
        <f>SUM(F63:F64)</f>
        <v>23842</v>
      </c>
      <c r="G62" s="686"/>
      <c r="H62" s="686">
        <f>SUM(H63:H64)</f>
        <v>9645</v>
      </c>
      <c r="I62" s="83"/>
      <c r="J62" s="15"/>
      <c r="K62" s="87">
        <f>B62*100/B60</f>
        <v>84.45449332777315</v>
      </c>
      <c r="L62" s="87"/>
      <c r="M62" s="87">
        <f>D62*100/D60</f>
        <v>83.573487031700282</v>
      </c>
      <c r="N62" s="87"/>
      <c r="O62" s="87">
        <f>F62*100/F60</f>
        <v>84.036516160868487</v>
      </c>
      <c r="P62" s="87"/>
      <c r="Q62" s="87">
        <f>H62*100/H60</f>
        <v>88.575626779318583</v>
      </c>
      <c r="R62" s="87"/>
      <c r="T62" s="698"/>
      <c r="U62" s="705"/>
      <c r="V62" s="698"/>
      <c r="X62" s="698"/>
      <c r="Y62" s="15"/>
    </row>
    <row r="63" spans="1:25" s="16" customFormat="1" ht="14">
      <c r="A63" s="276" t="s">
        <v>148</v>
      </c>
      <c r="B63" s="83">
        <f t="shared" si="19"/>
        <v>32194</v>
      </c>
      <c r="C63" s="634"/>
      <c r="D63" s="686">
        <v>10661</v>
      </c>
      <c r="E63" s="686"/>
      <c r="F63" s="686">
        <v>18498</v>
      </c>
      <c r="G63" s="686"/>
      <c r="H63" s="686">
        <v>3035</v>
      </c>
      <c r="I63" s="83"/>
      <c r="J63" s="28"/>
      <c r="K63" s="87">
        <f>B63*100/B60</f>
        <v>41.954232693911592</v>
      </c>
      <c r="L63" s="87"/>
      <c r="M63" s="87">
        <f>D63*100/D60</f>
        <v>28.447539758778952</v>
      </c>
      <c r="N63" s="87"/>
      <c r="O63" s="87">
        <f>F63*100/F60</f>
        <v>65.200380670402879</v>
      </c>
      <c r="P63" s="87"/>
      <c r="Q63" s="87">
        <f>H63*100/H60</f>
        <v>27.872164569749287</v>
      </c>
      <c r="R63" s="87"/>
      <c r="T63" s="698"/>
      <c r="U63" s="705"/>
      <c r="V63" s="698"/>
      <c r="X63" s="698"/>
      <c r="Y63" s="15"/>
    </row>
    <row r="64" spans="1:25" s="16" customFormat="1" ht="14">
      <c r="A64" s="276" t="s">
        <v>149</v>
      </c>
      <c r="B64" s="83">
        <f t="shared" si="19"/>
        <v>32613</v>
      </c>
      <c r="C64" s="634"/>
      <c r="D64" s="686">
        <v>20659</v>
      </c>
      <c r="E64" s="686"/>
      <c r="F64" s="686">
        <v>5344</v>
      </c>
      <c r="G64" s="686"/>
      <c r="H64" s="686">
        <v>6610</v>
      </c>
      <c r="I64" s="83"/>
      <c r="J64" s="28"/>
      <c r="K64" s="87">
        <f>B64*100/B60</f>
        <v>42.500260633861551</v>
      </c>
      <c r="L64" s="87"/>
      <c r="M64" s="87">
        <f>D64*100/D60</f>
        <v>55.125947272921337</v>
      </c>
      <c r="N64" s="87"/>
      <c r="O64" s="87">
        <f>F64*100/F60</f>
        <v>18.836135490465615</v>
      </c>
      <c r="P64" s="87"/>
      <c r="Q64" s="87">
        <f>H64*100/H60</f>
        <v>60.703462209569288</v>
      </c>
      <c r="R64" s="87"/>
      <c r="T64" s="700"/>
      <c r="U64" s="705"/>
      <c r="V64" s="701"/>
      <c r="W64" s="701"/>
      <c r="X64" s="701"/>
      <c r="Y64" s="15"/>
    </row>
    <row r="65" spans="1:26" s="16" customFormat="1">
      <c r="A65" s="19" t="s">
        <v>4</v>
      </c>
      <c r="B65" s="83">
        <f t="shared" si="19"/>
        <v>0</v>
      </c>
      <c r="C65" s="634"/>
      <c r="D65" s="83"/>
      <c r="E65" s="83"/>
      <c r="F65" s="83"/>
      <c r="G65" s="83"/>
      <c r="H65" s="83"/>
      <c r="I65" s="83"/>
      <c r="J65" s="28"/>
      <c r="K65" s="90" t="s">
        <v>14</v>
      </c>
      <c r="L65" s="100"/>
      <c r="M65" s="90" t="s">
        <v>14</v>
      </c>
      <c r="N65" s="101"/>
      <c r="O65" s="90" t="s">
        <v>14</v>
      </c>
      <c r="P65" s="47"/>
      <c r="Q65" s="90" t="s">
        <v>14</v>
      </c>
      <c r="R65" s="87"/>
      <c r="T65" s="702"/>
      <c r="U65" s="701"/>
      <c r="V65" s="701"/>
      <c r="W65" s="701"/>
      <c r="X65" s="701"/>
      <c r="Y65" s="15"/>
    </row>
    <row r="66" spans="1:26" s="15" customFormat="1" ht="6.5" customHeight="1">
      <c r="A66" s="8"/>
      <c r="B66" s="85"/>
      <c r="C66" s="617"/>
      <c r="D66" s="85"/>
      <c r="E66" s="617"/>
      <c r="F66" s="85"/>
      <c r="G66" s="617"/>
      <c r="H66" s="85"/>
      <c r="I66" s="624"/>
      <c r="K66" s="87"/>
      <c r="L66" s="87"/>
      <c r="M66" s="87"/>
      <c r="N66" s="87"/>
      <c r="O66" s="87"/>
      <c r="P66" s="7"/>
      <c r="Q66" s="87"/>
      <c r="R66" s="87"/>
    </row>
    <row r="67" spans="1:26" s="319" customFormat="1" ht="26">
      <c r="A67" s="394" t="s">
        <v>144</v>
      </c>
      <c r="B67" s="341">
        <f t="shared" ref="B67:B70" si="20">SUM(D67,F67,H67)</f>
        <v>94596</v>
      </c>
      <c r="C67" s="590"/>
      <c r="D67" s="341">
        <f>SUM(D68:D70)</f>
        <v>45145</v>
      </c>
      <c r="E67" s="590"/>
      <c r="F67" s="341">
        <f>SUM(F68:F70)</f>
        <v>34636</v>
      </c>
      <c r="G67" s="589"/>
      <c r="H67" s="341">
        <f>SUM(H68:H70)</f>
        <v>14815</v>
      </c>
      <c r="I67" s="590"/>
      <c r="J67" s="326"/>
      <c r="K67" s="338">
        <f>SUM(K68:K69)</f>
        <v>100</v>
      </c>
      <c r="L67" s="338"/>
      <c r="M67" s="338">
        <f>SUM(M68:M69)</f>
        <v>100</v>
      </c>
      <c r="N67" s="338"/>
      <c r="O67" s="338">
        <f>SUM(O68:O69)</f>
        <v>100</v>
      </c>
      <c r="P67" s="367"/>
      <c r="Q67" s="338">
        <f>SUM(Q68:Q69)</f>
        <v>100</v>
      </c>
      <c r="R67" s="338"/>
      <c r="T67" s="703"/>
      <c r="U67" s="703"/>
      <c r="V67" s="703"/>
      <c r="W67" s="703"/>
      <c r="X67" s="703"/>
      <c r="Y67" s="703"/>
      <c r="Z67" s="688"/>
    </row>
    <row r="68" spans="1:26" s="314" customFormat="1" ht="13">
      <c r="A68" s="384" t="s">
        <v>170</v>
      </c>
      <c r="B68" s="324">
        <f t="shared" si="20"/>
        <v>54538</v>
      </c>
      <c r="C68" s="590"/>
      <c r="D68" s="533">
        <v>33154</v>
      </c>
      <c r="E68" s="533"/>
      <c r="F68" s="533">
        <v>10118</v>
      </c>
      <c r="G68" s="533"/>
      <c r="H68" s="533">
        <v>11266</v>
      </c>
      <c r="I68" s="533"/>
      <c r="J68" s="533"/>
      <c r="K68" s="87">
        <f>B68*100/SUM(B68:B69)</f>
        <v>66.261678836550956</v>
      </c>
      <c r="L68" s="328"/>
      <c r="M68" s="87">
        <f>D68*100/SUM($D$68:$D$69)</f>
        <v>88.453124166266477</v>
      </c>
      <c r="N68" s="328"/>
      <c r="O68" s="87">
        <f>F68*100/SUM($F$68:$F$69)</f>
        <v>32.728448972990456</v>
      </c>
      <c r="P68" s="323"/>
      <c r="Q68" s="87">
        <f>H68*100/SUM($H$68:$H$69)</f>
        <v>80.992092020129405</v>
      </c>
      <c r="R68" s="327"/>
      <c r="T68" s="704"/>
      <c r="U68" s="704"/>
      <c r="V68" s="704"/>
      <c r="W68" s="704"/>
      <c r="X68" s="704"/>
      <c r="Y68" s="704"/>
      <c r="Z68" s="688"/>
    </row>
    <row r="69" spans="1:26" s="314" customFormat="1" ht="13">
      <c r="A69" s="384" t="s">
        <v>142</v>
      </c>
      <c r="B69" s="324">
        <f t="shared" si="20"/>
        <v>27769</v>
      </c>
      <c r="C69" s="590"/>
      <c r="D69" s="533">
        <v>4328</v>
      </c>
      <c r="E69" s="533"/>
      <c r="F69" s="533">
        <v>20797</v>
      </c>
      <c r="G69" s="533"/>
      <c r="H69" s="533">
        <v>2644</v>
      </c>
      <c r="I69" s="533"/>
      <c r="J69" s="533"/>
      <c r="K69" s="87">
        <f>B69*100/SUM(B68:B69)</f>
        <v>33.738321163449037</v>
      </c>
      <c r="L69" s="328"/>
      <c r="M69" s="87">
        <f>D69*100/SUM($D$68:$D$69)</f>
        <v>11.546875833733525</v>
      </c>
      <c r="N69" s="328"/>
      <c r="O69" s="87">
        <f>F69*100/SUM($F$68:$F$69)</f>
        <v>67.271551027009536</v>
      </c>
      <c r="P69" s="323"/>
      <c r="Q69" s="87">
        <f>H69*100/SUM($H$68:$H$69)</f>
        <v>19.007907979870598</v>
      </c>
      <c r="R69" s="327"/>
      <c r="T69" s="692"/>
      <c r="U69" s="692"/>
      <c r="V69" s="692"/>
      <c r="W69" s="692"/>
      <c r="X69" s="692"/>
      <c r="Y69" s="692"/>
      <c r="Z69" s="688"/>
    </row>
    <row r="70" spans="1:26" s="310" customFormat="1" ht="13">
      <c r="A70" s="334" t="s">
        <v>4</v>
      </c>
      <c r="B70" s="324">
        <f t="shared" si="20"/>
        <v>12289</v>
      </c>
      <c r="C70" s="619"/>
      <c r="D70" s="533">
        <v>7663</v>
      </c>
      <c r="E70" s="533"/>
      <c r="F70" s="533">
        <v>3721</v>
      </c>
      <c r="G70" s="533"/>
      <c r="H70" s="533">
        <v>905</v>
      </c>
      <c r="I70" s="533"/>
      <c r="J70" s="533"/>
      <c r="K70" s="90" t="s">
        <v>14</v>
      </c>
      <c r="L70" s="346"/>
      <c r="M70" s="90" t="s">
        <v>14</v>
      </c>
      <c r="N70" s="346"/>
      <c r="O70" s="365" t="s">
        <v>14</v>
      </c>
      <c r="P70" s="346"/>
      <c r="Q70" s="90" t="s">
        <v>14</v>
      </c>
      <c r="R70" s="327"/>
      <c r="T70" s="692"/>
      <c r="U70" s="692"/>
      <c r="V70" s="689"/>
      <c r="W70" s="689"/>
      <c r="X70" s="689"/>
      <c r="Y70" s="692"/>
      <c r="Z70" s="688"/>
    </row>
    <row r="71" spans="1:26" s="314" customFormat="1" ht="6.5" customHeight="1">
      <c r="A71" s="343"/>
      <c r="B71" s="324"/>
      <c r="C71" s="589"/>
      <c r="D71" s="321"/>
      <c r="E71" s="589"/>
      <c r="F71" s="321"/>
      <c r="G71" s="589"/>
      <c r="H71" s="321"/>
      <c r="I71" s="590"/>
      <c r="J71" s="326"/>
      <c r="K71" s="328"/>
      <c r="L71" s="328"/>
      <c r="M71" s="328"/>
      <c r="N71" s="328"/>
      <c r="O71" s="328"/>
      <c r="P71" s="323"/>
      <c r="Q71" s="323"/>
      <c r="R71" s="323"/>
      <c r="T71" s="704"/>
      <c r="U71" s="690"/>
      <c r="V71" s="691"/>
      <c r="W71" s="691"/>
      <c r="X71" s="691"/>
      <c r="Y71" s="691"/>
      <c r="Z71" s="688"/>
    </row>
    <row r="72" spans="1:26" s="319" customFormat="1" ht="12" customHeight="1">
      <c r="A72" s="385" t="s">
        <v>61</v>
      </c>
      <c r="B72" s="341">
        <f t="shared" ref="B72:B75" si="21">SUM(D72,F72,H72)</f>
        <v>94595</v>
      </c>
      <c r="C72" s="590"/>
      <c r="D72" s="341">
        <f>SUM(D73:D75)</f>
        <v>45145</v>
      </c>
      <c r="E72" s="590"/>
      <c r="F72" s="341">
        <f>SUM(F73:F75)</f>
        <v>34636</v>
      </c>
      <c r="G72" s="590"/>
      <c r="H72" s="341">
        <f>SUM(H73:H75)</f>
        <v>14814</v>
      </c>
      <c r="I72" s="588"/>
      <c r="J72" s="344"/>
      <c r="K72" s="338">
        <f>SUM(K73:K74)</f>
        <v>100</v>
      </c>
      <c r="L72" s="338"/>
      <c r="M72" s="338">
        <f>SUM(M73:M74)</f>
        <v>100</v>
      </c>
      <c r="N72" s="338"/>
      <c r="O72" s="338">
        <f>SUM(O73:O74)</f>
        <v>100</v>
      </c>
      <c r="P72" s="332"/>
      <c r="Q72" s="338">
        <f>SUM(Q73:Q74)</f>
        <v>100</v>
      </c>
      <c r="R72" s="338"/>
      <c r="T72" s="704"/>
      <c r="U72" s="690"/>
      <c r="V72" s="691"/>
      <c r="W72" s="691"/>
      <c r="X72" s="691"/>
      <c r="Y72" s="691"/>
      <c r="Z72" s="688"/>
    </row>
    <row r="73" spans="1:26" s="314" customFormat="1" ht="13">
      <c r="A73" s="384" t="s">
        <v>169</v>
      </c>
      <c r="B73" s="324">
        <f t="shared" si="21"/>
        <v>16451</v>
      </c>
      <c r="C73" s="590"/>
      <c r="D73" s="533">
        <v>6765</v>
      </c>
      <c r="E73" s="533"/>
      <c r="F73" s="533">
        <v>5920</v>
      </c>
      <c r="G73" s="533"/>
      <c r="H73" s="533">
        <v>3766</v>
      </c>
      <c r="I73" s="533"/>
      <c r="J73" s="344"/>
      <c r="K73" s="87">
        <f>B73*100/SUM(B73:B74)</f>
        <v>21.27376180007759</v>
      </c>
      <c r="L73" s="328"/>
      <c r="M73" s="87">
        <f>D73*100/SUM($D$73:$D$74)</f>
        <v>18.95276517061691</v>
      </c>
      <c r="N73" s="327"/>
      <c r="O73" s="87">
        <f>F73*100/SUM($F$73:$F$74)</f>
        <v>21.172347197882765</v>
      </c>
      <c r="P73" s="327"/>
      <c r="Q73" s="87">
        <f>H73*100/SUM($H$73:$H$74)</f>
        <v>27.539305301645339</v>
      </c>
      <c r="R73" s="327"/>
      <c r="T73" s="704"/>
      <c r="U73" s="690"/>
      <c r="V73" s="691"/>
      <c r="W73" s="691"/>
      <c r="X73" s="691"/>
      <c r="Y73" s="691"/>
      <c r="Z73" s="688"/>
    </row>
    <row r="74" spans="1:26" s="314" customFormat="1" ht="13">
      <c r="A74" s="384" t="s">
        <v>6</v>
      </c>
      <c r="B74" s="324">
        <f t="shared" si="21"/>
        <v>60879</v>
      </c>
      <c r="C74" s="590"/>
      <c r="D74" s="533">
        <v>28929</v>
      </c>
      <c r="E74" s="533"/>
      <c r="F74" s="533">
        <v>22041</v>
      </c>
      <c r="G74" s="533"/>
      <c r="H74" s="533">
        <v>9909</v>
      </c>
      <c r="I74" s="533"/>
      <c r="J74" s="326"/>
      <c r="K74" s="87">
        <f>B74*100/SUM(B73:B74)</f>
        <v>78.726238199922406</v>
      </c>
      <c r="L74" s="328"/>
      <c r="M74" s="87">
        <f>D74*100/SUM($D$73:$D$74)</f>
        <v>81.047234829383086</v>
      </c>
      <c r="N74" s="328"/>
      <c r="O74" s="87">
        <f>F74*100/SUM($F$73:$F$74)</f>
        <v>78.827652802117228</v>
      </c>
      <c r="P74" s="323"/>
      <c r="Q74" s="87">
        <f>H74*100/SUM($H$73:$H$74)</f>
        <v>72.460694698354658</v>
      </c>
      <c r="R74" s="327"/>
      <c r="T74" s="704"/>
      <c r="U74" s="704"/>
      <c r="V74" s="691"/>
      <c r="W74" s="691"/>
      <c r="X74" s="691"/>
      <c r="Y74" s="691"/>
      <c r="Z74" s="688"/>
    </row>
    <row r="75" spans="1:26" s="314" customFormat="1" ht="13">
      <c r="A75" s="384" t="s">
        <v>4</v>
      </c>
      <c r="B75" s="324">
        <f t="shared" si="21"/>
        <v>17265</v>
      </c>
      <c r="C75" s="619"/>
      <c r="D75" s="533">
        <v>9451</v>
      </c>
      <c r="E75" s="533"/>
      <c r="F75" s="533">
        <v>6675</v>
      </c>
      <c r="G75" s="533"/>
      <c r="H75" s="533">
        <v>1139</v>
      </c>
      <c r="I75" s="533"/>
      <c r="J75" s="326"/>
      <c r="K75" s="364" t="s">
        <v>14</v>
      </c>
      <c r="L75" s="328"/>
      <c r="M75" s="364" t="s">
        <v>14</v>
      </c>
      <c r="N75" s="328"/>
      <c r="O75" s="364" t="s">
        <v>14</v>
      </c>
      <c r="P75" s="323"/>
      <c r="Q75" s="364" t="s">
        <v>14</v>
      </c>
      <c r="R75" s="328"/>
      <c r="T75" s="310"/>
      <c r="U75" s="310"/>
      <c r="V75" s="310"/>
      <c r="W75" s="310"/>
      <c r="X75" s="310"/>
      <c r="Y75" s="310"/>
    </row>
    <row r="76" spans="1:26" s="314" customFormat="1" ht="6.5" customHeight="1">
      <c r="A76" s="329"/>
      <c r="B76" s="324"/>
      <c r="C76" s="590"/>
      <c r="D76" s="163"/>
      <c r="E76" s="590"/>
      <c r="F76" s="321"/>
      <c r="G76" s="589"/>
      <c r="H76" s="321"/>
      <c r="I76" s="590"/>
      <c r="J76" s="326"/>
      <c r="K76" s="327"/>
      <c r="L76" s="328"/>
      <c r="M76" s="236"/>
      <c r="N76" s="328"/>
      <c r="O76" s="327"/>
      <c r="P76" s="323"/>
      <c r="Q76" s="323"/>
      <c r="R76" s="323"/>
    </row>
    <row r="77" spans="1:26" s="15" customFormat="1" ht="12" customHeight="1">
      <c r="A77" s="463" t="s">
        <v>82</v>
      </c>
      <c r="B77" s="464">
        <f>B17</f>
        <v>13717</v>
      </c>
      <c r="C77" s="616"/>
      <c r="D77" s="464">
        <f>D17</f>
        <v>6879</v>
      </c>
      <c r="E77" s="616"/>
      <c r="F77" s="464">
        <f>F17</f>
        <v>4077</v>
      </c>
      <c r="G77" s="616"/>
      <c r="H77" s="464">
        <f>H17</f>
        <v>2761</v>
      </c>
      <c r="I77" s="625"/>
      <c r="J77" s="465"/>
      <c r="K77" s="525">
        <f>M77+O77+Q77</f>
        <v>100</v>
      </c>
      <c r="L77" s="466"/>
      <c r="M77" s="466">
        <f>D77*100/B77</f>
        <v>50.149449588102357</v>
      </c>
      <c r="N77" s="467"/>
      <c r="O77" s="466">
        <f>F77*100/B77</f>
        <v>29.722242472843917</v>
      </c>
      <c r="P77" s="468"/>
      <c r="Q77" s="466">
        <f>H77*100/B77</f>
        <v>20.12830793905373</v>
      </c>
      <c r="R77" s="498"/>
      <c r="U77" s="15" t="s">
        <v>200</v>
      </c>
    </row>
    <row r="78" spans="1:26" s="15" customFormat="1" ht="6.5" customHeight="1">
      <c r="A78" s="8"/>
      <c r="B78" s="85"/>
      <c r="C78" s="617"/>
      <c r="D78" s="85"/>
      <c r="E78" s="617"/>
      <c r="F78" s="85"/>
      <c r="G78" s="617"/>
      <c r="H78" s="85"/>
      <c r="I78" s="624"/>
      <c r="K78" s="87"/>
      <c r="L78" s="87"/>
      <c r="M78" s="87"/>
      <c r="N78" s="87"/>
      <c r="O78" s="87"/>
      <c r="P78" s="7"/>
      <c r="Q78" s="87"/>
      <c r="R78" s="87"/>
    </row>
    <row r="79" spans="1:26">
      <c r="A79" s="291" t="s">
        <v>16</v>
      </c>
      <c r="B79" s="86">
        <f>SUM(D79,F79,H79)</f>
        <v>13704</v>
      </c>
      <c r="C79" s="86"/>
      <c r="D79" s="86">
        <f>SUM(D80:D85)</f>
        <v>6879</v>
      </c>
      <c r="E79" s="86"/>
      <c r="F79" s="86">
        <f t="shared" ref="F79:H79" si="22">SUM(F80:F84)</f>
        <v>4076</v>
      </c>
      <c r="G79" s="86"/>
      <c r="H79" s="86">
        <f t="shared" si="22"/>
        <v>2749</v>
      </c>
      <c r="I79" s="86"/>
      <c r="J79" s="32"/>
      <c r="K79" s="99">
        <f>SUM(K80:K84)</f>
        <v>100</v>
      </c>
      <c r="L79" s="89"/>
      <c r="M79" s="99">
        <f>SUM(M80:M84)</f>
        <v>100</v>
      </c>
      <c r="N79" s="89"/>
      <c r="O79" s="99">
        <f>SUM(O80:O84)</f>
        <v>99.999999999999986</v>
      </c>
      <c r="P79" s="6"/>
      <c r="Q79" s="99">
        <f>SUM(Q80:Q84)</f>
        <v>100</v>
      </c>
      <c r="R79" s="89"/>
    </row>
    <row r="80" spans="1:26">
      <c r="A80" s="292" t="s">
        <v>220</v>
      </c>
      <c r="B80" s="85">
        <f t="shared" ref="B80:B85" si="23">SUM(D80,F80,H80)</f>
        <v>2244</v>
      </c>
      <c r="C80" s="85"/>
      <c r="D80" s="85">
        <v>1101</v>
      </c>
      <c r="E80" s="85" t="s">
        <v>204</v>
      </c>
      <c r="F80" s="85">
        <v>805</v>
      </c>
      <c r="G80" s="85" t="s">
        <v>204</v>
      </c>
      <c r="H80" s="85">
        <v>338</v>
      </c>
      <c r="I80" s="85"/>
      <c r="J80" s="34"/>
      <c r="K80" s="87">
        <f>B80*100/SUM($B$80:$B$84)</f>
        <v>16.447995308949643</v>
      </c>
      <c r="L80" s="100"/>
      <c r="M80" s="87">
        <f>D80*100/SUM($D$80:$D$84)</f>
        <v>16.148430624816662</v>
      </c>
      <c r="N80" s="101"/>
      <c r="O80" s="87">
        <f>F80*100/SUM($F$80:$F$84)</f>
        <v>19.749754661432778</v>
      </c>
      <c r="P80" s="47"/>
      <c r="Q80" s="87">
        <f>H80*100/SUM($H$80:$H$84)</f>
        <v>12.295380138232085</v>
      </c>
      <c r="R80" s="100"/>
    </row>
    <row r="81" spans="1:18">
      <c r="A81" s="292" t="s">
        <v>1</v>
      </c>
      <c r="B81" s="85">
        <f t="shared" si="23"/>
        <v>6780</v>
      </c>
      <c r="C81" s="85"/>
      <c r="D81" s="85">
        <v>4091</v>
      </c>
      <c r="E81" s="85"/>
      <c r="F81" s="85">
        <v>1307</v>
      </c>
      <c r="G81" s="85"/>
      <c r="H81" s="85">
        <v>1382</v>
      </c>
      <c r="I81" s="85"/>
      <c r="J81" s="34"/>
      <c r="K81" s="87">
        <f t="shared" ref="K81:K83" si="24">B81*100/SUM($B$80:$B$84)</f>
        <v>49.695814703510955</v>
      </c>
      <c r="L81" s="100"/>
      <c r="M81" s="87">
        <f t="shared" ref="M81:M83" si="25">D81*100/SUM($D$80:$D$84)</f>
        <v>60.002933411557642</v>
      </c>
      <c r="N81" s="101"/>
      <c r="O81" s="87">
        <f t="shared" ref="O81:O83" si="26">F81*100/SUM($F$80:$F$84)</f>
        <v>32.065750736015701</v>
      </c>
      <c r="P81" s="47"/>
      <c r="Q81" s="87">
        <f t="shared" ref="Q81:Q83" si="27">H81*100/SUM($H$80:$H$84)</f>
        <v>50.272826482357218</v>
      </c>
      <c r="R81" s="100"/>
    </row>
    <row r="82" spans="1:18">
      <c r="A82" s="292" t="s">
        <v>2</v>
      </c>
      <c r="B82" s="85">
        <f t="shared" si="23"/>
        <v>2710</v>
      </c>
      <c r="C82" s="85"/>
      <c r="D82" s="85">
        <v>820</v>
      </c>
      <c r="E82" s="85" t="s">
        <v>204</v>
      </c>
      <c r="F82" s="85">
        <v>1324</v>
      </c>
      <c r="G82" s="85"/>
      <c r="H82" s="85">
        <v>566</v>
      </c>
      <c r="I82" s="85"/>
      <c r="J82" s="34"/>
      <c r="K82" s="87">
        <f t="shared" si="24"/>
        <v>19.863666349043466</v>
      </c>
      <c r="L82" s="100"/>
      <c r="M82" s="87">
        <f t="shared" si="25"/>
        <v>12.026987386330303</v>
      </c>
      <c r="N82" s="101"/>
      <c r="O82" s="87">
        <f t="shared" si="26"/>
        <v>32.482826300294406</v>
      </c>
      <c r="P82" s="47"/>
      <c r="Q82" s="87">
        <f t="shared" si="27"/>
        <v>20.589305201891598</v>
      </c>
      <c r="R82" s="100"/>
    </row>
    <row r="83" spans="1:18">
      <c r="A83" s="292" t="s">
        <v>3</v>
      </c>
      <c r="B83" s="85">
        <f t="shared" si="23"/>
        <v>1419</v>
      </c>
      <c r="C83" s="85"/>
      <c r="D83" s="85">
        <v>733</v>
      </c>
      <c r="E83" s="85" t="s">
        <v>204</v>
      </c>
      <c r="F83" s="85">
        <v>391</v>
      </c>
      <c r="G83" s="85" t="s">
        <v>204</v>
      </c>
      <c r="H83" s="85">
        <v>295</v>
      </c>
      <c r="I83" s="85"/>
      <c r="J83" s="34"/>
      <c r="K83" s="87">
        <f t="shared" si="24"/>
        <v>10.400938210071098</v>
      </c>
      <c r="L83" s="100"/>
      <c r="M83" s="87">
        <f t="shared" si="25"/>
        <v>10.750953358756233</v>
      </c>
      <c r="N83" s="101"/>
      <c r="O83" s="87">
        <f t="shared" si="26"/>
        <v>9.5927379784102058</v>
      </c>
      <c r="P83" s="47"/>
      <c r="Q83" s="87">
        <f t="shared" si="27"/>
        <v>10.731174972717351</v>
      </c>
      <c r="R83" s="100"/>
    </row>
    <row r="84" spans="1:18" ht="13">
      <c r="A84" s="196" t="s">
        <v>40</v>
      </c>
      <c r="B84" s="85">
        <f t="shared" si="23"/>
        <v>490</v>
      </c>
      <c r="C84" s="85" t="s">
        <v>204</v>
      </c>
      <c r="D84" s="85">
        <v>73</v>
      </c>
      <c r="E84" s="85" t="s">
        <v>204</v>
      </c>
      <c r="F84" s="85">
        <v>249</v>
      </c>
      <c r="G84" s="85" t="s">
        <v>204</v>
      </c>
      <c r="H84" s="85">
        <v>168</v>
      </c>
      <c r="I84" s="85" t="s">
        <v>204</v>
      </c>
      <c r="J84" s="34"/>
      <c r="K84" s="87">
        <f>B84*100/SUM($B$80:$B$84)</f>
        <v>3.5915854284248332</v>
      </c>
      <c r="L84" s="100"/>
      <c r="M84" s="87">
        <f>D84*100/SUM($D$80:$D$84)</f>
        <v>1.0706952185391609</v>
      </c>
      <c r="N84" s="101"/>
      <c r="O84" s="87">
        <f>F84*100/SUM($F$80:$F$84)</f>
        <v>6.1089303238469084</v>
      </c>
      <c r="P84" s="47"/>
      <c r="Q84" s="87">
        <f>H84*100/SUM($H$80:$H$84)</f>
        <v>6.1113132048017462</v>
      </c>
      <c r="R84" s="100"/>
    </row>
    <row r="85" spans="1:18" ht="13">
      <c r="A85" s="384" t="s">
        <v>4</v>
      </c>
      <c r="B85" s="85">
        <f t="shared" si="23"/>
        <v>74</v>
      </c>
      <c r="C85" s="617" t="s">
        <v>204</v>
      </c>
      <c r="D85" s="85">
        <v>61</v>
      </c>
      <c r="E85" s="632" t="s">
        <v>204</v>
      </c>
      <c r="F85" s="85">
        <v>0</v>
      </c>
      <c r="G85" s="632"/>
      <c r="H85" s="85">
        <v>13</v>
      </c>
      <c r="I85" s="620" t="s">
        <v>204</v>
      </c>
      <c r="J85" s="15"/>
      <c r="K85" s="87"/>
      <c r="L85" s="87"/>
      <c r="M85" s="102"/>
      <c r="N85" s="87"/>
      <c r="O85" s="102"/>
      <c r="P85" s="7"/>
      <c r="Q85" s="102"/>
      <c r="R85" s="87"/>
    </row>
    <row r="86" spans="1:18" ht="15.5" customHeight="1">
      <c r="A86" s="8"/>
      <c r="B86" s="85"/>
      <c r="C86" s="618"/>
      <c r="D86" s="85"/>
      <c r="E86" s="632"/>
      <c r="F86" s="85"/>
      <c r="G86" s="632"/>
      <c r="H86" s="85"/>
      <c r="I86" s="620"/>
      <c r="J86" s="15"/>
      <c r="K86" s="87"/>
      <c r="L86" s="87"/>
      <c r="M86" s="102"/>
      <c r="N86" s="87"/>
      <c r="O86" s="102"/>
      <c r="P86" s="7"/>
      <c r="Q86" s="102"/>
      <c r="R86" s="87"/>
    </row>
    <row r="87" spans="1:18" s="25" customFormat="1" ht="13">
      <c r="A87" s="293" t="s">
        <v>17</v>
      </c>
      <c r="B87" s="86">
        <f>SUM(D87,F87,H87)</f>
        <v>13717</v>
      </c>
      <c r="C87" s="633"/>
      <c r="D87" s="94">
        <f>SUM(D88:D90)</f>
        <v>6879</v>
      </c>
      <c r="E87" s="633"/>
      <c r="F87" s="94">
        <f>SUM(F88:F90)</f>
        <v>4077</v>
      </c>
      <c r="G87" s="633"/>
      <c r="H87" s="94">
        <f>SUM(H88:H90)</f>
        <v>2761</v>
      </c>
      <c r="I87" s="621"/>
      <c r="J87" s="32"/>
      <c r="K87" s="99">
        <f>SUM(K88:K89)</f>
        <v>100</v>
      </c>
      <c r="L87" s="89"/>
      <c r="M87" s="99">
        <f>SUM(M88:M89)</f>
        <v>100</v>
      </c>
      <c r="N87" s="89"/>
      <c r="O87" s="99">
        <f>SUM(O88:O89)</f>
        <v>100</v>
      </c>
      <c r="P87" s="6"/>
      <c r="Q87" s="99">
        <f>SUM(Q88:Q89)</f>
        <v>100</v>
      </c>
      <c r="R87" s="89"/>
    </row>
    <row r="88" spans="1:18" ht="13">
      <c r="A88" s="199" t="s">
        <v>18</v>
      </c>
      <c r="B88" s="85">
        <f t="shared" ref="B88:B90" si="28">SUM(D88,F88,H88)</f>
        <v>13260</v>
      </c>
      <c r="C88" s="85"/>
      <c r="D88" s="85">
        <v>6632</v>
      </c>
      <c r="E88" s="85"/>
      <c r="F88" s="85">
        <v>3940</v>
      </c>
      <c r="G88" s="85"/>
      <c r="H88" s="85">
        <v>2688</v>
      </c>
      <c r="I88" s="85"/>
      <c r="J88" s="34"/>
      <c r="K88" s="87">
        <f>B88*100/SUM(B88:B89)</f>
        <v>96.668367718888973</v>
      </c>
      <c r="L88" s="100"/>
      <c r="M88" s="87">
        <f>D88*100/SUM(D88:D89)</f>
        <v>96.409361825846787</v>
      </c>
      <c r="N88" s="101"/>
      <c r="O88" s="87">
        <f>F88*100/SUM(F88:F89)</f>
        <v>96.639686043659552</v>
      </c>
      <c r="P88" s="47"/>
      <c r="Q88" s="87">
        <f>H88*100/SUM(H88:H89)</f>
        <v>97.356030423759506</v>
      </c>
      <c r="R88" s="100"/>
    </row>
    <row r="89" spans="1:18" ht="13">
      <c r="A89" s="199" t="s">
        <v>19</v>
      </c>
      <c r="B89" s="85">
        <f t="shared" si="28"/>
        <v>457</v>
      </c>
      <c r="C89" s="85" t="s">
        <v>204</v>
      </c>
      <c r="D89" s="85">
        <v>247</v>
      </c>
      <c r="E89" s="85" t="s">
        <v>204</v>
      </c>
      <c r="F89" s="85">
        <v>137</v>
      </c>
      <c r="G89" s="85" t="s">
        <v>204</v>
      </c>
      <c r="H89" s="85">
        <v>73</v>
      </c>
      <c r="I89" s="85" t="s">
        <v>204</v>
      </c>
      <c r="J89" s="34"/>
      <c r="K89" s="87">
        <f>B89*100/SUM(B88:B89)</f>
        <v>3.3316322811110299</v>
      </c>
      <c r="L89" s="100"/>
      <c r="M89" s="87">
        <f>D89*100/SUM(D88:D89)</f>
        <v>3.5906381741532201</v>
      </c>
      <c r="N89" s="101"/>
      <c r="O89" s="87">
        <f>F89*100/SUM(F88:F89)</f>
        <v>3.3603139563404465</v>
      </c>
      <c r="P89" s="47"/>
      <c r="Q89" s="87">
        <f>H89*100/SUM(H88:H89)</f>
        <v>2.6439695762404924</v>
      </c>
      <c r="R89" s="100"/>
    </row>
    <row r="90" spans="1:18" ht="13">
      <c r="A90" s="384" t="s">
        <v>4</v>
      </c>
      <c r="B90" s="85">
        <f t="shared" si="28"/>
        <v>0</v>
      </c>
      <c r="C90" s="85"/>
      <c r="D90" s="85">
        <v>0</v>
      </c>
      <c r="E90" s="85"/>
      <c r="F90" s="85">
        <v>0</v>
      </c>
      <c r="G90" s="85"/>
      <c r="H90" s="85">
        <v>0</v>
      </c>
      <c r="I90" s="85"/>
      <c r="J90" s="34"/>
      <c r="K90" s="90" t="s">
        <v>14</v>
      </c>
      <c r="L90" s="100"/>
      <c r="M90" s="90" t="s">
        <v>14</v>
      </c>
      <c r="N90" s="101"/>
      <c r="O90" s="90">
        <v>0</v>
      </c>
      <c r="P90" s="47"/>
      <c r="Q90" s="90">
        <v>0</v>
      </c>
      <c r="R90" s="100"/>
    </row>
    <row r="91" spans="1:18" ht="6.5" customHeight="1">
      <c r="A91" s="35"/>
      <c r="B91" s="96"/>
      <c r="C91" s="617"/>
      <c r="D91" s="98"/>
      <c r="E91" s="617"/>
      <c r="F91" s="97"/>
      <c r="G91" s="617"/>
      <c r="H91" s="97"/>
      <c r="I91" s="620"/>
      <c r="J91" s="34"/>
      <c r="K91" s="100"/>
      <c r="L91" s="100"/>
      <c r="M91" s="87"/>
      <c r="N91" s="100"/>
      <c r="O91" s="101"/>
      <c r="P91" s="47"/>
      <c r="Q91" s="101"/>
      <c r="R91" s="100"/>
    </row>
    <row r="92" spans="1:18" s="25" customFormat="1">
      <c r="A92" s="294" t="s">
        <v>20</v>
      </c>
      <c r="B92" s="86">
        <f t="shared" ref="B92:B99" si="29">SUM(D92,F92,H92)</f>
        <v>13701</v>
      </c>
      <c r="C92" s="633"/>
      <c r="D92" s="94">
        <f>SUM(D93:D99)</f>
        <v>6878</v>
      </c>
      <c r="E92" s="633"/>
      <c r="F92" s="94">
        <f>SUM(F93:F98)</f>
        <v>4076</v>
      </c>
      <c r="G92" s="633"/>
      <c r="H92" s="94">
        <f>SUM(H93:H98)</f>
        <v>2747</v>
      </c>
      <c r="I92" s="621"/>
      <c r="J92" s="32"/>
      <c r="K92" s="99">
        <f>SUM(K93:K98)</f>
        <v>100</v>
      </c>
      <c r="L92" s="89"/>
      <c r="M92" s="99">
        <f>SUM(M93:M98)</f>
        <v>100</v>
      </c>
      <c r="N92" s="89"/>
      <c r="O92" s="99">
        <f>SUM(O93:O98)</f>
        <v>100</v>
      </c>
      <c r="P92" s="6"/>
      <c r="Q92" s="99">
        <f>SUM(Q93:Q98)</f>
        <v>100</v>
      </c>
      <c r="R92" s="89"/>
    </row>
    <row r="93" spans="1:18" ht="13">
      <c r="A93" s="295" t="s">
        <v>5</v>
      </c>
      <c r="B93" s="85">
        <f t="shared" si="29"/>
        <v>400</v>
      </c>
      <c r="C93" s="85" t="s">
        <v>204</v>
      </c>
      <c r="D93" s="85">
        <v>237</v>
      </c>
      <c r="E93" s="85" t="s">
        <v>204</v>
      </c>
      <c r="F93" s="85">
        <v>103</v>
      </c>
      <c r="G93" s="85" t="s">
        <v>204</v>
      </c>
      <c r="H93" s="85">
        <v>60</v>
      </c>
      <c r="I93" s="85" t="s">
        <v>204</v>
      </c>
      <c r="J93" s="85"/>
      <c r="K93" s="87">
        <f>B93*100/SUM($B$93:$B$98)</f>
        <v>2.9194949273775639</v>
      </c>
      <c r="L93" s="100"/>
      <c r="M93" s="87">
        <f>D93*100/SUM($D$93:$D$98)</f>
        <v>3.4457691189299213</v>
      </c>
      <c r="N93" s="101"/>
      <c r="O93" s="87">
        <f>F93*100/SUM($F$93:$F$98)</f>
        <v>2.5269872423945046</v>
      </c>
      <c r="P93" s="47"/>
      <c r="Q93" s="87">
        <f>H93*100/SUM($H$93:$H$98)</f>
        <v>2.1842009464870769</v>
      </c>
      <c r="R93" s="100"/>
    </row>
    <row r="94" spans="1:18" ht="13">
      <c r="A94" s="295" t="s">
        <v>161</v>
      </c>
      <c r="B94" s="85">
        <f t="shared" si="29"/>
        <v>2258</v>
      </c>
      <c r="C94" s="85"/>
      <c r="D94" s="85">
        <v>1316</v>
      </c>
      <c r="E94" s="85" t="s">
        <v>204</v>
      </c>
      <c r="F94" s="85">
        <v>658</v>
      </c>
      <c r="G94" s="85" t="s">
        <v>204</v>
      </c>
      <c r="H94" s="85">
        <v>284</v>
      </c>
      <c r="I94" s="85" t="s">
        <v>204</v>
      </c>
      <c r="J94" s="85"/>
      <c r="K94" s="87">
        <f t="shared" ref="K94:K97" si="30">B94*100/SUM($B$93:$B$98)</f>
        <v>16.480548865046348</v>
      </c>
      <c r="L94" s="100"/>
      <c r="M94" s="87">
        <f t="shared" ref="M94:M97" si="31">D94*100/SUM($D$93:$D$98)</f>
        <v>19.13346903169526</v>
      </c>
      <c r="N94" s="101"/>
      <c r="O94" s="87">
        <f t="shared" ref="O94:O97" si="32">F94*100/SUM($F$93:$F$98)</f>
        <v>16.143277723258095</v>
      </c>
      <c r="P94" s="47"/>
      <c r="Q94" s="87">
        <f t="shared" ref="Q94:Q97" si="33">H94*100/SUM($H$93:$H$98)</f>
        <v>10.338551146705496</v>
      </c>
      <c r="R94" s="100"/>
    </row>
    <row r="95" spans="1:18" ht="13">
      <c r="A95" s="296" t="s">
        <v>162</v>
      </c>
      <c r="B95" s="85">
        <f t="shared" si="29"/>
        <v>2238</v>
      </c>
      <c r="C95" s="85"/>
      <c r="D95" s="85">
        <v>1176</v>
      </c>
      <c r="E95" s="85" t="s">
        <v>204</v>
      </c>
      <c r="F95" s="85">
        <v>824</v>
      </c>
      <c r="G95" s="85" t="s">
        <v>204</v>
      </c>
      <c r="H95" s="85">
        <v>238</v>
      </c>
      <c r="I95" s="85" t="s">
        <v>204</v>
      </c>
      <c r="J95" s="85"/>
      <c r="K95" s="87">
        <f t="shared" si="30"/>
        <v>16.33457411867747</v>
      </c>
      <c r="L95" s="100"/>
      <c r="M95" s="87">
        <f t="shared" si="31"/>
        <v>17.097993602791508</v>
      </c>
      <c r="N95" s="101"/>
      <c r="O95" s="87">
        <f t="shared" si="32"/>
        <v>20.215897939156037</v>
      </c>
      <c r="P95" s="47"/>
      <c r="Q95" s="87">
        <f t="shared" si="33"/>
        <v>8.6639970877320707</v>
      </c>
      <c r="R95" s="100"/>
    </row>
    <row r="96" spans="1:18" ht="13">
      <c r="A96" s="296" t="s">
        <v>163</v>
      </c>
      <c r="B96" s="85">
        <f t="shared" si="29"/>
        <v>1032</v>
      </c>
      <c r="C96" s="85"/>
      <c r="D96" s="85">
        <v>456</v>
      </c>
      <c r="E96" s="85" t="s">
        <v>204</v>
      </c>
      <c r="F96" s="85">
        <v>248</v>
      </c>
      <c r="G96" s="85" t="s">
        <v>204</v>
      </c>
      <c r="H96" s="85">
        <v>328</v>
      </c>
      <c r="I96" s="85"/>
      <c r="J96" s="85"/>
      <c r="K96" s="87">
        <f t="shared" si="30"/>
        <v>7.5322969126341146</v>
      </c>
      <c r="L96" s="100"/>
      <c r="M96" s="87">
        <f t="shared" si="31"/>
        <v>6.6298342541436464</v>
      </c>
      <c r="N96" s="101"/>
      <c r="O96" s="87">
        <f t="shared" si="32"/>
        <v>6.0843964671246322</v>
      </c>
      <c r="P96" s="47"/>
      <c r="Q96" s="87">
        <f t="shared" si="33"/>
        <v>11.940298507462687</v>
      </c>
      <c r="R96" s="100"/>
    </row>
    <row r="97" spans="1:18" ht="13">
      <c r="A97" s="295" t="s">
        <v>164</v>
      </c>
      <c r="B97" s="85">
        <f t="shared" si="29"/>
        <v>3128</v>
      </c>
      <c r="C97" s="85"/>
      <c r="D97" s="85">
        <v>938</v>
      </c>
      <c r="E97" s="85" t="s">
        <v>204</v>
      </c>
      <c r="F97" s="85">
        <v>1673</v>
      </c>
      <c r="G97" s="85"/>
      <c r="H97" s="85">
        <v>517</v>
      </c>
      <c r="I97" s="85"/>
      <c r="J97" s="85"/>
      <c r="K97" s="87">
        <f t="shared" si="30"/>
        <v>22.830450332092546</v>
      </c>
      <c r="L97" s="100"/>
      <c r="M97" s="87">
        <f t="shared" si="31"/>
        <v>13.637685373655133</v>
      </c>
      <c r="N97" s="101"/>
      <c r="O97" s="87">
        <f t="shared" si="32"/>
        <v>41.045142296368986</v>
      </c>
      <c r="P97" s="47"/>
      <c r="Q97" s="87">
        <f t="shared" si="33"/>
        <v>18.820531488896979</v>
      </c>
      <c r="R97" s="100"/>
    </row>
    <row r="98" spans="1:18" s="14" customFormat="1">
      <c r="A98" s="19" t="s">
        <v>165</v>
      </c>
      <c r="B98" s="85">
        <f t="shared" si="29"/>
        <v>4645</v>
      </c>
      <c r="C98" s="85"/>
      <c r="D98" s="85">
        <v>2755</v>
      </c>
      <c r="E98" s="85"/>
      <c r="F98" s="85">
        <v>570</v>
      </c>
      <c r="G98" s="85" t="s">
        <v>204</v>
      </c>
      <c r="H98" s="85">
        <v>1320</v>
      </c>
      <c r="I98" s="85"/>
      <c r="J98" s="85"/>
      <c r="K98" s="87">
        <f>B98*100/SUM($B$93:$B$98)</f>
        <v>33.902634844171956</v>
      </c>
      <c r="L98" s="100"/>
      <c r="M98" s="87">
        <f>D98*100/SUM($D$93:$D$98)</f>
        <v>40.055248618784532</v>
      </c>
      <c r="N98" s="101"/>
      <c r="O98" s="87">
        <f>F98*100/SUM($F$93:$F$98)</f>
        <v>13.984298331697742</v>
      </c>
      <c r="P98" s="47"/>
      <c r="Q98" s="87">
        <f>H98*100/SUM($H$93:$H$98)</f>
        <v>48.052420822715689</v>
      </c>
      <c r="R98" s="100"/>
    </row>
    <row r="99" spans="1:18" s="14" customFormat="1" ht="13">
      <c r="A99" s="384" t="s">
        <v>4</v>
      </c>
      <c r="B99" s="85">
        <f t="shared" si="29"/>
        <v>13</v>
      </c>
      <c r="C99" s="85" t="s">
        <v>204</v>
      </c>
      <c r="D99" s="85">
        <v>0</v>
      </c>
      <c r="E99" s="85"/>
      <c r="F99" s="85">
        <v>0</v>
      </c>
      <c r="G99" s="85"/>
      <c r="H99" s="85">
        <v>13</v>
      </c>
      <c r="I99" s="85" t="s">
        <v>204</v>
      </c>
      <c r="J99" s="85"/>
      <c r="K99" s="87"/>
      <c r="L99" s="100"/>
      <c r="M99" s="87"/>
      <c r="N99" s="101"/>
      <c r="O99" s="87"/>
      <c r="P99" s="47"/>
      <c r="Q99" s="87"/>
      <c r="R99" s="100"/>
    </row>
    <row r="100" spans="1:18" ht="6.5" customHeight="1">
      <c r="A100" s="36"/>
      <c r="B100" s="97"/>
      <c r="C100" s="619"/>
      <c r="D100" s="85"/>
      <c r="E100" s="632"/>
      <c r="F100" s="85"/>
      <c r="G100" s="632"/>
      <c r="H100" s="85"/>
      <c r="I100" s="620"/>
      <c r="J100" s="34"/>
      <c r="K100" s="87"/>
      <c r="L100" s="100"/>
      <c r="M100" s="87"/>
      <c r="N100" s="87"/>
      <c r="O100" s="101"/>
      <c r="P100" s="47"/>
      <c r="Q100" s="101"/>
      <c r="R100" s="100"/>
    </row>
    <row r="101" spans="1:18" s="25" customFormat="1">
      <c r="A101" s="294" t="s">
        <v>21</v>
      </c>
      <c r="B101" s="86">
        <f t="shared" ref="B101:B103" si="34">SUM(D101,F101,H101)</f>
        <v>13716</v>
      </c>
      <c r="C101" s="633"/>
      <c r="D101" s="86">
        <f>SUM(D102:D103)</f>
        <v>6878</v>
      </c>
      <c r="E101" s="86"/>
      <c r="F101" s="86">
        <f>SUM(F102:F103)</f>
        <v>4077</v>
      </c>
      <c r="G101" s="86"/>
      <c r="H101" s="86">
        <f>SUM(H102:H103)</f>
        <v>2761</v>
      </c>
      <c r="I101" s="621"/>
      <c r="J101" s="32"/>
      <c r="K101" s="89">
        <f>SUM(K102:K103)</f>
        <v>100</v>
      </c>
      <c r="L101" s="89"/>
      <c r="M101" s="89">
        <f>SUM(M102:M103)</f>
        <v>100</v>
      </c>
      <c r="N101" s="89"/>
      <c r="O101" s="89">
        <f>SUM(O102:O103)</f>
        <v>100</v>
      </c>
      <c r="P101" s="6"/>
      <c r="Q101" s="89">
        <f>SUM(Q102:Q103)</f>
        <v>100</v>
      </c>
      <c r="R101" s="89"/>
    </row>
    <row r="102" spans="1:18" ht="13">
      <c r="A102" s="297" t="s">
        <v>166</v>
      </c>
      <c r="B102" s="85">
        <f t="shared" si="34"/>
        <v>3607</v>
      </c>
      <c r="C102" s="617"/>
      <c r="D102" s="85">
        <v>1424</v>
      </c>
      <c r="E102" s="85" t="s">
        <v>204</v>
      </c>
      <c r="F102" s="85">
        <v>1352</v>
      </c>
      <c r="G102" s="85"/>
      <c r="H102" s="85">
        <v>831</v>
      </c>
      <c r="I102" s="620"/>
      <c r="J102" s="34"/>
      <c r="K102" s="87">
        <f>B102*100/SUM(B102:B103)</f>
        <v>26.297754447360745</v>
      </c>
      <c r="L102" s="100"/>
      <c r="M102" s="87">
        <f>D102*100/SUM(D102:D103)</f>
        <v>20.703692933992439</v>
      </c>
      <c r="N102" s="101"/>
      <c r="O102" s="87">
        <f>F102*100/SUM(F102:F103)</f>
        <v>33.161638459651705</v>
      </c>
      <c r="P102" s="47"/>
      <c r="Q102" s="87">
        <f>H102*100/SUM(H102:H103)</f>
        <v>30.097790655559582</v>
      </c>
      <c r="R102" s="100"/>
    </row>
    <row r="103" spans="1:18" ht="13">
      <c r="A103" s="297" t="s">
        <v>167</v>
      </c>
      <c r="B103" s="85">
        <f t="shared" si="34"/>
        <v>10109</v>
      </c>
      <c r="C103" s="617"/>
      <c r="D103" s="85">
        <v>5454</v>
      </c>
      <c r="E103" s="85"/>
      <c r="F103" s="85">
        <v>2725</v>
      </c>
      <c r="G103" s="85"/>
      <c r="H103" s="85">
        <v>1930</v>
      </c>
      <c r="I103" s="620"/>
      <c r="J103" s="34"/>
      <c r="K103" s="87">
        <f>B103*100/SUM(B102:B103)</f>
        <v>73.702245552639255</v>
      </c>
      <c r="L103" s="100"/>
      <c r="M103" s="87">
        <f>D103*100/SUM(D102:D103)</f>
        <v>79.296307066007557</v>
      </c>
      <c r="N103" s="101"/>
      <c r="O103" s="87">
        <f>F103*100/SUM(F102:F103)</f>
        <v>66.838361540348302</v>
      </c>
      <c r="P103" s="47"/>
      <c r="Q103" s="87">
        <f>H103*100/SUM(H102:H103)</f>
        <v>69.902209344440422</v>
      </c>
      <c r="R103" s="100"/>
    </row>
    <row r="104" spans="1:18" ht="6.5" customHeight="1">
      <c r="A104" s="15"/>
      <c r="B104" s="95"/>
      <c r="C104" s="617"/>
      <c r="D104" s="95"/>
      <c r="E104" s="617"/>
      <c r="F104" s="95"/>
      <c r="G104" s="617"/>
      <c r="H104" s="95"/>
      <c r="I104" s="620"/>
      <c r="J104" s="28"/>
      <c r="K104" s="100"/>
      <c r="L104" s="100"/>
      <c r="M104" s="87"/>
      <c r="N104" s="101"/>
      <c r="O104" s="100"/>
      <c r="P104" s="46"/>
      <c r="Q104" s="100"/>
      <c r="R104" s="100"/>
    </row>
    <row r="105" spans="1:18" s="25" customFormat="1" ht="13">
      <c r="A105" s="298" t="s">
        <v>22</v>
      </c>
      <c r="B105" s="94">
        <f t="shared" ref="B105:B110" si="35">SUM(D105,F105,H105)</f>
        <v>13700</v>
      </c>
      <c r="C105" s="633"/>
      <c r="D105" s="94">
        <f>SUM(D106:D110)</f>
        <v>6879</v>
      </c>
      <c r="E105" s="633"/>
      <c r="F105" s="94">
        <f>SUM(F106:F109)</f>
        <v>4060</v>
      </c>
      <c r="G105" s="633"/>
      <c r="H105" s="94">
        <f>SUM(H106:H109)</f>
        <v>2761</v>
      </c>
      <c r="I105" s="621"/>
      <c r="J105" s="48"/>
      <c r="K105" s="89">
        <f>SUM(K106:K109)</f>
        <v>99.999999999999986</v>
      </c>
      <c r="L105" s="89"/>
      <c r="M105" s="89">
        <f>SUM(M106:M109)</f>
        <v>99.999999999999986</v>
      </c>
      <c r="N105" s="89"/>
      <c r="O105" s="89">
        <f>SUM(O106:O109)</f>
        <v>100</v>
      </c>
      <c r="P105" s="6"/>
      <c r="Q105" s="89">
        <f>SUM(Q106:Q109)</f>
        <v>100</v>
      </c>
      <c r="R105" s="89"/>
    </row>
    <row r="106" spans="1:18">
      <c r="A106" s="299" t="s">
        <v>195</v>
      </c>
      <c r="B106" s="85">
        <f t="shared" si="35"/>
        <v>3312</v>
      </c>
      <c r="C106" s="617"/>
      <c r="D106" s="85">
        <v>1467</v>
      </c>
      <c r="E106" s="85" t="s">
        <v>204</v>
      </c>
      <c r="F106" s="85">
        <v>1499</v>
      </c>
      <c r="G106" s="85"/>
      <c r="H106" s="85">
        <v>346</v>
      </c>
      <c r="I106" s="85"/>
      <c r="J106" s="34"/>
      <c r="K106" s="87">
        <f>B106*100/SUM($B$106:$B$109)</f>
        <v>24.515173945225758</v>
      </c>
      <c r="L106" s="100"/>
      <c r="M106" s="87">
        <f>D106*100/SUM($D$106:$D$109)</f>
        <v>21.931529376588429</v>
      </c>
      <c r="N106" s="101"/>
      <c r="O106" s="87">
        <f>F106*100/SUM($F$106:$F$109)</f>
        <v>36.921182266009851</v>
      </c>
      <c r="P106" s="15"/>
      <c r="Q106" s="87">
        <f>H106*100/SUM($H$106:$H$109)</f>
        <v>12.531691416153567</v>
      </c>
      <c r="R106" s="100"/>
    </row>
    <row r="107" spans="1:18">
      <c r="A107" s="299" t="s">
        <v>196</v>
      </c>
      <c r="B107" s="85">
        <f t="shared" si="35"/>
        <v>2579</v>
      </c>
      <c r="C107" s="617"/>
      <c r="D107" s="85">
        <v>964</v>
      </c>
      <c r="E107" s="85" t="s">
        <v>204</v>
      </c>
      <c r="F107" s="85">
        <v>897</v>
      </c>
      <c r="G107" s="85"/>
      <c r="H107" s="85">
        <v>718</v>
      </c>
      <c r="I107" s="85"/>
      <c r="J107" s="34"/>
      <c r="K107" s="87">
        <f t="shared" ref="K107:K109" si="36">B107*100/SUM($B$106:$B$109)</f>
        <v>19.089563286454478</v>
      </c>
      <c r="L107" s="100"/>
      <c r="M107" s="87">
        <f t="shared" ref="M107:M109" si="37">D107*100/SUM($D$106:$D$109)</f>
        <v>14.411720735535955</v>
      </c>
      <c r="N107" s="101"/>
      <c r="O107" s="87">
        <f t="shared" ref="O107:O109" si="38">F107*100/SUM($F$106:$F$109)</f>
        <v>22.093596059113299</v>
      </c>
      <c r="P107" s="15"/>
      <c r="Q107" s="87">
        <f t="shared" ref="Q107:Q109" si="39">H107*100/SUM($H$106:$H$109)</f>
        <v>26.005070626584573</v>
      </c>
      <c r="R107" s="100"/>
    </row>
    <row r="108" spans="1:18">
      <c r="A108" s="299" t="s">
        <v>197</v>
      </c>
      <c r="B108" s="85">
        <f t="shared" si="35"/>
        <v>7106</v>
      </c>
      <c r="C108" s="617"/>
      <c r="D108" s="85">
        <v>4094</v>
      </c>
      <c r="E108" s="85"/>
      <c r="F108" s="85">
        <v>1556</v>
      </c>
      <c r="G108" s="85"/>
      <c r="H108" s="85">
        <v>1456</v>
      </c>
      <c r="I108" s="85"/>
      <c r="J108" s="34"/>
      <c r="K108" s="87">
        <f t="shared" si="36"/>
        <v>52.598075499629907</v>
      </c>
      <c r="L108" s="100"/>
      <c r="M108" s="87">
        <f t="shared" si="37"/>
        <v>61.204963372701449</v>
      </c>
      <c r="N108" s="101"/>
      <c r="O108" s="87">
        <f t="shared" si="38"/>
        <v>38.325123152709359</v>
      </c>
      <c r="P108" s="15"/>
      <c r="Q108" s="87">
        <f t="shared" si="39"/>
        <v>52.734516479536403</v>
      </c>
      <c r="R108" s="100"/>
    </row>
    <row r="109" spans="1:18" ht="13">
      <c r="A109" s="300" t="s">
        <v>168</v>
      </c>
      <c r="B109" s="85">
        <f t="shared" si="35"/>
        <v>513</v>
      </c>
      <c r="C109" s="619"/>
      <c r="D109" s="85">
        <v>164</v>
      </c>
      <c r="E109" s="85" t="s">
        <v>204</v>
      </c>
      <c r="F109" s="85">
        <v>108</v>
      </c>
      <c r="G109" s="85" t="s">
        <v>204</v>
      </c>
      <c r="H109" s="85">
        <v>241</v>
      </c>
      <c r="I109" s="85" t="s">
        <v>204</v>
      </c>
      <c r="J109" s="15"/>
      <c r="K109" s="87">
        <f t="shared" si="36"/>
        <v>3.7971872686898593</v>
      </c>
      <c r="L109" s="100"/>
      <c r="M109" s="87">
        <f t="shared" si="37"/>
        <v>2.4517865151741667</v>
      </c>
      <c r="N109" s="101"/>
      <c r="O109" s="87">
        <f t="shared" si="38"/>
        <v>2.6600985221674875</v>
      </c>
      <c r="P109" s="15"/>
      <c r="Q109" s="87">
        <f t="shared" si="39"/>
        <v>8.7287214777254611</v>
      </c>
      <c r="R109" s="100"/>
    </row>
    <row r="110" spans="1:18" ht="13">
      <c r="A110" s="384" t="s">
        <v>4</v>
      </c>
      <c r="B110" s="85">
        <f t="shared" si="35"/>
        <v>207</v>
      </c>
      <c r="C110" s="619" t="s">
        <v>204</v>
      </c>
      <c r="D110" s="85">
        <v>190</v>
      </c>
      <c r="E110" s="85" t="s">
        <v>204</v>
      </c>
      <c r="F110" s="85">
        <v>17</v>
      </c>
      <c r="G110" s="85" t="s">
        <v>204</v>
      </c>
      <c r="H110" s="85">
        <v>0</v>
      </c>
      <c r="I110" s="85"/>
      <c r="J110" s="15"/>
      <c r="K110" s="87"/>
      <c r="L110" s="100"/>
      <c r="M110" s="87"/>
      <c r="N110" s="101"/>
      <c r="O110" s="87"/>
      <c r="P110" s="15"/>
      <c r="Q110" s="87"/>
      <c r="R110" s="100"/>
    </row>
    <row r="111" spans="1:18" ht="6.5" customHeight="1">
      <c r="A111" s="45"/>
      <c r="B111" s="85"/>
      <c r="C111" s="619"/>
      <c r="D111" s="85"/>
      <c r="E111" s="619"/>
      <c r="F111" s="85"/>
      <c r="G111" s="619"/>
      <c r="H111" s="85"/>
      <c r="I111" s="620"/>
      <c r="J111" s="15"/>
      <c r="K111" s="90"/>
      <c r="L111" s="87"/>
      <c r="M111" s="90"/>
      <c r="N111" s="87"/>
      <c r="O111" s="90"/>
      <c r="P111" s="15"/>
      <c r="Q111" s="87"/>
      <c r="R111" s="87"/>
    </row>
    <row r="112" spans="1:18" s="333" customFormat="1" ht="13">
      <c r="A112" s="281" t="s">
        <v>84</v>
      </c>
      <c r="B112" s="153">
        <f>SUM(D112,F112,H112)</f>
        <v>13717</v>
      </c>
      <c r="C112" s="588"/>
      <c r="D112" s="153">
        <f>SUM(D113:D114)</f>
        <v>6879</v>
      </c>
      <c r="E112" s="588"/>
      <c r="F112" s="153">
        <f>SUM(F113:F114)</f>
        <v>4077</v>
      </c>
      <c r="G112" s="595"/>
      <c r="H112" s="153">
        <f>SUM(H113:H114)</f>
        <v>2761</v>
      </c>
      <c r="I112" s="595"/>
      <c r="J112" s="329"/>
      <c r="K112" s="332">
        <f>SUM(K113:K114)</f>
        <v>100</v>
      </c>
      <c r="L112" s="155"/>
      <c r="M112" s="332">
        <f>SUM(M113:M114)</f>
        <v>100</v>
      </c>
      <c r="N112" s="155"/>
      <c r="O112" s="332">
        <f>SUM(O113:O114)</f>
        <v>100</v>
      </c>
      <c r="P112" s="155"/>
      <c r="Q112" s="332">
        <f>SUM(Q113:Q114)</f>
        <v>100</v>
      </c>
      <c r="R112" s="332"/>
    </row>
    <row r="113" spans="1:18" s="318" customFormat="1" ht="14">
      <c r="A113" s="334" t="s">
        <v>146</v>
      </c>
      <c r="B113" s="686">
        <f t="shared" ref="B113:B114" si="40">SUM(D113,F113,H113)</f>
        <v>1190</v>
      </c>
      <c r="C113" s="588"/>
      <c r="D113" s="686">
        <v>376</v>
      </c>
      <c r="E113" s="686" t="s">
        <v>204</v>
      </c>
      <c r="F113" s="686">
        <v>665</v>
      </c>
      <c r="G113" s="686" t="s">
        <v>204</v>
      </c>
      <c r="H113" s="686">
        <v>149</v>
      </c>
      <c r="I113" s="591" t="s">
        <v>204</v>
      </c>
      <c r="J113" s="159"/>
      <c r="K113" s="327">
        <f>B113*100/SUM(B113:B114)</f>
        <v>8.6753663337464459</v>
      </c>
      <c r="L113" s="327"/>
      <c r="M113" s="327">
        <f>D113*100/SUM(D113:D114)</f>
        <v>5.4659107428405296</v>
      </c>
      <c r="N113" s="327"/>
      <c r="O113" s="327">
        <f>F113*100/SUM(F113:F114)</f>
        <v>16.311012999754723</v>
      </c>
      <c r="P113" s="327"/>
      <c r="Q113" s="327">
        <f>H113*100/SUM(H113:H114)</f>
        <v>5.3965954364360735</v>
      </c>
      <c r="R113" s="327"/>
    </row>
    <row r="114" spans="1:18" s="318" customFormat="1" ht="13">
      <c r="A114" s="334" t="s">
        <v>145</v>
      </c>
      <c r="B114" s="686">
        <f t="shared" si="40"/>
        <v>12527</v>
      </c>
      <c r="C114" s="588"/>
      <c r="D114" s="686">
        <v>6503</v>
      </c>
      <c r="E114" s="686"/>
      <c r="F114" s="686">
        <v>3412</v>
      </c>
      <c r="G114" s="686"/>
      <c r="H114" s="686">
        <v>2612</v>
      </c>
      <c r="I114" s="591"/>
      <c r="J114" s="159"/>
      <c r="K114" s="327">
        <f>B114*100/SUM(B113:B114)</f>
        <v>91.324633666253547</v>
      </c>
      <c r="L114" s="327"/>
      <c r="M114" s="327">
        <f>D114*100/SUM(D113:D114)</f>
        <v>94.534089257159465</v>
      </c>
      <c r="N114" s="327"/>
      <c r="O114" s="327">
        <f>F114*100/SUM(F113:F114)</f>
        <v>83.688987000245277</v>
      </c>
      <c r="P114" s="327"/>
      <c r="Q114" s="327">
        <f>H114*100/SUM(H113:H114)</f>
        <v>94.603404563563927</v>
      </c>
      <c r="R114" s="327"/>
    </row>
    <row r="115" spans="1:18" ht="6.5" customHeight="1">
      <c r="A115" s="203"/>
      <c r="B115" s="85"/>
      <c r="C115" s="619"/>
      <c r="D115" s="85"/>
      <c r="E115" s="619"/>
      <c r="F115" s="85"/>
      <c r="G115" s="619"/>
      <c r="H115" s="85"/>
      <c r="I115" s="619"/>
      <c r="J115" s="15"/>
      <c r="K115" s="87"/>
      <c r="L115" s="100"/>
      <c r="M115" s="87"/>
      <c r="N115" s="101"/>
      <c r="O115" s="87"/>
      <c r="P115" s="15"/>
      <c r="Q115" s="87"/>
      <c r="R115" s="100"/>
    </row>
    <row r="116" spans="1:18" s="112" customFormat="1" ht="14">
      <c r="A116" s="425" t="s">
        <v>147</v>
      </c>
      <c r="B116" s="94">
        <f t="shared" ref="B116:B121" si="41">SUM(D116,F116,H116)</f>
        <v>12526</v>
      </c>
      <c r="C116" s="617"/>
      <c r="D116" s="94">
        <f>SUM(D117:D118)</f>
        <v>6502</v>
      </c>
      <c r="E116" s="623"/>
      <c r="F116" s="94">
        <f>SUM(F117:F118)+F121</f>
        <v>3413</v>
      </c>
      <c r="G116" s="623"/>
      <c r="H116" s="94">
        <f>SUM(H117:H118)</f>
        <v>2611</v>
      </c>
      <c r="I116" s="626"/>
      <c r="J116" s="29"/>
      <c r="K116" s="89">
        <f>SUM(K117:K118)</f>
        <v>99.864282292830922</v>
      </c>
      <c r="L116" s="89"/>
      <c r="M116" s="89">
        <f>SUM(M117:M118)</f>
        <v>100</v>
      </c>
      <c r="N116" s="89"/>
      <c r="O116" s="89">
        <f>SUM(O117:O118)</f>
        <v>99.501904482859658</v>
      </c>
      <c r="P116" s="89"/>
      <c r="Q116" s="89">
        <f>SUM(Q117:Q118)</f>
        <v>100</v>
      </c>
      <c r="R116" s="89"/>
    </row>
    <row r="117" spans="1:18" s="15" customFormat="1" ht="13">
      <c r="A117" s="306" t="s">
        <v>7</v>
      </c>
      <c r="B117" s="94">
        <f t="shared" si="41"/>
        <v>5595</v>
      </c>
      <c r="C117" s="617"/>
      <c r="D117" s="686">
        <v>2932</v>
      </c>
      <c r="E117" s="686"/>
      <c r="F117" s="686">
        <v>1480</v>
      </c>
      <c r="G117" s="686"/>
      <c r="H117" s="686">
        <v>1183</v>
      </c>
      <c r="I117" s="686"/>
      <c r="J117" s="686"/>
      <c r="K117" s="87">
        <f>B117*100/B116</f>
        <v>44.667092447708768</v>
      </c>
      <c r="L117" s="87"/>
      <c r="M117" s="87">
        <f>D117*100/D116</f>
        <v>45.093817286988617</v>
      </c>
      <c r="N117" s="87"/>
      <c r="O117" s="87">
        <f>F117*100/F116</f>
        <v>43.363609727512454</v>
      </c>
      <c r="P117" s="87"/>
      <c r="Q117" s="87">
        <f>H117*100/H116</f>
        <v>45.308310991957107</v>
      </c>
      <c r="R117" s="87"/>
    </row>
    <row r="118" spans="1:18" s="16" customFormat="1" ht="13">
      <c r="A118" s="285" t="s">
        <v>138</v>
      </c>
      <c r="B118" s="83">
        <f t="shared" si="41"/>
        <v>6914</v>
      </c>
      <c r="C118" s="634"/>
      <c r="D118" s="686">
        <f>D119+D120</f>
        <v>3570</v>
      </c>
      <c r="E118" s="686"/>
      <c r="F118" s="686">
        <f>F119+F120</f>
        <v>1916</v>
      </c>
      <c r="G118" s="686"/>
      <c r="H118" s="686">
        <f>H119+H120</f>
        <v>1428</v>
      </c>
      <c r="I118" s="686"/>
      <c r="J118" s="686"/>
      <c r="K118" s="87">
        <f>B118*100/B116</f>
        <v>55.197189845122146</v>
      </c>
      <c r="L118" s="87"/>
      <c r="M118" s="87">
        <f>D118*100/D116</f>
        <v>54.906182713011383</v>
      </c>
      <c r="N118" s="87"/>
      <c r="O118" s="87">
        <f>F118*100/F116</f>
        <v>56.138294755347204</v>
      </c>
      <c r="P118" s="87"/>
      <c r="Q118" s="87">
        <f>H118*100/H116</f>
        <v>54.691689008042893</v>
      </c>
      <c r="R118" s="87"/>
    </row>
    <row r="119" spans="1:18" s="16" customFormat="1" ht="14">
      <c r="A119" s="276" t="s">
        <v>148</v>
      </c>
      <c r="B119" s="83">
        <f t="shared" si="41"/>
        <v>2648</v>
      </c>
      <c r="C119" s="634"/>
      <c r="D119" s="686">
        <v>1211</v>
      </c>
      <c r="E119" s="686" t="s">
        <v>204</v>
      </c>
      <c r="F119" s="686">
        <v>1078</v>
      </c>
      <c r="G119" s="686" t="s">
        <v>204</v>
      </c>
      <c r="H119" s="686">
        <v>359</v>
      </c>
      <c r="I119" s="686"/>
      <c r="J119" s="686"/>
      <c r="K119" s="87">
        <f>B119*100/B116</f>
        <v>21.140028740220341</v>
      </c>
      <c r="L119" s="87"/>
      <c r="M119" s="87">
        <f>D119*100/D116</f>
        <v>18.625038449707784</v>
      </c>
      <c r="N119" s="87"/>
      <c r="O119" s="87">
        <f>F119*100/F116</f>
        <v>31.585115733958393</v>
      </c>
      <c r="P119" s="87"/>
      <c r="Q119" s="87">
        <f>H119*100/H116</f>
        <v>13.749521256223669</v>
      </c>
      <c r="R119" s="87"/>
    </row>
    <row r="120" spans="1:18" s="16" customFormat="1" ht="14">
      <c r="A120" s="276" t="s">
        <v>149</v>
      </c>
      <c r="B120" s="83">
        <f t="shared" si="41"/>
        <v>4266</v>
      </c>
      <c r="C120" s="619"/>
      <c r="D120" s="686">
        <v>2359</v>
      </c>
      <c r="E120" s="686"/>
      <c r="F120" s="686">
        <v>838</v>
      </c>
      <c r="G120" s="686" t="s">
        <v>204</v>
      </c>
      <c r="H120" s="686">
        <v>1069</v>
      </c>
      <c r="I120" s="686"/>
      <c r="J120" s="686"/>
      <c r="K120" s="87">
        <f>B120*100/B116</f>
        <v>34.057161104901802</v>
      </c>
      <c r="L120" s="87"/>
      <c r="M120" s="87">
        <f>D120*100/D116</f>
        <v>36.281144263303602</v>
      </c>
      <c r="N120" s="87"/>
      <c r="O120" s="87">
        <f>F120*100/F116</f>
        <v>24.553179021388807</v>
      </c>
      <c r="P120" s="87"/>
      <c r="Q120" s="87">
        <f>H120*100/H116</f>
        <v>40.942167751819227</v>
      </c>
      <c r="R120" s="87"/>
    </row>
    <row r="121" spans="1:18" s="15" customFormat="1">
      <c r="A121" s="714" t="s">
        <v>4</v>
      </c>
      <c r="B121" s="83">
        <f t="shared" si="41"/>
        <v>17</v>
      </c>
      <c r="C121" s="617" t="s">
        <v>204</v>
      </c>
      <c r="D121" s="85">
        <v>0</v>
      </c>
      <c r="E121" s="617"/>
      <c r="F121" s="85">
        <v>17</v>
      </c>
      <c r="G121" s="617" t="s">
        <v>204</v>
      </c>
      <c r="H121" s="85">
        <v>0</v>
      </c>
      <c r="I121" s="624"/>
      <c r="K121" s="87"/>
      <c r="L121" s="87"/>
      <c r="M121" s="87"/>
      <c r="N121" s="87"/>
      <c r="O121" s="87"/>
      <c r="P121" s="7"/>
      <c r="Q121" s="87"/>
      <c r="R121" s="87"/>
    </row>
    <row r="122" spans="1:18" s="15" customFormat="1" ht="6.5" customHeight="1">
      <c r="A122" s="8"/>
      <c r="B122" s="85"/>
      <c r="C122" s="617"/>
      <c r="D122" s="85"/>
      <c r="E122" s="617"/>
      <c r="F122" s="85"/>
      <c r="G122" s="617"/>
      <c r="H122" s="85"/>
      <c r="I122" s="624"/>
      <c r="K122" s="87"/>
      <c r="L122" s="87"/>
      <c r="M122" s="87"/>
      <c r="N122" s="87"/>
      <c r="O122" s="87"/>
      <c r="P122" s="7"/>
      <c r="Q122" s="87"/>
      <c r="R122" s="87"/>
    </row>
    <row r="123" spans="1:18" s="319" customFormat="1" ht="26">
      <c r="A123" s="394" t="s">
        <v>144</v>
      </c>
      <c r="B123" s="341">
        <f t="shared" ref="B123:B126" si="42">SUM(D123,F123,H123)</f>
        <v>13718</v>
      </c>
      <c r="C123" s="590"/>
      <c r="D123" s="341">
        <f>SUM(D124:D126)</f>
        <v>6878</v>
      </c>
      <c r="E123" s="590"/>
      <c r="F123" s="341">
        <f>SUM(F124:F126)</f>
        <v>4078</v>
      </c>
      <c r="G123" s="589"/>
      <c r="H123" s="341">
        <f>SUM(H124:H126)</f>
        <v>2762</v>
      </c>
      <c r="I123" s="590"/>
      <c r="J123" s="326"/>
      <c r="K123" s="338">
        <f>SUM(K124:K125)</f>
        <v>100</v>
      </c>
      <c r="L123" s="338"/>
      <c r="M123" s="338">
        <f>SUM(M124:M125)</f>
        <v>100</v>
      </c>
      <c r="N123" s="338"/>
      <c r="O123" s="338">
        <f>SUM(O124:O125)</f>
        <v>100</v>
      </c>
      <c r="P123" s="367"/>
      <c r="Q123" s="338">
        <f>SUM(Q124:Q125)</f>
        <v>100</v>
      </c>
      <c r="R123" s="338"/>
    </row>
    <row r="124" spans="1:18" s="314" customFormat="1" ht="13">
      <c r="A124" s="384" t="s">
        <v>170</v>
      </c>
      <c r="B124" s="324">
        <f t="shared" si="42"/>
        <v>7987</v>
      </c>
      <c r="C124" s="533"/>
      <c r="D124" s="712">
        <v>4723</v>
      </c>
      <c r="E124" s="533"/>
      <c r="F124" s="712">
        <v>1117</v>
      </c>
      <c r="G124" s="533" t="s">
        <v>204</v>
      </c>
      <c r="H124" s="712">
        <v>2147</v>
      </c>
      <c r="I124" s="533"/>
      <c r="J124" s="326"/>
      <c r="K124" s="327">
        <f>B124*100/SUM(B124:B125)</f>
        <v>68.183370326105518</v>
      </c>
      <c r="L124" s="328"/>
      <c r="M124" s="327">
        <f>D124*100/SUM(D124:D125)</f>
        <v>84.354348990891225</v>
      </c>
      <c r="N124" s="328"/>
      <c r="O124" s="327">
        <f>F124*100/SUM(F124:F125)</f>
        <v>32.901325478645063</v>
      </c>
      <c r="P124" s="323"/>
      <c r="Q124" s="327">
        <f>H124*100/SUM(H124:H125)</f>
        <v>78.933823529411768</v>
      </c>
      <c r="R124" s="327"/>
    </row>
    <row r="125" spans="1:18" s="314" customFormat="1" ht="13">
      <c r="A125" s="384" t="s">
        <v>142</v>
      </c>
      <c r="B125" s="324">
        <f t="shared" si="42"/>
        <v>3727</v>
      </c>
      <c r="C125" s="533"/>
      <c r="D125" s="712">
        <v>876</v>
      </c>
      <c r="E125" s="533"/>
      <c r="F125" s="712">
        <v>2278</v>
      </c>
      <c r="G125" s="533"/>
      <c r="H125" s="712">
        <v>573</v>
      </c>
      <c r="I125" s="533"/>
      <c r="J125" s="326"/>
      <c r="K125" s="327">
        <f>B125*100/SUM(B124:B125)</f>
        <v>31.816629673894486</v>
      </c>
      <c r="L125" s="328"/>
      <c r="M125" s="327">
        <f>D125*100/SUM(D124:D125)</f>
        <v>15.64565100910877</v>
      </c>
      <c r="N125" s="328"/>
      <c r="O125" s="327">
        <f>F125*100/SUM(F124:F125)</f>
        <v>67.098674521354937</v>
      </c>
      <c r="P125" s="323"/>
      <c r="Q125" s="327">
        <f>H125*100/SUM(H124:H125)</f>
        <v>21.066176470588236</v>
      </c>
      <c r="R125" s="327"/>
    </row>
    <row r="126" spans="1:18" s="310" customFormat="1" ht="13">
      <c r="A126" s="334" t="s">
        <v>4</v>
      </c>
      <c r="B126" s="324">
        <f t="shared" si="42"/>
        <v>2004</v>
      </c>
      <c r="C126" s="533"/>
      <c r="D126" s="712">
        <v>1279</v>
      </c>
      <c r="E126" s="533" t="s">
        <v>204</v>
      </c>
      <c r="F126" s="712">
        <v>683</v>
      </c>
      <c r="G126" s="533" t="s">
        <v>204</v>
      </c>
      <c r="H126" s="712">
        <v>42</v>
      </c>
      <c r="I126" s="533" t="s">
        <v>204</v>
      </c>
      <c r="J126" s="345"/>
      <c r="K126" s="365" t="s">
        <v>14</v>
      </c>
      <c r="L126" s="346"/>
      <c r="M126" s="365" t="s">
        <v>14</v>
      </c>
      <c r="N126" s="346"/>
      <c r="O126" s="365" t="s">
        <v>14</v>
      </c>
      <c r="P126" s="346"/>
      <c r="Q126" s="365" t="s">
        <v>14</v>
      </c>
      <c r="R126" s="327"/>
    </row>
    <row r="127" spans="1:18" s="314" customFormat="1" ht="6.5" customHeight="1">
      <c r="A127" s="343"/>
      <c r="B127" s="324"/>
      <c r="C127" s="589"/>
      <c r="D127" s="321"/>
      <c r="E127" s="589"/>
      <c r="F127" s="321"/>
      <c r="G127" s="589"/>
      <c r="H127" s="321"/>
      <c r="I127" s="590"/>
      <c r="J127" s="326"/>
      <c r="K127" s="328"/>
      <c r="L127" s="328"/>
      <c r="M127" s="328"/>
      <c r="N127" s="328"/>
      <c r="O127" s="328"/>
      <c r="P127" s="323"/>
      <c r="Q127" s="323"/>
      <c r="R127" s="323"/>
    </row>
    <row r="128" spans="1:18" s="319" customFormat="1" ht="12" customHeight="1">
      <c r="A128" s="385" t="s">
        <v>61</v>
      </c>
      <c r="B128" s="532">
        <f>SUM(D128,F128,H128)</f>
        <v>13716</v>
      </c>
      <c r="C128" s="533"/>
      <c r="D128" s="532">
        <f>SUM(D129:D131)</f>
        <v>6878</v>
      </c>
      <c r="E128" s="532"/>
      <c r="F128" s="532">
        <f>SUM(F129:F131)</f>
        <v>4077</v>
      </c>
      <c r="G128" s="532"/>
      <c r="H128" s="532">
        <f>SUM(H129:H131)</f>
        <v>2761</v>
      </c>
      <c r="I128" s="533"/>
      <c r="J128" s="344"/>
      <c r="K128" s="338">
        <f>SUM(K129:K130)</f>
        <v>100</v>
      </c>
      <c r="L128" s="338"/>
      <c r="M128" s="338">
        <f>SUM(M129:M130)</f>
        <v>100</v>
      </c>
      <c r="N128" s="338"/>
      <c r="O128" s="338">
        <f>SUM(O129:O130)</f>
        <v>100</v>
      </c>
      <c r="P128" s="332"/>
      <c r="Q128" s="338">
        <f>SUM(Q129:Q130)</f>
        <v>100</v>
      </c>
      <c r="R128" s="338"/>
    </row>
    <row r="129" spans="1:18" s="314" customFormat="1" ht="13">
      <c r="A129" s="384" t="s">
        <v>169</v>
      </c>
      <c r="B129" s="324">
        <f t="shared" ref="B129:B131" si="43">SUM(D129,F129,H129)</f>
        <v>678</v>
      </c>
      <c r="C129" s="533"/>
      <c r="D129" s="712">
        <v>289</v>
      </c>
      <c r="E129" s="533" t="s">
        <v>204</v>
      </c>
      <c r="F129" s="712">
        <v>240</v>
      </c>
      <c r="G129" s="533" t="s">
        <v>204</v>
      </c>
      <c r="H129" s="712">
        <v>149</v>
      </c>
      <c r="I129" s="533" t="s">
        <v>204</v>
      </c>
      <c r="J129" s="344"/>
      <c r="K129" s="327">
        <f>B129*100/SUM(B129:B130)</f>
        <v>5.89155370177268</v>
      </c>
      <c r="L129" s="328"/>
      <c r="M129" s="327">
        <f>D129*100/SUM(D129:D130)</f>
        <v>5.077301475755446</v>
      </c>
      <c r="N129" s="327"/>
      <c r="O129" s="327">
        <f>F129*100/SUM(F129:F130)</f>
        <v>7.7195239626889673</v>
      </c>
      <c r="P129" s="327"/>
      <c r="Q129" s="327">
        <f>H129*100/SUM(H129:H130)</f>
        <v>5.5042482452899888</v>
      </c>
      <c r="R129" s="327"/>
    </row>
    <row r="130" spans="1:18" s="314" customFormat="1" ht="13">
      <c r="A130" s="384" t="s">
        <v>6</v>
      </c>
      <c r="B130" s="324">
        <f t="shared" si="43"/>
        <v>10830</v>
      </c>
      <c r="C130" s="533"/>
      <c r="D130" s="712">
        <v>5403</v>
      </c>
      <c r="E130" s="533"/>
      <c r="F130" s="712">
        <v>2869</v>
      </c>
      <c r="G130" s="533"/>
      <c r="H130" s="712">
        <v>2558</v>
      </c>
      <c r="I130" s="533"/>
      <c r="J130" s="326"/>
      <c r="K130" s="327">
        <f>B130*100/SUM(B129:B130)</f>
        <v>94.108446298227321</v>
      </c>
      <c r="L130" s="328"/>
      <c r="M130" s="327">
        <f>D130*100/SUM(D129:D130)</f>
        <v>94.922698524244552</v>
      </c>
      <c r="N130" s="328"/>
      <c r="O130" s="327">
        <f>F130*100/SUM(F129:F130)</f>
        <v>92.280476037311033</v>
      </c>
      <c r="P130" s="323"/>
      <c r="Q130" s="327">
        <f>H130*100/SUM(H129:H130)</f>
        <v>94.495751754710014</v>
      </c>
      <c r="R130" s="327"/>
    </row>
    <row r="131" spans="1:18" s="314" customFormat="1" ht="13">
      <c r="A131" s="384" t="s">
        <v>4</v>
      </c>
      <c r="B131" s="324">
        <f t="shared" si="43"/>
        <v>2208</v>
      </c>
      <c r="C131" s="533"/>
      <c r="D131" s="712">
        <v>1186</v>
      </c>
      <c r="E131" s="533" t="s">
        <v>204</v>
      </c>
      <c r="F131" s="712">
        <v>968</v>
      </c>
      <c r="G131" s="533" t="s">
        <v>204</v>
      </c>
      <c r="H131" s="712">
        <v>54</v>
      </c>
      <c r="I131" s="533" t="s">
        <v>204</v>
      </c>
      <c r="J131" s="326"/>
      <c r="K131" s="364" t="s">
        <v>14</v>
      </c>
      <c r="L131" s="328"/>
      <c r="M131" s="364" t="s">
        <v>14</v>
      </c>
      <c r="N131" s="328"/>
      <c r="O131" s="364" t="s">
        <v>14</v>
      </c>
      <c r="P131" s="323"/>
      <c r="Q131" s="364" t="s">
        <v>14</v>
      </c>
      <c r="R131" s="328"/>
    </row>
    <row r="132" spans="1:18" ht="6.5" customHeight="1" thickBot="1">
      <c r="A132" s="49"/>
      <c r="B132" s="50"/>
      <c r="C132" s="636"/>
      <c r="D132" s="52"/>
      <c r="E132" s="627"/>
      <c r="F132" s="53"/>
      <c r="G132" s="627"/>
      <c r="H132" s="81"/>
      <c r="I132" s="627"/>
      <c r="J132" s="53"/>
      <c r="K132" s="51"/>
      <c r="L132" s="51"/>
      <c r="M132" s="54"/>
      <c r="N132" s="54"/>
      <c r="O132" s="53"/>
      <c r="P132" s="53"/>
      <c r="Q132" s="51"/>
      <c r="R132" s="51"/>
    </row>
    <row r="133" spans="1:18" s="9" customFormat="1" ht="6.5" customHeight="1">
      <c r="A133" s="55"/>
      <c r="B133" s="56"/>
      <c r="C133" s="566"/>
      <c r="D133" s="57"/>
      <c r="E133" s="628"/>
      <c r="F133" s="58"/>
      <c r="G133" s="628"/>
      <c r="H133" s="82"/>
      <c r="I133" s="628"/>
      <c r="J133" s="58"/>
      <c r="K133" s="59"/>
      <c r="L133" s="59"/>
      <c r="M133" s="60"/>
      <c r="N133" s="60"/>
      <c r="O133" s="58"/>
      <c r="P133" s="58"/>
      <c r="Q133" s="58"/>
      <c r="R133" s="58"/>
    </row>
    <row r="134" spans="1:18" s="9" customFormat="1" ht="13">
      <c r="A134" s="301" t="s">
        <v>78</v>
      </c>
      <c r="B134" s="13"/>
      <c r="C134" s="560"/>
      <c r="D134" s="13"/>
      <c r="E134" s="560"/>
      <c r="F134" s="13"/>
      <c r="G134" s="560"/>
      <c r="H134" s="75"/>
      <c r="I134" s="560"/>
      <c r="J134" s="13"/>
      <c r="K134" s="13"/>
      <c r="L134" s="13"/>
      <c r="M134" s="13"/>
      <c r="N134" s="13"/>
      <c r="O134" s="13"/>
      <c r="P134" s="13"/>
      <c r="Q134" s="13"/>
      <c r="R134" s="13"/>
    </row>
    <row r="135" spans="1:18" s="9" customFormat="1" ht="13">
      <c r="A135" s="301" t="s">
        <v>79</v>
      </c>
      <c r="B135" s="13"/>
      <c r="C135" s="560"/>
      <c r="D135" s="13"/>
      <c r="E135" s="560"/>
      <c r="F135" s="13"/>
      <c r="G135" s="560"/>
      <c r="H135" s="75"/>
      <c r="I135" s="560"/>
      <c r="J135" s="13"/>
      <c r="K135" s="13"/>
      <c r="L135" s="13"/>
      <c r="M135" s="13"/>
      <c r="N135" s="13"/>
      <c r="O135" s="13"/>
      <c r="P135" s="13"/>
      <c r="Q135" s="13"/>
      <c r="R135" s="13"/>
    </row>
    <row r="136" spans="1:18" s="9" customFormat="1" ht="13">
      <c r="A136" s="302" t="s">
        <v>80</v>
      </c>
      <c r="B136" s="13"/>
      <c r="C136" s="560"/>
      <c r="D136" s="13"/>
      <c r="E136" s="560"/>
      <c r="F136" s="13"/>
      <c r="G136" s="560"/>
      <c r="H136" s="75"/>
      <c r="I136" s="560"/>
      <c r="J136" s="13"/>
      <c r="K136" s="13"/>
      <c r="L136" s="13"/>
      <c r="M136" s="13"/>
      <c r="N136" s="13"/>
      <c r="O136" s="13"/>
      <c r="P136" s="13"/>
      <c r="Q136" s="13"/>
      <c r="R136" s="13"/>
    </row>
    <row r="137" spans="1:18" s="9" customFormat="1" ht="13">
      <c r="A137" s="4" t="s">
        <v>151</v>
      </c>
      <c r="B137" s="13"/>
      <c r="C137" s="560"/>
      <c r="D137" s="13"/>
      <c r="E137" s="560"/>
      <c r="F137" s="13"/>
      <c r="G137" s="560"/>
      <c r="H137" s="75"/>
      <c r="I137" s="560"/>
      <c r="J137" s="13"/>
      <c r="K137" s="13"/>
      <c r="L137" s="13"/>
      <c r="M137" s="13"/>
      <c r="N137" s="13"/>
      <c r="O137" s="13"/>
      <c r="P137" s="13"/>
      <c r="Q137" s="13"/>
      <c r="R137" s="13"/>
    </row>
    <row r="138" spans="1:18" s="4" customFormat="1" ht="13">
      <c r="A138" s="9" t="s">
        <v>150</v>
      </c>
      <c r="B138" s="277"/>
      <c r="C138" s="629"/>
      <c r="D138" s="277"/>
      <c r="E138" s="629"/>
      <c r="F138" s="277"/>
      <c r="G138" s="629"/>
      <c r="H138" s="278"/>
      <c r="I138" s="629"/>
      <c r="J138" s="277"/>
      <c r="K138" s="277"/>
      <c r="L138" s="277"/>
      <c r="M138" s="277"/>
      <c r="N138" s="277"/>
      <c r="O138" s="277"/>
      <c r="P138" s="277"/>
      <c r="Q138" s="277"/>
      <c r="R138" s="277"/>
    </row>
    <row r="139" spans="1:18" s="9" customFormat="1" ht="13">
      <c r="A139" s="4" t="s">
        <v>152</v>
      </c>
      <c r="B139" s="13"/>
      <c r="C139" s="560"/>
      <c r="D139" s="13"/>
      <c r="E139" s="560"/>
      <c r="F139" s="13"/>
      <c r="G139" s="560"/>
      <c r="H139" s="75"/>
      <c r="I139" s="560"/>
      <c r="J139" s="13"/>
      <c r="K139" s="13"/>
      <c r="L139" s="13"/>
      <c r="M139" s="13"/>
      <c r="N139" s="13"/>
      <c r="O139" s="13"/>
      <c r="P139" s="13"/>
      <c r="Q139" s="13"/>
      <c r="R139" s="13"/>
    </row>
    <row r="140" spans="1:18" s="9" customFormat="1" ht="22.5" customHeight="1">
      <c r="A140" s="720" t="s">
        <v>160</v>
      </c>
      <c r="B140" s="720"/>
      <c r="C140" s="720"/>
      <c r="D140" s="720"/>
      <c r="E140" s="720"/>
      <c r="F140" s="720"/>
      <c r="G140" s="720"/>
      <c r="H140" s="720"/>
      <c r="I140" s="720"/>
      <c r="J140" s="720"/>
      <c r="K140" s="720"/>
      <c r="L140" s="720"/>
      <c r="M140" s="720"/>
      <c r="N140" s="720"/>
      <c r="O140" s="720"/>
      <c r="P140" s="720"/>
      <c r="Q140" s="720"/>
      <c r="R140" s="720"/>
    </row>
    <row r="141" spans="1:18" s="9" customFormat="1" ht="11">
      <c r="A141" s="287" t="s">
        <v>13</v>
      </c>
      <c r="C141" s="560"/>
      <c r="E141" s="560"/>
      <c r="G141" s="560"/>
      <c r="H141" s="75"/>
      <c r="I141" s="560"/>
    </row>
    <row r="142" spans="1:18" s="9" customFormat="1" ht="11">
      <c r="A142" s="288" t="s">
        <v>68</v>
      </c>
      <c r="B142" s="22"/>
      <c r="C142" s="630"/>
      <c r="D142" s="22"/>
      <c r="E142" s="630"/>
      <c r="F142" s="22"/>
      <c r="G142" s="630"/>
      <c r="H142" s="79"/>
      <c r="I142" s="630"/>
      <c r="J142" s="22"/>
      <c r="K142" s="22"/>
      <c r="L142" s="22"/>
      <c r="M142" s="22"/>
      <c r="N142" s="22"/>
      <c r="O142" s="22"/>
      <c r="P142" s="23"/>
      <c r="Q142" s="23"/>
      <c r="R142" s="23"/>
    </row>
    <row r="143" spans="1:18" s="353" customFormat="1" ht="11">
      <c r="A143" s="9" t="s">
        <v>228</v>
      </c>
      <c r="C143" s="592"/>
      <c r="E143" s="592"/>
      <c r="G143" s="592"/>
      <c r="I143" s="592"/>
    </row>
    <row r="145" spans="2:18">
      <c r="B145" s="20"/>
      <c r="C145" s="620"/>
      <c r="D145" s="20"/>
      <c r="E145" s="620"/>
      <c r="F145" s="20"/>
      <c r="G145" s="620"/>
      <c r="H145" s="20"/>
      <c r="I145" s="620"/>
      <c r="J145" s="20"/>
      <c r="K145" s="20"/>
      <c r="L145" s="20"/>
      <c r="M145" s="20"/>
      <c r="N145" s="20"/>
      <c r="O145" s="20"/>
      <c r="P145" s="20"/>
      <c r="Q145" s="20"/>
      <c r="R145" s="20"/>
    </row>
    <row r="146" spans="2:18" ht="12.75" customHeight="1">
      <c r="B146" s="20"/>
      <c r="C146" s="620"/>
      <c r="D146" s="20"/>
      <c r="E146" s="620"/>
      <c r="F146" s="20"/>
      <c r="G146" s="620"/>
      <c r="H146" s="20"/>
      <c r="I146" s="620"/>
      <c r="J146" s="20"/>
      <c r="K146" s="20"/>
      <c r="L146" s="20"/>
      <c r="M146" s="20"/>
      <c r="N146" s="20"/>
      <c r="O146" s="20"/>
      <c r="P146" s="20"/>
      <c r="Q146" s="20"/>
      <c r="R146" s="20"/>
    </row>
  </sheetData>
  <mergeCells count="16">
    <mergeCell ref="T27:U27"/>
    <mergeCell ref="A140:R140"/>
    <mergeCell ref="D10:E10"/>
    <mergeCell ref="F10:G10"/>
    <mergeCell ref="H10:I10"/>
    <mergeCell ref="M10:N10"/>
    <mergeCell ref="O10:P10"/>
    <mergeCell ref="Q10:R10"/>
    <mergeCell ref="K7:L10"/>
    <mergeCell ref="M7:R7"/>
    <mergeCell ref="A1:R1"/>
    <mergeCell ref="A4:A10"/>
    <mergeCell ref="B4:I4"/>
    <mergeCell ref="K4:R4"/>
    <mergeCell ref="B7:C10"/>
    <mergeCell ref="D7:I7"/>
  </mergeCells>
  <printOptions horizontalCentered="1"/>
  <pageMargins left="0.78740157480314965" right="0.78740157480314965" top="0.78740157480314965" bottom="0.78740157480314965" header="0.39370078740157483" footer="0.39370078740157483"/>
  <pageSetup scale="45" orientation="portrait" r:id="rId1"/>
  <headerFooter alignWithMargins="0">
    <oddFooter>&amp;R&amp;P de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8" tint="-0.249977111117893"/>
  </sheetPr>
  <dimension ref="A1:V133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R1"/>
    </sheetView>
  </sheetViews>
  <sheetFormatPr baseColWidth="10" defaultColWidth="11.5" defaultRowHeight="12"/>
  <cols>
    <col min="1" max="1" width="30.6640625" style="20" customWidth="1"/>
    <col min="2" max="2" width="8.6640625" style="20" customWidth="1"/>
    <col min="3" max="3" width="2.6640625" style="644" customWidth="1"/>
    <col min="4" max="4" width="8.6640625" style="20" customWidth="1"/>
    <col min="5" max="5" width="2.6640625" style="644" customWidth="1"/>
    <col min="6" max="6" width="8.6640625" style="20" customWidth="1"/>
    <col min="7" max="7" width="2.6640625" style="644" customWidth="1"/>
    <col min="8" max="8" width="8.6640625" style="20" customWidth="1"/>
    <col min="9" max="9" width="2.6640625" style="644" customWidth="1"/>
    <col min="10" max="10" width="1.6640625" style="20" customWidth="1"/>
    <col min="11" max="11" width="8.6640625" style="20" customWidth="1"/>
    <col min="12" max="12" width="2.6640625" style="20" customWidth="1"/>
    <col min="13" max="13" width="8.6640625" style="20" customWidth="1"/>
    <col min="14" max="14" width="2.6640625" style="20" customWidth="1"/>
    <col min="15" max="15" width="8.6640625" style="20" customWidth="1"/>
    <col min="16" max="16" width="2.6640625" style="20" customWidth="1"/>
    <col min="17" max="17" width="8.6640625" style="20" customWidth="1"/>
    <col min="18" max="18" width="2.6640625" style="20" customWidth="1"/>
    <col min="19" max="16384" width="11.5" style="20"/>
  </cols>
  <sheetData>
    <row r="1" spans="1:18" s="1" customFormat="1" ht="25.5" customHeight="1">
      <c r="A1" s="726" t="s">
        <v>241</v>
      </c>
      <c r="B1" s="726"/>
      <c r="C1" s="726"/>
      <c r="D1" s="726"/>
      <c r="E1" s="726"/>
      <c r="F1" s="726"/>
      <c r="G1" s="726"/>
      <c r="H1" s="726"/>
      <c r="I1" s="726"/>
      <c r="J1" s="726"/>
      <c r="K1" s="726"/>
      <c r="L1" s="726"/>
      <c r="M1" s="726"/>
      <c r="N1" s="726"/>
      <c r="O1" s="726"/>
      <c r="P1" s="726"/>
      <c r="Q1" s="726"/>
      <c r="R1" s="726"/>
    </row>
    <row r="2" spans="1:18" ht="6" customHeight="1" thickBot="1">
      <c r="A2" s="63"/>
      <c r="B2" s="63"/>
      <c r="C2" s="645"/>
      <c r="D2" s="63"/>
      <c r="E2" s="645"/>
      <c r="F2" s="63"/>
      <c r="G2" s="645"/>
      <c r="H2" s="63"/>
      <c r="I2" s="637"/>
      <c r="J2" s="14"/>
    </row>
    <row r="3" spans="1:18" ht="6" customHeight="1">
      <c r="A3" s="485"/>
      <c r="B3" s="427"/>
      <c r="C3" s="551"/>
      <c r="D3" s="428"/>
      <c r="E3" s="551"/>
      <c r="F3" s="428"/>
      <c r="G3" s="551"/>
      <c r="H3" s="428"/>
      <c r="I3" s="551"/>
      <c r="J3" s="428"/>
      <c r="K3" s="428"/>
      <c r="L3" s="428"/>
      <c r="M3" s="428"/>
      <c r="N3" s="428"/>
      <c r="O3" s="428"/>
      <c r="P3" s="428"/>
      <c r="Q3" s="428"/>
      <c r="R3" s="428"/>
    </row>
    <row r="4" spans="1:18" s="61" customFormat="1" ht="12.75" customHeight="1">
      <c r="A4" s="729" t="s">
        <v>153</v>
      </c>
      <c r="B4" s="717" t="s">
        <v>43</v>
      </c>
      <c r="C4" s="717"/>
      <c r="D4" s="717"/>
      <c r="E4" s="717"/>
      <c r="F4" s="717"/>
      <c r="G4" s="717"/>
      <c r="H4" s="717"/>
      <c r="I4" s="717"/>
      <c r="J4" s="429"/>
      <c r="K4" s="717" t="s">
        <v>44</v>
      </c>
      <c r="L4" s="717"/>
      <c r="M4" s="717"/>
      <c r="N4" s="717"/>
      <c r="O4" s="717"/>
      <c r="P4" s="717"/>
      <c r="Q4" s="717"/>
      <c r="R4" s="717"/>
    </row>
    <row r="5" spans="1:18" ht="6.5" customHeight="1">
      <c r="A5" s="729"/>
      <c r="B5" s="430"/>
      <c r="C5" s="548"/>
      <c r="D5" s="430"/>
      <c r="E5" s="548"/>
      <c r="F5" s="430"/>
      <c r="G5" s="548"/>
      <c r="H5" s="430"/>
      <c r="I5" s="548"/>
      <c r="J5" s="429"/>
      <c r="K5" s="430"/>
      <c r="L5" s="430"/>
      <c r="M5" s="430"/>
      <c r="N5" s="430"/>
      <c r="O5" s="430"/>
      <c r="P5" s="430"/>
      <c r="Q5" s="430"/>
      <c r="R5" s="430"/>
    </row>
    <row r="6" spans="1:18" ht="6.5" customHeight="1">
      <c r="A6" s="729"/>
      <c r="B6" s="500"/>
      <c r="C6" s="549"/>
      <c r="D6" s="500"/>
      <c r="E6" s="549"/>
      <c r="F6" s="500"/>
      <c r="G6" s="549"/>
      <c r="H6" s="500"/>
      <c r="I6" s="549"/>
      <c r="J6" s="429"/>
      <c r="K6" s="500"/>
      <c r="L6" s="500"/>
      <c r="M6" s="500"/>
      <c r="N6" s="500"/>
      <c r="O6" s="500"/>
      <c r="P6" s="500"/>
      <c r="Q6" s="500"/>
      <c r="R6" s="500"/>
    </row>
    <row r="7" spans="1:18" ht="12" customHeight="1">
      <c r="A7" s="729"/>
      <c r="B7" s="718" t="s">
        <v>0</v>
      </c>
      <c r="C7" s="718"/>
      <c r="D7" s="719" t="s">
        <v>155</v>
      </c>
      <c r="E7" s="719"/>
      <c r="F7" s="719"/>
      <c r="G7" s="719"/>
      <c r="H7" s="719"/>
      <c r="I7" s="719"/>
      <c r="J7" s="429"/>
      <c r="K7" s="718" t="s">
        <v>0</v>
      </c>
      <c r="L7" s="718"/>
      <c r="M7" s="719" t="s">
        <v>155</v>
      </c>
      <c r="N7" s="719"/>
      <c r="O7" s="719"/>
      <c r="P7" s="719"/>
      <c r="Q7" s="719"/>
      <c r="R7" s="719"/>
    </row>
    <row r="8" spans="1:18" ht="6.5" customHeight="1">
      <c r="A8" s="729"/>
      <c r="B8" s="718"/>
      <c r="C8" s="718"/>
      <c r="D8" s="430"/>
      <c r="E8" s="548"/>
      <c r="F8" s="430"/>
      <c r="G8" s="548"/>
      <c r="H8" s="430"/>
      <c r="I8" s="548"/>
      <c r="J8" s="429"/>
      <c r="K8" s="718"/>
      <c r="L8" s="718"/>
      <c r="M8" s="430"/>
      <c r="N8" s="430"/>
      <c r="O8" s="430"/>
      <c r="P8" s="430"/>
      <c r="Q8" s="430"/>
      <c r="R8" s="430"/>
    </row>
    <row r="9" spans="1:18" ht="6.5" customHeight="1">
      <c r="A9" s="729"/>
      <c r="B9" s="718"/>
      <c r="C9" s="718"/>
      <c r="D9" s="500"/>
      <c r="E9" s="549"/>
      <c r="F9" s="500"/>
      <c r="G9" s="549"/>
      <c r="H9" s="500"/>
      <c r="I9" s="549"/>
      <c r="J9" s="429"/>
      <c r="K9" s="718"/>
      <c r="L9" s="718"/>
      <c r="M9" s="500"/>
      <c r="N9" s="500"/>
      <c r="O9" s="500"/>
      <c r="P9" s="500"/>
      <c r="Q9" s="500"/>
      <c r="R9" s="500"/>
    </row>
    <row r="10" spans="1:18">
      <c r="A10" s="729"/>
      <c r="B10" s="718"/>
      <c r="C10" s="718"/>
      <c r="D10" s="721" t="s">
        <v>23</v>
      </c>
      <c r="E10" s="721"/>
      <c r="F10" s="721" t="s">
        <v>76</v>
      </c>
      <c r="G10" s="721"/>
      <c r="H10" s="721" t="s">
        <v>77</v>
      </c>
      <c r="I10" s="721"/>
      <c r="J10" s="432"/>
      <c r="K10" s="718"/>
      <c r="L10" s="718"/>
      <c r="M10" s="721" t="s">
        <v>23</v>
      </c>
      <c r="N10" s="721"/>
      <c r="O10" s="721" t="s">
        <v>76</v>
      </c>
      <c r="P10" s="721"/>
      <c r="Q10" s="721" t="s">
        <v>77</v>
      </c>
      <c r="R10" s="721"/>
    </row>
    <row r="11" spans="1:18" ht="6.5" customHeight="1">
      <c r="A11" s="486"/>
      <c r="B11" s="434"/>
      <c r="C11" s="552"/>
      <c r="D11" s="434"/>
      <c r="E11" s="552"/>
      <c r="F11" s="434"/>
      <c r="G11" s="552"/>
      <c r="H11" s="434"/>
      <c r="I11" s="552"/>
      <c r="J11" s="434"/>
      <c r="K11" s="434"/>
      <c r="L11" s="434"/>
      <c r="M11" s="434"/>
      <c r="N11" s="434"/>
      <c r="O11" s="434"/>
      <c r="P11" s="434"/>
      <c r="Q11" s="434"/>
      <c r="R11" s="434"/>
    </row>
    <row r="12" spans="1:18" ht="6.5" customHeight="1">
      <c r="A12" s="14"/>
      <c r="B12" s="14"/>
      <c r="C12" s="637"/>
      <c r="D12" s="14"/>
      <c r="E12" s="637"/>
      <c r="F12" s="14"/>
      <c r="G12" s="637"/>
      <c r="H12" s="14"/>
      <c r="I12" s="637"/>
      <c r="J12" s="14"/>
      <c r="K12" s="14"/>
      <c r="L12" s="14"/>
      <c r="M12" s="14"/>
      <c r="N12" s="14"/>
      <c r="O12" s="14"/>
      <c r="P12" s="14"/>
      <c r="Q12" s="14"/>
      <c r="R12" s="14"/>
    </row>
    <row r="13" spans="1:18" s="25" customFormat="1" ht="13">
      <c r="A13" s="447" t="s">
        <v>156</v>
      </c>
      <c r="B13" s="477">
        <f>SUM(D13,F13,H13)</f>
        <v>108314</v>
      </c>
      <c r="C13" s="638"/>
      <c r="D13" s="477">
        <f>D15</f>
        <v>52025</v>
      </c>
      <c r="E13" s="638"/>
      <c r="F13" s="477">
        <f>F15</f>
        <v>38713</v>
      </c>
      <c r="G13" s="638"/>
      <c r="H13" s="477">
        <f>H15</f>
        <v>17576</v>
      </c>
      <c r="I13" s="638"/>
      <c r="J13" s="478"/>
      <c r="K13" s="466">
        <f>SUM(M13,O13,Q13)</f>
        <v>100</v>
      </c>
      <c r="L13" s="479"/>
      <c r="M13" s="466">
        <f>D13*100/B13</f>
        <v>48.03164872500323</v>
      </c>
      <c r="N13" s="479"/>
      <c r="O13" s="466">
        <f>F13*100/B13</f>
        <v>35.741455398194141</v>
      </c>
      <c r="P13" s="466"/>
      <c r="Q13" s="466">
        <f>H13*100/B13</f>
        <v>16.226895876802629</v>
      </c>
      <c r="R13" s="480"/>
    </row>
    <row r="14" spans="1:18" s="112" customFormat="1" ht="6" customHeight="1">
      <c r="A14" s="26"/>
      <c r="B14" s="86"/>
      <c r="C14" s="534"/>
      <c r="D14" s="86"/>
      <c r="E14" s="534"/>
      <c r="F14" s="86"/>
      <c r="G14" s="534"/>
      <c r="H14" s="86"/>
      <c r="I14" s="534"/>
      <c r="J14" s="11"/>
      <c r="K14" s="89"/>
      <c r="L14" s="89"/>
      <c r="M14" s="103"/>
      <c r="N14" s="89"/>
      <c r="O14" s="103"/>
      <c r="P14" s="103"/>
      <c r="Q14" s="103"/>
      <c r="R14" s="6"/>
    </row>
    <row r="15" spans="1:18" s="319" customFormat="1" ht="26">
      <c r="A15" s="481" t="s">
        <v>144</v>
      </c>
      <c r="B15" s="458">
        <f>D15+F15+H15</f>
        <v>108314</v>
      </c>
      <c r="C15" s="639"/>
      <c r="D15" s="458">
        <f>SUM(D16:D18)</f>
        <v>52025</v>
      </c>
      <c r="E15" s="458"/>
      <c r="F15" s="458">
        <f>SUM(F16:F18)</f>
        <v>38713</v>
      </c>
      <c r="G15" s="458"/>
      <c r="H15" s="458">
        <f>SUM(H16:H18)</f>
        <v>17576</v>
      </c>
      <c r="I15" s="458"/>
      <c r="J15" s="460"/>
      <c r="K15" s="471">
        <f>SUM(K16:K17)</f>
        <v>100</v>
      </c>
      <c r="L15" s="471"/>
      <c r="M15" s="471">
        <f>SUM(M16:M17)</f>
        <v>100</v>
      </c>
      <c r="N15" s="471"/>
      <c r="O15" s="471">
        <f>SUM(O16:O17)</f>
        <v>100</v>
      </c>
      <c r="P15" s="471"/>
      <c r="Q15" s="471">
        <f>SUM(Q16:Q17)</f>
        <v>100</v>
      </c>
      <c r="R15" s="471"/>
    </row>
    <row r="16" spans="1:18" s="314" customFormat="1" ht="13">
      <c r="A16" s="482" t="s">
        <v>170</v>
      </c>
      <c r="B16" s="473">
        <f>D16+F16+H16</f>
        <v>62524</v>
      </c>
      <c r="C16" s="639"/>
      <c r="D16" s="473">
        <v>37877</v>
      </c>
      <c r="E16" s="473"/>
      <c r="F16" s="473">
        <v>11235</v>
      </c>
      <c r="G16" s="473"/>
      <c r="H16" s="473">
        <v>13412</v>
      </c>
      <c r="I16" s="473"/>
      <c r="J16" s="460"/>
      <c r="K16" s="476">
        <f>B16*100/SUM($B$16:$B$17)</f>
        <v>66.500037225726174</v>
      </c>
      <c r="L16" s="475"/>
      <c r="M16" s="476">
        <f>D16*100/SUM($D$16:$D$17)</f>
        <v>87.918388189963323</v>
      </c>
      <c r="N16" s="475"/>
      <c r="O16" s="476">
        <f>F16*100/SUM($F$16:$F$17)</f>
        <v>32.745555231710874</v>
      </c>
      <c r="P16" s="475"/>
      <c r="Q16" s="476">
        <f>H16*100/SUM($H$16:$H$17)</f>
        <v>80.65427866979374</v>
      </c>
      <c r="R16" s="476"/>
    </row>
    <row r="17" spans="1:18" s="314" customFormat="1" ht="13">
      <c r="A17" s="482" t="s">
        <v>142</v>
      </c>
      <c r="B17" s="473">
        <f>D17+F17+H17</f>
        <v>31497</v>
      </c>
      <c r="C17" s="639"/>
      <c r="D17" s="473">
        <v>5205</v>
      </c>
      <c r="E17" s="473"/>
      <c r="F17" s="473">
        <v>23075</v>
      </c>
      <c r="G17" s="473"/>
      <c r="H17" s="473">
        <v>3217</v>
      </c>
      <c r="I17" s="473"/>
      <c r="J17" s="460"/>
      <c r="K17" s="476">
        <f>B17*100/SUM($B$16:$B$17)</f>
        <v>33.499962774273833</v>
      </c>
      <c r="L17" s="475"/>
      <c r="M17" s="476">
        <f>D17*100/SUM($D$16:$D$17)</f>
        <v>12.081611810036675</v>
      </c>
      <c r="N17" s="475"/>
      <c r="O17" s="476">
        <f>F17*100/SUM($F$16:$F$17)</f>
        <v>67.254444768289133</v>
      </c>
      <c r="P17" s="475"/>
      <c r="Q17" s="476">
        <f>H17*100/SUM($H$16:$H$17)</f>
        <v>19.345721330206267</v>
      </c>
      <c r="R17" s="476"/>
    </row>
    <row r="18" spans="1:18" s="310" customFormat="1" ht="13">
      <c r="A18" s="483" t="s">
        <v>4</v>
      </c>
      <c r="B18" s="473">
        <f>D18+F18+H18</f>
        <v>14293</v>
      </c>
      <c r="C18" s="639"/>
      <c r="D18" s="473">
        <v>8943</v>
      </c>
      <c r="E18" s="473"/>
      <c r="F18" s="473">
        <v>4403</v>
      </c>
      <c r="G18" s="473"/>
      <c r="H18" s="473">
        <v>947</v>
      </c>
      <c r="I18" s="473"/>
      <c r="J18" s="456"/>
      <c r="K18" s="484" t="s">
        <v>14</v>
      </c>
      <c r="L18" s="476"/>
      <c r="M18" s="484" t="s">
        <v>14</v>
      </c>
      <c r="N18" s="476"/>
      <c r="O18" s="484" t="s">
        <v>14</v>
      </c>
      <c r="P18" s="476"/>
      <c r="Q18" s="484" t="s">
        <v>14</v>
      </c>
      <c r="R18" s="476"/>
    </row>
    <row r="19" spans="1:18" s="112" customFormat="1" ht="6" customHeight="1">
      <c r="A19" s="26"/>
      <c r="B19" s="86"/>
      <c r="C19" s="534"/>
      <c r="D19" s="86"/>
      <c r="E19" s="534"/>
      <c r="F19" s="86"/>
      <c r="G19" s="534"/>
      <c r="H19" s="86"/>
      <c r="I19" s="534"/>
      <c r="J19" s="11"/>
      <c r="K19" s="89"/>
      <c r="L19" s="89"/>
      <c r="M19" s="103"/>
      <c r="N19" s="89"/>
      <c r="O19" s="103"/>
      <c r="P19" s="103"/>
      <c r="Q19" s="103"/>
      <c r="R19" s="6"/>
    </row>
    <row r="20" spans="1:18" s="112" customFormat="1" ht="13">
      <c r="A20" s="463" t="s">
        <v>171</v>
      </c>
      <c r="B20" s="464">
        <f>SUM(D20,F20,H20)</f>
        <v>62524</v>
      </c>
      <c r="C20" s="638"/>
      <c r="D20" s="464">
        <f>D16</f>
        <v>37877</v>
      </c>
      <c r="E20" s="638"/>
      <c r="F20" s="464">
        <f>F16</f>
        <v>11235</v>
      </c>
      <c r="G20" s="638"/>
      <c r="H20" s="464">
        <f>H16</f>
        <v>13412</v>
      </c>
      <c r="I20" s="638"/>
      <c r="J20" s="465"/>
      <c r="K20" s="466">
        <f>SUM(M20,O20,Q20)</f>
        <v>100</v>
      </c>
      <c r="L20" s="466"/>
      <c r="M20" s="466">
        <f>D20*100/B20</f>
        <v>60.579937304075237</v>
      </c>
      <c r="N20" s="467"/>
      <c r="O20" s="466">
        <f>F20*100/B20</f>
        <v>17.969099865651589</v>
      </c>
      <c r="P20" s="523"/>
      <c r="Q20" s="466">
        <f>H20*100/B20</f>
        <v>21.450962830273173</v>
      </c>
      <c r="R20" s="466"/>
    </row>
    <row r="21" spans="1:18" ht="6.5" customHeight="1">
      <c r="A21" s="14"/>
      <c r="B21" s="14"/>
      <c r="C21" s="637"/>
      <c r="D21" s="14"/>
      <c r="E21" s="637"/>
      <c r="F21" s="14"/>
      <c r="G21" s="637"/>
      <c r="H21" s="14"/>
      <c r="I21" s="637"/>
      <c r="J21" s="14"/>
      <c r="K21" s="14"/>
      <c r="L21" s="14"/>
      <c r="M21" s="14"/>
      <c r="N21" s="14"/>
      <c r="O21" s="14"/>
      <c r="P21" s="14"/>
      <c r="Q21" s="14"/>
      <c r="R21" s="14"/>
    </row>
    <row r="22" spans="1:18" ht="12" customHeight="1">
      <c r="A22" s="289" t="s">
        <v>15</v>
      </c>
      <c r="B22" s="341">
        <f>SUM(D22,F22,H22)</f>
        <v>62525</v>
      </c>
      <c r="C22" s="581"/>
      <c r="D22" s="341">
        <f>SUM(D23:D24)</f>
        <v>37877</v>
      </c>
      <c r="E22" s="581"/>
      <c r="F22" s="341">
        <f>SUM(F23:F24)</f>
        <v>11235</v>
      </c>
      <c r="G22" s="577"/>
      <c r="H22" s="341">
        <f>SUM(H23:H24)</f>
        <v>13413</v>
      </c>
      <c r="I22" s="577"/>
      <c r="J22" s="358"/>
      <c r="K22" s="338">
        <f>SUM(K23:K24)</f>
        <v>100</v>
      </c>
      <c r="L22" s="338"/>
      <c r="M22" s="338">
        <f>SUM(M23:M24)</f>
        <v>100</v>
      </c>
      <c r="N22" s="338"/>
      <c r="O22" s="338">
        <f>SUM(O23:O24)</f>
        <v>100</v>
      </c>
      <c r="P22" s="332"/>
      <c r="Q22" s="338">
        <f>SUM(Q23:Q24)</f>
        <v>100</v>
      </c>
      <c r="R22" s="338"/>
    </row>
    <row r="23" spans="1:18" ht="12" customHeight="1">
      <c r="A23" s="290" t="s">
        <v>89</v>
      </c>
      <c r="B23" s="324">
        <f t="shared" ref="B23:B24" si="0">SUM(D23,F23,H23)</f>
        <v>54538</v>
      </c>
      <c r="C23" s="581"/>
      <c r="D23" s="712">
        <v>33154</v>
      </c>
      <c r="E23" s="533"/>
      <c r="F23" s="712">
        <v>10118</v>
      </c>
      <c r="G23" s="533"/>
      <c r="H23" s="712">
        <v>11266</v>
      </c>
      <c r="I23" s="577"/>
      <c r="J23" s="344"/>
      <c r="K23" s="328">
        <f>B23*100/SUM(B23:B24)</f>
        <v>87.225909636145545</v>
      </c>
      <c r="L23" s="328"/>
      <c r="M23" s="328">
        <f>D23*100/SUM(D23:D24)</f>
        <v>87.530691448636375</v>
      </c>
      <c r="N23" s="328"/>
      <c r="O23" s="328">
        <f>F23*100/SUM(F23:F24)</f>
        <v>90.057854917667996</v>
      </c>
      <c r="P23" s="327"/>
      <c r="Q23" s="328">
        <f>H23*100/SUM(H23:H24)</f>
        <v>83.993140982628788</v>
      </c>
      <c r="R23" s="328"/>
    </row>
    <row r="24" spans="1:18" ht="12" customHeight="1">
      <c r="A24" s="290" t="s">
        <v>90</v>
      </c>
      <c r="B24" s="324">
        <f t="shared" si="0"/>
        <v>7987</v>
      </c>
      <c r="C24" s="581"/>
      <c r="D24" s="712">
        <v>4723</v>
      </c>
      <c r="E24" s="533"/>
      <c r="F24" s="712">
        <v>1117</v>
      </c>
      <c r="G24" s="533" t="s">
        <v>204</v>
      </c>
      <c r="H24" s="712">
        <v>2147</v>
      </c>
      <c r="I24" s="577"/>
      <c r="J24" s="344"/>
      <c r="K24" s="328">
        <f>B24*100/SUM(B23:B24)</f>
        <v>12.774090363854459</v>
      </c>
      <c r="L24" s="328"/>
      <c r="M24" s="328">
        <f>D24*100/SUM(D23:D24)</f>
        <v>12.469308551363625</v>
      </c>
      <c r="N24" s="328"/>
      <c r="O24" s="328">
        <f>F24*100/SUM(F23:F24)</f>
        <v>9.942145082331999</v>
      </c>
      <c r="P24" s="327"/>
      <c r="Q24" s="328">
        <f>H24*100/SUM(H23:H24)</f>
        <v>16.006859017371205</v>
      </c>
      <c r="R24" s="328"/>
    </row>
    <row r="25" spans="1:18" ht="6.5" customHeight="1">
      <c r="A25" s="14"/>
      <c r="B25" s="14"/>
      <c r="C25" s="534"/>
      <c r="D25" s="14"/>
      <c r="E25" s="534"/>
      <c r="F25" s="14"/>
      <c r="G25" s="637"/>
      <c r="H25" s="14"/>
      <c r="I25" s="534"/>
      <c r="J25" s="14"/>
      <c r="K25" s="14"/>
      <c r="L25" s="14"/>
      <c r="M25" s="14"/>
      <c r="N25" s="14"/>
      <c r="O25" s="14"/>
      <c r="P25" s="14"/>
      <c r="Q25" s="14"/>
      <c r="R25" s="14"/>
    </row>
    <row r="26" spans="1:18" s="25" customFormat="1" ht="26">
      <c r="A26" s="385" t="s">
        <v>105</v>
      </c>
      <c r="B26" s="86">
        <f t="shared" ref="B26:B39" si="1">SUM(D26,F26,H26)</f>
        <v>62521</v>
      </c>
      <c r="C26" s="534"/>
      <c r="D26" s="86">
        <f>SUM(D27:D39)</f>
        <v>37876</v>
      </c>
      <c r="E26" s="534"/>
      <c r="F26" s="86">
        <f>SUM(F27:F39)</f>
        <v>11234</v>
      </c>
      <c r="G26" s="534"/>
      <c r="H26" s="86">
        <f>SUM(H27:H39)</f>
        <v>13411</v>
      </c>
      <c r="I26" s="534"/>
      <c r="J26" s="11"/>
      <c r="K26" s="89">
        <f>SUM(K27:K38)</f>
        <v>100</v>
      </c>
      <c r="L26" s="89"/>
      <c r="M26" s="89">
        <f>SUM(M27:M38)</f>
        <v>100</v>
      </c>
      <c r="N26" s="89"/>
      <c r="O26" s="89">
        <f>SUM(O27:O38)</f>
        <v>100</v>
      </c>
      <c r="P26" s="89"/>
      <c r="Q26" s="89">
        <f>SUM(Q27:Q38)</f>
        <v>99.999999999999986</v>
      </c>
      <c r="R26" s="6"/>
    </row>
    <row r="27" spans="1:18" ht="13">
      <c r="A27" s="334" t="s">
        <v>45</v>
      </c>
      <c r="B27" s="85">
        <f t="shared" si="1"/>
        <v>1255</v>
      </c>
      <c r="C27" s="85"/>
      <c r="D27" s="85">
        <v>620</v>
      </c>
      <c r="E27" s="85" t="s">
        <v>204</v>
      </c>
      <c r="F27" s="85">
        <v>274</v>
      </c>
      <c r="G27" s="85" t="s">
        <v>204</v>
      </c>
      <c r="H27" s="85">
        <v>361</v>
      </c>
      <c r="I27" s="85"/>
      <c r="J27" s="10"/>
      <c r="K27" s="87">
        <f>B27*100/SUM($B$27:$B$38)</f>
        <v>2.0959283877217008</v>
      </c>
      <c r="L27" s="87"/>
      <c r="M27" s="87">
        <f>D27*100/SUM($D$27:$D$38)</f>
        <v>1.7374733774240556</v>
      </c>
      <c r="N27" s="87"/>
      <c r="O27" s="87">
        <f>F27*100/SUM($F$27:$F$38)</f>
        <v>2.5174568173465639</v>
      </c>
      <c r="P27" s="87"/>
      <c r="Q27" s="87">
        <f>H27*100/SUM($H$27:$H$38)</f>
        <v>2.7122464312546959</v>
      </c>
      <c r="R27" s="7"/>
    </row>
    <row r="28" spans="1:18" ht="13">
      <c r="A28" s="384" t="s">
        <v>47</v>
      </c>
      <c r="B28" s="85">
        <f t="shared" si="1"/>
        <v>750</v>
      </c>
      <c r="C28" s="85" t="s">
        <v>204</v>
      </c>
      <c r="D28" s="85">
        <v>534</v>
      </c>
      <c r="E28" s="85" t="s">
        <v>204</v>
      </c>
      <c r="F28" s="85">
        <v>97</v>
      </c>
      <c r="G28" s="85" t="s">
        <v>204</v>
      </c>
      <c r="H28" s="85">
        <v>119</v>
      </c>
      <c r="I28" s="85" t="s">
        <v>204</v>
      </c>
      <c r="J28" s="10"/>
      <c r="K28" s="87">
        <f t="shared" ref="K28:K37" si="2">B28*100/SUM($B$27:$B$38)</f>
        <v>1.2525468452520123</v>
      </c>
      <c r="L28" s="87"/>
      <c r="M28" s="87">
        <f t="shared" ref="M28:M37" si="3">D28*100/SUM($D$27:$D$38)</f>
        <v>1.4964690057168479</v>
      </c>
      <c r="N28" s="87"/>
      <c r="O28" s="87">
        <f t="shared" ref="O28:O37" si="4">F28*100/SUM($F$27:$F$38)</f>
        <v>0.8912164645350974</v>
      </c>
      <c r="P28" s="87"/>
      <c r="Q28" s="87">
        <f t="shared" ref="Q28:Q37" si="5">H28*100/SUM($H$27:$H$38)</f>
        <v>0.89406461307287755</v>
      </c>
      <c r="R28" s="7"/>
    </row>
    <row r="29" spans="1:18" ht="13">
      <c r="A29" s="384" t="s">
        <v>219</v>
      </c>
      <c r="B29" s="85">
        <f t="shared" si="1"/>
        <v>5384</v>
      </c>
      <c r="C29" s="85"/>
      <c r="D29" s="85">
        <v>4906</v>
      </c>
      <c r="E29" s="85"/>
      <c r="F29" s="85">
        <v>456</v>
      </c>
      <c r="G29" s="85" t="s">
        <v>204</v>
      </c>
      <c r="H29" s="85">
        <v>22</v>
      </c>
      <c r="I29" s="85" t="s">
        <v>204</v>
      </c>
      <c r="J29" s="10"/>
      <c r="K29" s="87">
        <f t="shared" si="2"/>
        <v>8.9916162864491138</v>
      </c>
      <c r="L29" s="87"/>
      <c r="M29" s="87">
        <f t="shared" si="3"/>
        <v>13.74845869297164</v>
      </c>
      <c r="N29" s="87"/>
      <c r="O29" s="87">
        <f t="shared" si="4"/>
        <v>4.1896361631753036</v>
      </c>
      <c r="P29" s="87"/>
      <c r="Q29" s="87">
        <f t="shared" si="5"/>
        <v>0.16528925619834711</v>
      </c>
      <c r="R29" s="7"/>
    </row>
    <row r="30" spans="1:18" ht="13">
      <c r="A30" s="334" t="s">
        <v>46</v>
      </c>
      <c r="B30" s="85">
        <f t="shared" si="1"/>
        <v>699</v>
      </c>
      <c r="C30" s="85" t="s">
        <v>204</v>
      </c>
      <c r="D30" s="85">
        <v>605</v>
      </c>
      <c r="E30" s="85" t="s">
        <v>204</v>
      </c>
      <c r="F30" s="85">
        <v>72</v>
      </c>
      <c r="G30" s="85" t="s">
        <v>204</v>
      </c>
      <c r="H30" s="85">
        <v>22</v>
      </c>
      <c r="I30" s="85" t="s">
        <v>204</v>
      </c>
      <c r="J30" s="10"/>
      <c r="K30" s="87">
        <f t="shared" si="2"/>
        <v>1.1673736597748756</v>
      </c>
      <c r="L30" s="87"/>
      <c r="M30" s="87">
        <f t="shared" si="3"/>
        <v>1.6954377311960542</v>
      </c>
      <c r="N30" s="87"/>
      <c r="O30" s="87">
        <f t="shared" si="4"/>
        <v>0.66152149944873206</v>
      </c>
      <c r="P30" s="87"/>
      <c r="Q30" s="87">
        <f t="shared" si="5"/>
        <v>0.16528925619834711</v>
      </c>
      <c r="R30" s="7"/>
    </row>
    <row r="31" spans="1:18" ht="13">
      <c r="A31" s="384" t="s">
        <v>129</v>
      </c>
      <c r="B31" s="85">
        <f t="shared" si="1"/>
        <v>287</v>
      </c>
      <c r="C31" s="85" t="s">
        <v>204</v>
      </c>
      <c r="D31" s="85">
        <v>135</v>
      </c>
      <c r="E31" s="85" t="s">
        <v>204</v>
      </c>
      <c r="F31" s="85">
        <v>152</v>
      </c>
      <c r="G31" s="85" t="s">
        <v>204</v>
      </c>
      <c r="H31" s="85">
        <v>0</v>
      </c>
      <c r="I31" s="85"/>
      <c r="J31" s="10"/>
      <c r="K31" s="87">
        <f t="shared" si="2"/>
        <v>0.47930792611643674</v>
      </c>
      <c r="L31" s="87"/>
      <c r="M31" s="87">
        <f t="shared" si="3"/>
        <v>0.37832081605201212</v>
      </c>
      <c r="N31" s="87"/>
      <c r="O31" s="87">
        <f t="shared" si="4"/>
        <v>1.3965453877251011</v>
      </c>
      <c r="P31" s="87"/>
      <c r="Q31" s="87">
        <f t="shared" si="5"/>
        <v>0</v>
      </c>
      <c r="R31" s="7"/>
    </row>
    <row r="32" spans="1:18" ht="13">
      <c r="A32" s="334" t="s">
        <v>48</v>
      </c>
      <c r="B32" s="85">
        <f t="shared" si="1"/>
        <v>315</v>
      </c>
      <c r="C32" s="85" t="s">
        <v>204</v>
      </c>
      <c r="D32" s="85">
        <v>282</v>
      </c>
      <c r="E32" s="85" t="s">
        <v>204</v>
      </c>
      <c r="F32" s="85">
        <v>0</v>
      </c>
      <c r="G32" s="85"/>
      <c r="H32" s="85">
        <v>33</v>
      </c>
      <c r="I32" s="85" t="s">
        <v>204</v>
      </c>
      <c r="J32" s="10"/>
      <c r="K32" s="87">
        <f t="shared" si="2"/>
        <v>0.52606967500584523</v>
      </c>
      <c r="L32" s="87"/>
      <c r="M32" s="87">
        <f t="shared" si="3"/>
        <v>0.79027014908642523</v>
      </c>
      <c r="N32" s="87"/>
      <c r="O32" s="87">
        <f t="shared" si="4"/>
        <v>0</v>
      </c>
      <c r="P32" s="87"/>
      <c r="Q32" s="87">
        <f t="shared" si="5"/>
        <v>0.24793388429752067</v>
      </c>
      <c r="R32" s="7"/>
    </row>
    <row r="33" spans="1:22" ht="13">
      <c r="A33" s="334" t="s">
        <v>49</v>
      </c>
      <c r="B33" s="85">
        <f t="shared" si="1"/>
        <v>157</v>
      </c>
      <c r="C33" s="85" t="s">
        <v>204</v>
      </c>
      <c r="D33" s="85">
        <v>157</v>
      </c>
      <c r="E33" s="85" t="s">
        <v>204</v>
      </c>
      <c r="F33" s="85">
        <v>0</v>
      </c>
      <c r="G33" s="85"/>
      <c r="H33" s="85">
        <v>0</v>
      </c>
      <c r="I33" s="85"/>
      <c r="J33" s="10"/>
      <c r="K33" s="87">
        <f t="shared" si="2"/>
        <v>0.26219980627275458</v>
      </c>
      <c r="L33" s="87"/>
      <c r="M33" s="87">
        <f t="shared" si="3"/>
        <v>0.43997309718641409</v>
      </c>
      <c r="N33" s="87"/>
      <c r="O33" s="87">
        <f t="shared" si="4"/>
        <v>0</v>
      </c>
      <c r="P33" s="87"/>
      <c r="Q33" s="87">
        <f t="shared" si="5"/>
        <v>0</v>
      </c>
      <c r="R33" s="7"/>
    </row>
    <row r="34" spans="1:22" ht="13">
      <c r="A34" s="384" t="s">
        <v>128</v>
      </c>
      <c r="B34" s="85">
        <f t="shared" si="1"/>
        <v>3233</v>
      </c>
      <c r="C34" s="85"/>
      <c r="D34" s="85">
        <v>1077</v>
      </c>
      <c r="E34" s="85" t="s">
        <v>204</v>
      </c>
      <c r="F34" s="85">
        <v>1546</v>
      </c>
      <c r="G34" s="85"/>
      <c r="H34" s="85">
        <v>610</v>
      </c>
      <c r="I34" s="85"/>
      <c r="J34" s="10"/>
      <c r="K34" s="87">
        <f t="shared" si="2"/>
        <v>5.3993119342663416</v>
      </c>
      <c r="L34" s="87"/>
      <c r="M34" s="87">
        <f t="shared" si="3"/>
        <v>3.0181593991704965</v>
      </c>
      <c r="N34" s="87"/>
      <c r="O34" s="87">
        <f t="shared" si="4"/>
        <v>14.204336640940831</v>
      </c>
      <c r="P34" s="87"/>
      <c r="Q34" s="87">
        <f>H34*100/SUM($H$27:$H$38)</f>
        <v>4.5830202854996243</v>
      </c>
      <c r="R34" s="7"/>
    </row>
    <row r="35" spans="1:22" ht="13">
      <c r="A35" s="384" t="s">
        <v>50</v>
      </c>
      <c r="B35" s="85">
        <f t="shared" si="1"/>
        <v>3612</v>
      </c>
      <c r="C35" s="85"/>
      <c r="D35" s="85">
        <v>2313</v>
      </c>
      <c r="E35" s="85"/>
      <c r="F35" s="85">
        <v>512</v>
      </c>
      <c r="G35" s="85" t="s">
        <v>204</v>
      </c>
      <c r="H35" s="85">
        <v>787</v>
      </c>
      <c r="I35" s="85"/>
      <c r="J35" s="10"/>
      <c r="K35" s="87">
        <f t="shared" si="2"/>
        <v>6.0322656067336915</v>
      </c>
      <c r="L35" s="87"/>
      <c r="M35" s="87">
        <f t="shared" si="3"/>
        <v>6.4818966483578073</v>
      </c>
      <c r="N35" s="87"/>
      <c r="O35" s="87">
        <f t="shared" si="4"/>
        <v>4.7041528849687611</v>
      </c>
      <c r="P35" s="87"/>
      <c r="Q35" s="87">
        <f t="shared" si="5"/>
        <v>5.9128474830954172</v>
      </c>
      <c r="R35" s="7"/>
    </row>
    <row r="36" spans="1:22" ht="13">
      <c r="A36" s="384" t="s">
        <v>51</v>
      </c>
      <c r="B36" s="85">
        <f t="shared" si="1"/>
        <v>29036</v>
      </c>
      <c r="C36" s="85"/>
      <c r="D36" s="85">
        <v>13808</v>
      </c>
      <c r="E36" s="85"/>
      <c r="F36" s="85">
        <v>5580</v>
      </c>
      <c r="G36" s="85"/>
      <c r="H36" s="85">
        <v>9648</v>
      </c>
      <c r="I36" s="85"/>
      <c r="J36" s="10"/>
      <c r="K36" s="87">
        <f t="shared" si="2"/>
        <v>48.491933598316578</v>
      </c>
      <c r="L36" s="87"/>
      <c r="M36" s="87">
        <f t="shared" si="3"/>
        <v>38.695213541082836</v>
      </c>
      <c r="N36" s="87"/>
      <c r="O36" s="87">
        <f t="shared" si="4"/>
        <v>51.267916207276734</v>
      </c>
      <c r="P36" s="87"/>
      <c r="Q36" s="87">
        <f>H36*100/SUM($H$27:$H$38)</f>
        <v>72.486851990984221</v>
      </c>
      <c r="R36" s="7"/>
    </row>
    <row r="37" spans="1:22" ht="13">
      <c r="A37" s="334" t="s">
        <v>52</v>
      </c>
      <c r="B37" s="85">
        <f t="shared" si="1"/>
        <v>2197</v>
      </c>
      <c r="C37" s="85"/>
      <c r="D37" s="85">
        <v>1450</v>
      </c>
      <c r="E37" s="85"/>
      <c r="F37" s="85">
        <v>474</v>
      </c>
      <c r="G37" s="85" t="s">
        <v>204</v>
      </c>
      <c r="H37" s="85">
        <v>273</v>
      </c>
      <c r="I37" s="85" t="s">
        <v>204</v>
      </c>
      <c r="J37" s="10"/>
      <c r="K37" s="87">
        <f t="shared" si="2"/>
        <v>3.6691272253582286</v>
      </c>
      <c r="L37" s="87"/>
      <c r="M37" s="87">
        <f t="shared" si="3"/>
        <v>4.0634458020401301</v>
      </c>
      <c r="N37" s="87"/>
      <c r="O37" s="87">
        <f t="shared" si="4"/>
        <v>4.3550165380374866</v>
      </c>
      <c r="P37" s="87"/>
      <c r="Q37" s="87">
        <f t="shared" si="5"/>
        <v>2.0510894064613074</v>
      </c>
      <c r="R37" s="7"/>
    </row>
    <row r="38" spans="1:22" ht="13">
      <c r="A38" s="334" t="s">
        <v>106</v>
      </c>
      <c r="B38" s="85">
        <f t="shared" si="1"/>
        <v>12953</v>
      </c>
      <c r="C38" s="85"/>
      <c r="D38" s="85">
        <v>9797</v>
      </c>
      <c r="E38" s="85"/>
      <c r="F38" s="85">
        <v>1721</v>
      </c>
      <c r="G38" s="85"/>
      <c r="H38" s="85">
        <v>1435</v>
      </c>
      <c r="I38" s="85"/>
      <c r="J38" s="10"/>
      <c r="K38" s="87">
        <f>B38*100/SUM($B$27:$B$38)</f>
        <v>21.632319048732423</v>
      </c>
      <c r="L38" s="87"/>
      <c r="M38" s="87">
        <f>D38*100/SUM($D$27:$D$38)</f>
        <v>27.45488173971528</v>
      </c>
      <c r="N38" s="87"/>
      <c r="O38" s="87">
        <f>F38*100/SUM($F$27:$F$38)</f>
        <v>15.812201396545388</v>
      </c>
      <c r="P38" s="87"/>
      <c r="Q38" s="87">
        <f>H38*100/SUM($H$27:$H$38)</f>
        <v>10.781367392937641</v>
      </c>
      <c r="R38" s="7"/>
    </row>
    <row r="39" spans="1:22" ht="13">
      <c r="A39" s="334" t="s">
        <v>69</v>
      </c>
      <c r="B39" s="85">
        <f t="shared" si="1"/>
        <v>2643</v>
      </c>
      <c r="C39" s="85"/>
      <c r="D39" s="85">
        <v>2192</v>
      </c>
      <c r="E39" s="85"/>
      <c r="F39" s="85">
        <v>350</v>
      </c>
      <c r="G39" s="85" t="s">
        <v>204</v>
      </c>
      <c r="H39" s="85">
        <v>101</v>
      </c>
      <c r="I39" s="85" t="s">
        <v>204</v>
      </c>
      <c r="J39" s="10"/>
      <c r="K39" s="90" t="s">
        <v>14</v>
      </c>
      <c r="L39" s="90"/>
      <c r="M39" s="90" t="s">
        <v>14</v>
      </c>
      <c r="N39" s="91"/>
      <c r="O39" s="90" t="s">
        <v>14</v>
      </c>
      <c r="P39" s="90"/>
      <c r="Q39" s="90" t="s">
        <v>14</v>
      </c>
      <c r="R39" s="30"/>
    </row>
    <row r="40" spans="1:22" ht="6.5" customHeight="1">
      <c r="A40" s="14"/>
      <c r="B40" s="14"/>
      <c r="C40" s="640"/>
      <c r="D40" s="14"/>
      <c r="E40" s="640"/>
      <c r="F40" s="14"/>
      <c r="G40" s="640"/>
      <c r="H40" s="18"/>
      <c r="I40" s="640"/>
      <c r="J40" s="8"/>
      <c r="K40" s="14"/>
      <c r="L40" s="14"/>
      <c r="M40" s="14"/>
      <c r="N40" s="14"/>
      <c r="O40" s="14"/>
      <c r="P40" s="14"/>
      <c r="Q40" s="14"/>
      <c r="R40" s="14"/>
    </row>
    <row r="41" spans="1:22" s="25" customFormat="1" ht="26">
      <c r="A41" s="227" t="s">
        <v>36</v>
      </c>
      <c r="B41" s="86">
        <f t="shared" ref="B41:B51" si="6">SUM(D41,F41,H41)</f>
        <v>62525</v>
      </c>
      <c r="C41" s="534"/>
      <c r="D41" s="86">
        <f>SUM(D42:D51)</f>
        <v>37877</v>
      </c>
      <c r="E41" s="534"/>
      <c r="F41" s="86">
        <f>SUM(F42:F51)</f>
        <v>11235</v>
      </c>
      <c r="G41" s="534"/>
      <c r="H41" s="86">
        <f>SUM(H42:H51)</f>
        <v>13413</v>
      </c>
      <c r="I41" s="534"/>
      <c r="J41" s="104"/>
      <c r="K41" s="89">
        <f>SUM(K42:K50)</f>
        <v>99.999999999999972</v>
      </c>
      <c r="L41" s="89"/>
      <c r="M41" s="89">
        <f>SUM(M42:M50)</f>
        <v>100</v>
      </c>
      <c r="N41" s="89"/>
      <c r="O41" s="89">
        <f>SUM(O42:O50)</f>
        <v>100</v>
      </c>
      <c r="P41" s="89"/>
      <c r="Q41" s="89">
        <f>SUM(Q42:Q50)</f>
        <v>99.999999999999986</v>
      </c>
      <c r="R41" s="89"/>
      <c r="T41" s="110"/>
      <c r="V41" s="110"/>
    </row>
    <row r="42" spans="1:22" ht="13">
      <c r="A42" s="384" t="s">
        <v>31</v>
      </c>
      <c r="B42" s="85">
        <f t="shared" si="6"/>
        <v>35060</v>
      </c>
      <c r="C42" s="85"/>
      <c r="D42" s="85">
        <v>18743</v>
      </c>
      <c r="E42" s="85"/>
      <c r="F42" s="85">
        <v>5941</v>
      </c>
      <c r="G42" s="85"/>
      <c r="H42" s="85">
        <v>10376</v>
      </c>
      <c r="I42" s="85"/>
      <c r="J42" s="17"/>
      <c r="K42" s="87">
        <f>B42*100/SUM($B$42:$B$50)</f>
        <v>67.430857406623844</v>
      </c>
      <c r="L42" s="87"/>
      <c r="M42" s="87">
        <f>D42*100/SUM($D$42:$D$50)</f>
        <v>64.43329093471759</v>
      </c>
      <c r="N42" s="87"/>
      <c r="O42" s="87">
        <f>F42*100/SUM($F$42:$F$50)</f>
        <v>61.064857642100932</v>
      </c>
      <c r="P42" s="87"/>
      <c r="Q42" s="87">
        <f>H42*100/SUM($H$42:$H$50)</f>
        <v>78.749241044323014</v>
      </c>
      <c r="R42" s="87"/>
      <c r="T42" s="110"/>
      <c r="V42" s="110"/>
    </row>
    <row r="43" spans="1:22" s="5" customFormat="1" ht="13">
      <c r="A43" s="384" t="s">
        <v>33</v>
      </c>
      <c r="B43" s="85">
        <f t="shared" si="6"/>
        <v>5502</v>
      </c>
      <c r="C43" s="85"/>
      <c r="D43" s="85">
        <v>4740</v>
      </c>
      <c r="E43" s="85"/>
      <c r="F43" s="85">
        <v>658</v>
      </c>
      <c r="G43" s="85"/>
      <c r="H43" s="85">
        <v>104</v>
      </c>
      <c r="I43" s="85"/>
      <c r="J43" s="117"/>
      <c r="K43" s="87">
        <f t="shared" ref="K43:K50" si="7">B43*100/SUM($B$42:$B$50)</f>
        <v>10.581990229641882</v>
      </c>
      <c r="L43" s="87"/>
      <c r="M43" s="87">
        <f t="shared" ref="M43:M49" si="8">D43*100/SUM($D$42:$D$50)</f>
        <v>16.294819347519681</v>
      </c>
      <c r="N43" s="87"/>
      <c r="O43" s="87">
        <f t="shared" ref="O43:O49" si="9">F43*100/SUM($F$42:$F$50)</f>
        <v>6.7632850241545892</v>
      </c>
      <c r="P43" s="87"/>
      <c r="Q43" s="87">
        <f t="shared" ref="Q43:Q49" si="10">H43*100/SUM($H$42:$H$50)</f>
        <v>0.78931390406800239</v>
      </c>
      <c r="R43" s="87"/>
      <c r="T43" s="110"/>
      <c r="V43" s="110"/>
    </row>
    <row r="44" spans="1:22" s="5" customFormat="1" ht="13">
      <c r="A44" s="384" t="s">
        <v>32</v>
      </c>
      <c r="B44" s="85">
        <f t="shared" si="6"/>
        <v>1929</v>
      </c>
      <c r="C44" s="85"/>
      <c r="D44" s="85">
        <v>953</v>
      </c>
      <c r="E44" s="85" t="s">
        <v>204</v>
      </c>
      <c r="F44" s="85">
        <v>492</v>
      </c>
      <c r="G44" s="85" t="s">
        <v>204</v>
      </c>
      <c r="H44" s="85">
        <v>484</v>
      </c>
      <c r="I44" s="85"/>
      <c r="J44" s="117"/>
      <c r="K44" s="87">
        <f t="shared" si="7"/>
        <v>3.7100434665538331</v>
      </c>
      <c r="L44" s="87"/>
      <c r="M44" s="87">
        <f t="shared" si="8"/>
        <v>3.276152497507649</v>
      </c>
      <c r="N44" s="87"/>
      <c r="O44" s="87">
        <f t="shared" si="9"/>
        <v>5.0570459451125505</v>
      </c>
      <c r="P44" s="87"/>
      <c r="Q44" s="87">
        <f t="shared" si="10"/>
        <v>3.6733454766241653</v>
      </c>
      <c r="R44" s="87"/>
      <c r="T44" s="110"/>
      <c r="V44" s="110"/>
    </row>
    <row r="45" spans="1:22" ht="13">
      <c r="A45" s="384" t="s">
        <v>35</v>
      </c>
      <c r="B45" s="85">
        <f t="shared" si="6"/>
        <v>1245</v>
      </c>
      <c r="C45" s="85"/>
      <c r="D45" s="85">
        <v>536</v>
      </c>
      <c r="E45" s="85" t="s">
        <v>204</v>
      </c>
      <c r="F45" s="85">
        <v>527</v>
      </c>
      <c r="G45" s="85" t="s">
        <v>204</v>
      </c>
      <c r="H45" s="85">
        <v>182</v>
      </c>
      <c r="I45" s="85" t="s">
        <v>204</v>
      </c>
      <c r="J45" s="17"/>
      <c r="K45" s="87">
        <f t="shared" si="7"/>
        <v>2.3945070585067509</v>
      </c>
      <c r="L45" s="87"/>
      <c r="M45" s="87">
        <f t="shared" si="8"/>
        <v>1.8426209219980061</v>
      </c>
      <c r="N45" s="87"/>
      <c r="O45" s="87">
        <f t="shared" si="9"/>
        <v>5.4167951485250283</v>
      </c>
      <c r="P45" s="87"/>
      <c r="Q45" s="87">
        <f t="shared" si="10"/>
        <v>1.3812993321190044</v>
      </c>
      <c r="R45" s="87"/>
      <c r="T45" s="110"/>
      <c r="V45" s="110"/>
    </row>
    <row r="46" spans="1:22" ht="13">
      <c r="A46" s="384" t="s">
        <v>130</v>
      </c>
      <c r="B46" s="85">
        <f t="shared" si="6"/>
        <v>671</v>
      </c>
      <c r="C46" s="85"/>
      <c r="D46" s="85">
        <v>205</v>
      </c>
      <c r="E46" s="85" t="s">
        <v>204</v>
      </c>
      <c r="F46" s="85">
        <v>39</v>
      </c>
      <c r="G46" s="85" t="s">
        <v>204</v>
      </c>
      <c r="H46" s="85">
        <v>427</v>
      </c>
      <c r="I46" s="85" t="s">
        <v>204</v>
      </c>
      <c r="J46" s="17"/>
      <c r="K46" s="87">
        <f t="shared" si="7"/>
        <v>1.2905335230988191</v>
      </c>
      <c r="L46" s="87"/>
      <c r="M46" s="87">
        <f t="shared" si="8"/>
        <v>0.70473374815222245</v>
      </c>
      <c r="N46" s="87"/>
      <c r="O46" s="87">
        <f t="shared" si="9"/>
        <v>0.40086339808818994</v>
      </c>
      <c r="P46" s="87"/>
      <c r="Q46" s="87">
        <f t="shared" si="10"/>
        <v>3.2407407407407409</v>
      </c>
      <c r="R46" s="87"/>
      <c r="T46" s="110"/>
      <c r="V46" s="110"/>
    </row>
    <row r="47" spans="1:22" ht="13">
      <c r="A47" s="384" t="s">
        <v>34</v>
      </c>
      <c r="B47" s="85">
        <f t="shared" si="6"/>
        <v>778</v>
      </c>
      <c r="C47" s="85" t="s">
        <v>204</v>
      </c>
      <c r="D47" s="85">
        <v>512</v>
      </c>
      <c r="E47" s="85" t="s">
        <v>204</v>
      </c>
      <c r="F47" s="85">
        <v>36</v>
      </c>
      <c r="G47" s="85" t="s">
        <v>204</v>
      </c>
      <c r="H47" s="85">
        <v>230</v>
      </c>
      <c r="I47" s="85" t="s">
        <v>204</v>
      </c>
      <c r="J47" s="17"/>
      <c r="K47" s="87">
        <f t="shared" si="7"/>
        <v>1.4963264992114476</v>
      </c>
      <c r="L47" s="87"/>
      <c r="M47" s="87">
        <f t="shared" si="8"/>
        <v>1.7601155075801849</v>
      </c>
      <c r="N47" s="87"/>
      <c r="O47" s="87">
        <f t="shared" si="9"/>
        <v>0.37002775208140609</v>
      </c>
      <c r="P47" s="87"/>
      <c r="Q47" s="87">
        <f t="shared" si="10"/>
        <v>1.7455980570734668</v>
      </c>
      <c r="R47" s="87"/>
      <c r="T47" s="110"/>
      <c r="V47" s="110"/>
    </row>
    <row r="48" spans="1:22" ht="13">
      <c r="A48" s="384" t="s">
        <v>131</v>
      </c>
      <c r="B48" s="85">
        <f t="shared" si="6"/>
        <v>616</v>
      </c>
      <c r="C48" s="85" t="s">
        <v>204</v>
      </c>
      <c r="D48" s="85">
        <v>218</v>
      </c>
      <c r="E48" s="85" t="s">
        <v>204</v>
      </c>
      <c r="F48" s="85">
        <v>192</v>
      </c>
      <c r="G48" s="85" t="s">
        <v>204</v>
      </c>
      <c r="H48" s="85">
        <v>206</v>
      </c>
      <c r="I48" s="85" t="s">
        <v>204</v>
      </c>
      <c r="J48" s="17"/>
      <c r="K48" s="87">
        <f t="shared" si="7"/>
        <v>1.1847520867792438</v>
      </c>
      <c r="L48" s="87"/>
      <c r="M48" s="87">
        <f t="shared" si="8"/>
        <v>0.74942418096187557</v>
      </c>
      <c r="N48" s="87"/>
      <c r="O48" s="87">
        <f t="shared" si="9"/>
        <v>1.9734813444341659</v>
      </c>
      <c r="P48" s="87"/>
      <c r="Q48" s="87">
        <f t="shared" si="10"/>
        <v>1.5634486945962356</v>
      </c>
      <c r="R48" s="87"/>
      <c r="T48" s="110"/>
      <c r="V48" s="110"/>
    </row>
    <row r="49" spans="1:22" ht="13">
      <c r="A49" s="384" t="s">
        <v>198</v>
      </c>
      <c r="B49" s="85">
        <f t="shared" si="6"/>
        <v>112</v>
      </c>
      <c r="C49" s="85" t="s">
        <v>204</v>
      </c>
      <c r="D49" s="85">
        <v>0</v>
      </c>
      <c r="E49" s="85"/>
      <c r="F49" s="85">
        <v>0</v>
      </c>
      <c r="G49" s="85"/>
      <c r="H49" s="85">
        <v>112</v>
      </c>
      <c r="I49" s="85" t="s">
        <v>204</v>
      </c>
      <c r="J49" s="17"/>
      <c r="K49" s="87">
        <f t="shared" si="7"/>
        <v>0.21540947032349886</v>
      </c>
      <c r="L49" s="87"/>
      <c r="M49" s="87">
        <f t="shared" si="8"/>
        <v>0</v>
      </c>
      <c r="N49" s="87"/>
      <c r="O49" s="87">
        <f t="shared" si="9"/>
        <v>0</v>
      </c>
      <c r="P49" s="87"/>
      <c r="Q49" s="87">
        <f t="shared" si="10"/>
        <v>0.85003035822707951</v>
      </c>
      <c r="R49" s="87"/>
      <c r="T49" s="110"/>
      <c r="V49" s="110"/>
    </row>
    <row r="50" spans="1:22" ht="13">
      <c r="A50" s="384" t="s">
        <v>124</v>
      </c>
      <c r="B50" s="85">
        <f t="shared" si="6"/>
        <v>6081</v>
      </c>
      <c r="C50" s="85"/>
      <c r="D50" s="85">
        <v>3182</v>
      </c>
      <c r="E50" s="85"/>
      <c r="F50" s="85">
        <v>1844</v>
      </c>
      <c r="G50" s="85"/>
      <c r="H50" s="85">
        <v>1055</v>
      </c>
      <c r="I50" s="85"/>
      <c r="J50" s="17"/>
      <c r="K50" s="87">
        <f t="shared" si="7"/>
        <v>11.695580259260684</v>
      </c>
      <c r="L50" s="87"/>
      <c r="M50" s="87">
        <f>D50*100/SUM($D$42:$D$50)</f>
        <v>10.93884286156279</v>
      </c>
      <c r="N50" s="87"/>
      <c r="O50" s="87">
        <f>F50*100/SUM($F$42:$F$50)</f>
        <v>18.953643745503136</v>
      </c>
      <c r="P50" s="87"/>
      <c r="Q50" s="87">
        <f>H50*100/SUM($H$42:$H$50)</f>
        <v>8.0069823922282932</v>
      </c>
      <c r="R50" s="87"/>
    </row>
    <row r="51" spans="1:22" ht="13">
      <c r="A51" s="384" t="s">
        <v>4</v>
      </c>
      <c r="B51" s="85">
        <f t="shared" si="6"/>
        <v>10531</v>
      </c>
      <c r="C51" s="85"/>
      <c r="D51" s="85">
        <v>8788</v>
      </c>
      <c r="E51" s="85"/>
      <c r="F51" s="85">
        <v>1506</v>
      </c>
      <c r="G51" s="85"/>
      <c r="H51" s="85">
        <v>237</v>
      </c>
      <c r="I51" s="85" t="s">
        <v>204</v>
      </c>
      <c r="J51" s="17"/>
      <c r="K51" s="90" t="s">
        <v>14</v>
      </c>
      <c r="L51" s="90"/>
      <c r="M51" s="90" t="s">
        <v>14</v>
      </c>
      <c r="N51" s="91"/>
      <c r="O51" s="90" t="s">
        <v>14</v>
      </c>
      <c r="P51" s="90"/>
      <c r="Q51" s="90" t="s">
        <v>14</v>
      </c>
      <c r="R51" s="90"/>
    </row>
    <row r="52" spans="1:22" ht="6.5" customHeight="1">
      <c r="A52" s="27"/>
      <c r="B52" s="14"/>
      <c r="C52" s="640"/>
      <c r="D52" s="14"/>
      <c r="E52" s="640"/>
      <c r="F52" s="14"/>
      <c r="G52" s="640"/>
      <c r="H52" s="18"/>
      <c r="I52" s="640"/>
      <c r="J52" s="8"/>
      <c r="K52" s="14"/>
      <c r="L52" s="14"/>
      <c r="M52" s="14"/>
      <c r="N52" s="14"/>
      <c r="O52" s="14"/>
      <c r="P52" s="14"/>
      <c r="Q52" s="14"/>
      <c r="R52" s="14"/>
    </row>
    <row r="53" spans="1:22" ht="39">
      <c r="A53" s="227" t="s">
        <v>70</v>
      </c>
      <c r="B53" s="86">
        <f t="shared" ref="B53:B60" si="11">SUM(D53,F53,H53)</f>
        <v>62524</v>
      </c>
      <c r="C53" s="534"/>
      <c r="D53" s="86">
        <f>SUM(D54:D60)</f>
        <v>37878</v>
      </c>
      <c r="E53" s="534"/>
      <c r="F53" s="86">
        <f>SUM(F54:F60)</f>
        <v>11234</v>
      </c>
      <c r="G53" s="534"/>
      <c r="H53" s="86">
        <f>SUM(H54:H60)</f>
        <v>13412</v>
      </c>
      <c r="I53" s="641"/>
      <c r="J53" s="104"/>
      <c r="K53" s="89">
        <f>SUM(K54:K59)</f>
        <v>100</v>
      </c>
      <c r="L53" s="89"/>
      <c r="M53" s="89">
        <f>SUM(M54:M59)</f>
        <v>99.999999999999986</v>
      </c>
      <c r="N53" s="89"/>
      <c r="O53" s="89">
        <f>SUM(O54:O59)</f>
        <v>100.00000000000001</v>
      </c>
      <c r="P53" s="89"/>
      <c r="Q53" s="89">
        <f>SUM(Q54:Q59)</f>
        <v>100.00000000000001</v>
      </c>
      <c r="R53" s="89"/>
    </row>
    <row r="54" spans="1:22" ht="13">
      <c r="A54" s="145" t="s">
        <v>38</v>
      </c>
      <c r="B54" s="85">
        <f t="shared" si="11"/>
        <v>34010</v>
      </c>
      <c r="C54" s="85"/>
      <c r="D54" s="85">
        <v>16437</v>
      </c>
      <c r="E54" s="85"/>
      <c r="F54" s="85">
        <v>6870</v>
      </c>
      <c r="G54" s="85"/>
      <c r="H54" s="85">
        <v>10703</v>
      </c>
      <c r="I54" s="85"/>
      <c r="J54" s="117"/>
      <c r="K54" s="87">
        <f>B54*100/SUM(B54:B59)</f>
        <v>56.923360168711397</v>
      </c>
      <c r="L54" s="87"/>
      <c r="M54" s="87">
        <f t="shared" ref="M54:M59" si="12">D54*100/SUM($D$54:$D$59)</f>
        <v>45.616518191657647</v>
      </c>
      <c r="N54" s="87"/>
      <c r="O54" s="87">
        <f t="shared" ref="O54:O59" si="13">F54*100/SUM($F$54:$F$59)</f>
        <v>65.54092730394963</v>
      </c>
      <c r="P54" s="87"/>
      <c r="Q54" s="87">
        <f>H54*100/SUM($H$54:$H$59)</f>
        <v>80.887243047158407</v>
      </c>
      <c r="R54" s="87"/>
    </row>
    <row r="55" spans="1:22" ht="13">
      <c r="A55" s="145" t="s">
        <v>37</v>
      </c>
      <c r="B55" s="85">
        <f t="shared" si="11"/>
        <v>6596</v>
      </c>
      <c r="C55" s="85"/>
      <c r="D55" s="85">
        <v>2921</v>
      </c>
      <c r="E55" s="85"/>
      <c r="F55" s="85">
        <v>1892</v>
      </c>
      <c r="G55" s="85"/>
      <c r="H55" s="85">
        <v>1783</v>
      </c>
      <c r="I55" s="85"/>
      <c r="J55" s="117"/>
      <c r="K55" s="87">
        <f>B55*100/SUM(B54:B59)</f>
        <v>11.039884847774784</v>
      </c>
      <c r="L55" s="87"/>
      <c r="M55" s="87">
        <f t="shared" si="12"/>
        <v>8.1064579690838947</v>
      </c>
      <c r="N55" s="87"/>
      <c r="O55" s="87">
        <f t="shared" si="13"/>
        <v>18.049990459835911</v>
      </c>
      <c r="P55" s="87"/>
      <c r="Q55" s="87">
        <f t="shared" ref="Q55:Q58" si="14">H55*100/SUM($H$54:$H$59)</f>
        <v>13.47490931076179</v>
      </c>
      <c r="R55" s="87"/>
    </row>
    <row r="56" spans="1:22" ht="13">
      <c r="A56" s="145" t="s">
        <v>203</v>
      </c>
      <c r="B56" s="85">
        <f t="shared" si="11"/>
        <v>14986</v>
      </c>
      <c r="C56" s="85"/>
      <c r="D56" s="85">
        <v>14344</v>
      </c>
      <c r="E56" s="85"/>
      <c r="F56" s="85">
        <v>522</v>
      </c>
      <c r="G56" s="85" t="s">
        <v>204</v>
      </c>
      <c r="H56" s="85">
        <v>120</v>
      </c>
      <c r="I56" s="85" t="s">
        <v>204</v>
      </c>
      <c r="J56" s="17"/>
      <c r="K56" s="87">
        <f>B56*100/SUM(B54:B59)</f>
        <v>25.082430917033491</v>
      </c>
      <c r="L56" s="87"/>
      <c r="M56" s="87">
        <f t="shared" si="12"/>
        <v>39.807953820109347</v>
      </c>
      <c r="N56" s="87"/>
      <c r="O56" s="87">
        <f t="shared" si="13"/>
        <v>4.9799656554092726</v>
      </c>
      <c r="P56" s="87"/>
      <c r="Q56" s="87">
        <f t="shared" si="14"/>
        <v>0.90689238210399037</v>
      </c>
      <c r="R56" s="87"/>
    </row>
    <row r="57" spans="1:22" ht="13">
      <c r="A57" s="145" t="s">
        <v>66</v>
      </c>
      <c r="B57" s="85">
        <f>SUM(D57,F57,H57)</f>
        <v>1793</v>
      </c>
      <c r="C57" s="85"/>
      <c r="D57" s="85">
        <v>936</v>
      </c>
      <c r="E57" s="85" t="s">
        <v>204</v>
      </c>
      <c r="F57" s="85">
        <v>370</v>
      </c>
      <c r="G57" s="85" t="s">
        <v>204</v>
      </c>
      <c r="H57" s="85">
        <v>487</v>
      </c>
      <c r="I57" s="85" t="s">
        <v>204</v>
      </c>
      <c r="J57" s="17"/>
      <c r="K57" s="87">
        <f>B57*100/SUM(B54:B59)</f>
        <v>3.0009874972801982</v>
      </c>
      <c r="L57" s="87"/>
      <c r="M57" s="87">
        <f t="shared" si="12"/>
        <v>2.597618849388061</v>
      </c>
      <c r="N57" s="87"/>
      <c r="O57" s="87">
        <f t="shared" si="13"/>
        <v>3.5298607136042741</v>
      </c>
      <c r="P57" s="87"/>
      <c r="Q57" s="87">
        <f t="shared" si="14"/>
        <v>3.6804715840386941</v>
      </c>
      <c r="R57" s="87"/>
    </row>
    <row r="58" spans="1:22" ht="13">
      <c r="A58" s="145" t="s">
        <v>122</v>
      </c>
      <c r="B58" s="85">
        <f>SUM(D58,F58,H58)</f>
        <v>1801</v>
      </c>
      <c r="C58" s="85"/>
      <c r="D58" s="85">
        <v>959</v>
      </c>
      <c r="E58" s="85" t="s">
        <v>204</v>
      </c>
      <c r="F58" s="85">
        <v>723</v>
      </c>
      <c r="G58" s="85" t="s">
        <v>204</v>
      </c>
      <c r="H58" s="85">
        <v>119</v>
      </c>
      <c r="I58" s="85" t="s">
        <v>204</v>
      </c>
      <c r="J58" s="17"/>
      <c r="K58" s="87">
        <f>B58*100/SUM(B54:B59)</f>
        <v>3.0143772909100037</v>
      </c>
      <c r="L58" s="87"/>
      <c r="M58" s="87">
        <f t="shared" si="12"/>
        <v>2.6614492270973829</v>
      </c>
      <c r="N58" s="87"/>
      <c r="O58" s="87">
        <f t="shared" si="13"/>
        <v>6.8975386376645682</v>
      </c>
      <c r="P58" s="87"/>
      <c r="Q58" s="87">
        <f t="shared" si="14"/>
        <v>0.8993349455864571</v>
      </c>
      <c r="R58" s="87"/>
    </row>
    <row r="59" spans="1:22" ht="13">
      <c r="A59" s="145" t="s">
        <v>67</v>
      </c>
      <c r="B59" s="85">
        <f t="shared" si="11"/>
        <v>561</v>
      </c>
      <c r="C59" s="85" t="s">
        <v>204</v>
      </c>
      <c r="D59" s="85">
        <v>436</v>
      </c>
      <c r="E59" s="85" t="s">
        <v>204</v>
      </c>
      <c r="F59" s="85">
        <v>105</v>
      </c>
      <c r="G59" s="85" t="s">
        <v>204</v>
      </c>
      <c r="H59" s="85">
        <v>20</v>
      </c>
      <c r="I59" s="85" t="s">
        <v>204</v>
      </c>
      <c r="J59" s="17"/>
      <c r="K59" s="87">
        <f>B59*100/SUM(B54:B59)</f>
        <v>0.93895927829012338</v>
      </c>
      <c r="L59" s="87"/>
      <c r="M59" s="87">
        <f t="shared" si="12"/>
        <v>1.2100019426636694</v>
      </c>
      <c r="N59" s="87"/>
      <c r="O59" s="87">
        <f t="shared" si="13"/>
        <v>1.0017172295363481</v>
      </c>
      <c r="P59" s="87"/>
      <c r="Q59" s="87">
        <f>H59*100/SUM($H$54:$H$59)</f>
        <v>0.15114873035066506</v>
      </c>
      <c r="R59" s="87"/>
    </row>
    <row r="60" spans="1:22" ht="13">
      <c r="A60" s="145" t="s">
        <v>4</v>
      </c>
      <c r="B60" s="85">
        <f t="shared" si="11"/>
        <v>2777</v>
      </c>
      <c r="C60" s="85"/>
      <c r="D60" s="85">
        <v>1845</v>
      </c>
      <c r="E60" s="85"/>
      <c r="F60" s="85">
        <v>752</v>
      </c>
      <c r="G60" s="85" t="s">
        <v>204</v>
      </c>
      <c r="H60" s="85">
        <v>180</v>
      </c>
      <c r="I60" s="85" t="s">
        <v>204</v>
      </c>
      <c r="J60" s="17"/>
      <c r="K60" s="90" t="s">
        <v>14</v>
      </c>
      <c r="L60" s="90"/>
      <c r="M60" s="90" t="s">
        <v>14</v>
      </c>
      <c r="N60" s="90"/>
      <c r="O60" s="90" t="s">
        <v>14</v>
      </c>
      <c r="P60" s="90"/>
      <c r="Q60" s="90" t="s">
        <v>14</v>
      </c>
      <c r="R60" s="87"/>
    </row>
    <row r="61" spans="1:22" s="16" customFormat="1" ht="4.5" customHeight="1">
      <c r="A61" s="107"/>
      <c r="B61" s="119"/>
      <c r="C61" s="119"/>
      <c r="D61" s="62"/>
      <c r="E61" s="62"/>
      <c r="F61" s="62"/>
      <c r="G61" s="640"/>
      <c r="H61" s="15"/>
      <c r="I61" s="640"/>
      <c r="J61" s="15"/>
      <c r="K61" s="108"/>
      <c r="L61" s="108"/>
      <c r="M61" s="62"/>
      <c r="N61" s="62"/>
      <c r="O61" s="62"/>
      <c r="P61" s="62"/>
      <c r="Q61" s="62"/>
      <c r="R61" s="62"/>
    </row>
    <row r="62" spans="1:22" s="25" customFormat="1" ht="12" customHeight="1">
      <c r="A62" s="227" t="s">
        <v>123</v>
      </c>
      <c r="B62" s="86">
        <f t="shared" ref="B62:B67" si="15">SUM(D62,F62,H62)</f>
        <v>62523</v>
      </c>
      <c r="C62" s="534"/>
      <c r="D62" s="86">
        <f>D63+D66+D67</f>
        <v>37877</v>
      </c>
      <c r="E62" s="534"/>
      <c r="F62" s="86">
        <f>F63+F66+F67</f>
        <v>11234</v>
      </c>
      <c r="G62" s="534"/>
      <c r="H62" s="86">
        <f>H63+H66+H67</f>
        <v>13412</v>
      </c>
      <c r="I62" s="641"/>
      <c r="J62" s="11"/>
      <c r="K62" s="89">
        <f>SUM(K66,K63)</f>
        <v>100</v>
      </c>
      <c r="L62" s="89"/>
      <c r="M62" s="89">
        <f>SUM(M66,M63)</f>
        <v>100</v>
      </c>
      <c r="N62" s="89"/>
      <c r="O62" s="89">
        <f>SUM(O66,O63)</f>
        <v>100</v>
      </c>
      <c r="P62" s="89"/>
      <c r="Q62" s="89">
        <f>SUM(Q66,Q63)</f>
        <v>100</v>
      </c>
      <c r="R62" s="89"/>
    </row>
    <row r="63" spans="1:22" ht="13">
      <c r="A63" s="397" t="s">
        <v>74</v>
      </c>
      <c r="B63" s="85">
        <f t="shared" si="15"/>
        <v>25723</v>
      </c>
      <c r="C63" s="534"/>
      <c r="D63" s="85">
        <f>SUM(D64:D65)</f>
        <v>12113</v>
      </c>
      <c r="E63" s="534"/>
      <c r="F63" s="85">
        <f>SUM(F64:F65)</f>
        <v>7603</v>
      </c>
      <c r="G63" s="534"/>
      <c r="H63" s="85">
        <f>SUM(H64:H65)</f>
        <v>6007</v>
      </c>
      <c r="I63" s="534"/>
      <c r="J63" s="10"/>
      <c r="K63" s="87">
        <f>B63*100/SUM(B63,B66)</f>
        <v>50.702698440857034</v>
      </c>
      <c r="L63" s="87"/>
      <c r="M63" s="87">
        <f>D63*100/SUM(D63,D66)</f>
        <v>44.569136801825003</v>
      </c>
      <c r="N63" s="87"/>
      <c r="O63" s="87">
        <f>F63*100/SUM(F63,F66)</f>
        <v>72.196372614186686</v>
      </c>
      <c r="P63" s="87"/>
      <c r="Q63" s="87">
        <f>H63*100/SUM(H63,H66)</f>
        <v>46.122542997543</v>
      </c>
      <c r="R63" s="87"/>
    </row>
    <row r="64" spans="1:22" ht="13">
      <c r="A64" s="393" t="s">
        <v>39</v>
      </c>
      <c r="B64" s="85">
        <f t="shared" si="15"/>
        <v>8006</v>
      </c>
      <c r="C64" s="646"/>
      <c r="D64" s="85">
        <v>4782</v>
      </c>
      <c r="E64" s="85"/>
      <c r="F64" s="85">
        <v>2749</v>
      </c>
      <c r="G64" s="85"/>
      <c r="H64" s="85">
        <v>475</v>
      </c>
      <c r="I64" s="85"/>
      <c r="J64" s="118"/>
      <c r="K64" s="87">
        <f>B64*100/(B63+B66)</f>
        <v>15.780655589064317</v>
      </c>
      <c r="L64" s="87"/>
      <c r="M64" s="87">
        <f>D64*100/(D63+D66)</f>
        <v>17.595113694900288</v>
      </c>
      <c r="N64" s="87"/>
      <c r="O64" s="87">
        <f>F64*100/(F63+F66)</f>
        <v>26.103883771721584</v>
      </c>
      <c r="P64" s="87"/>
      <c r="Q64" s="87">
        <f>H64*100/(H63+H66)</f>
        <v>3.6471130221130221</v>
      </c>
      <c r="R64" s="87"/>
    </row>
    <row r="65" spans="1:18" ht="13">
      <c r="A65" s="393" t="s">
        <v>62</v>
      </c>
      <c r="B65" s="85">
        <f t="shared" si="15"/>
        <v>17717</v>
      </c>
      <c r="C65" s="646"/>
      <c r="D65" s="85">
        <v>7331</v>
      </c>
      <c r="E65" s="85"/>
      <c r="F65" s="85">
        <v>4854</v>
      </c>
      <c r="G65" s="85"/>
      <c r="H65" s="85">
        <v>5532</v>
      </c>
      <c r="I65" s="85"/>
      <c r="J65" s="118"/>
      <c r="K65" s="87">
        <f>B65*100/SUM(B63,B66)</f>
        <v>34.922042851792717</v>
      </c>
      <c r="L65" s="87"/>
      <c r="M65" s="87">
        <f>D65*100/SUM(D63,D66)</f>
        <v>26.974023106924719</v>
      </c>
      <c r="N65" s="87"/>
      <c r="O65" s="87">
        <f>F65*100/SUM(F63,F66)</f>
        <v>46.092488842465102</v>
      </c>
      <c r="P65" s="87"/>
      <c r="Q65" s="87">
        <f>H65*100/SUM(H63,H66)</f>
        <v>42.475429975429975</v>
      </c>
      <c r="R65" s="87"/>
    </row>
    <row r="66" spans="1:18" ht="13">
      <c r="A66" s="334" t="s">
        <v>75</v>
      </c>
      <c r="B66" s="85">
        <f t="shared" si="15"/>
        <v>25010</v>
      </c>
      <c r="C66" s="534"/>
      <c r="D66" s="85">
        <v>15065</v>
      </c>
      <c r="E66" s="85"/>
      <c r="F66" s="85">
        <v>2928</v>
      </c>
      <c r="G66" s="85"/>
      <c r="H66" s="85">
        <v>7017</v>
      </c>
      <c r="I66" s="85"/>
      <c r="J66" s="10"/>
      <c r="K66" s="87">
        <f>B66*100/SUM(B63,B66)</f>
        <v>49.297301559142966</v>
      </c>
      <c r="L66" s="87"/>
      <c r="M66" s="87">
        <f>D66*100/SUM(D63,D66)</f>
        <v>55.430863198174997</v>
      </c>
      <c r="N66" s="87"/>
      <c r="O66" s="87">
        <f>F66*100/SUM(F63,F66)</f>
        <v>27.803627385813314</v>
      </c>
      <c r="P66" s="87"/>
      <c r="Q66" s="87">
        <f>H66*100/SUM(H63,H66)</f>
        <v>53.877457002457</v>
      </c>
      <c r="R66" s="87"/>
    </row>
    <row r="67" spans="1:18" ht="13">
      <c r="A67" s="334" t="s">
        <v>69</v>
      </c>
      <c r="B67" s="85">
        <f t="shared" si="15"/>
        <v>11790</v>
      </c>
      <c r="C67" s="646"/>
      <c r="D67" s="85">
        <v>10699</v>
      </c>
      <c r="E67" s="85"/>
      <c r="F67" s="85">
        <v>703</v>
      </c>
      <c r="G67" s="85" t="s">
        <v>204</v>
      </c>
      <c r="H67" s="85">
        <v>388</v>
      </c>
      <c r="I67" s="85" t="s">
        <v>204</v>
      </c>
      <c r="J67" s="10"/>
      <c r="K67" s="90" t="s">
        <v>14</v>
      </c>
      <c r="L67" s="87"/>
      <c r="M67" s="90" t="s">
        <v>14</v>
      </c>
      <c r="N67" s="87"/>
      <c r="O67" s="90" t="s">
        <v>14</v>
      </c>
      <c r="P67" s="90"/>
      <c r="Q67" s="90" t="s">
        <v>14</v>
      </c>
      <c r="R67" s="87"/>
    </row>
    <row r="68" spans="1:18" ht="6" customHeight="1">
      <c r="A68" s="19"/>
      <c r="B68" s="85"/>
      <c r="C68" s="534"/>
      <c r="D68" s="85"/>
      <c r="E68" s="534"/>
      <c r="F68" s="85"/>
      <c r="G68" s="534"/>
      <c r="H68" s="85"/>
      <c r="I68" s="534"/>
      <c r="J68" s="10"/>
      <c r="K68" s="90"/>
      <c r="L68" s="90"/>
      <c r="M68" s="90"/>
      <c r="N68" s="91"/>
      <c r="O68" s="90"/>
      <c r="P68" s="90"/>
      <c r="Q68" s="90"/>
      <c r="R68" s="30"/>
    </row>
    <row r="69" spans="1:18" ht="13">
      <c r="A69" s="463" t="s">
        <v>172</v>
      </c>
      <c r="B69" s="464">
        <f>SUM(D69,F69,H69)</f>
        <v>31497</v>
      </c>
      <c r="C69" s="638"/>
      <c r="D69" s="464">
        <f>D17</f>
        <v>5205</v>
      </c>
      <c r="E69" s="638"/>
      <c r="F69" s="464">
        <f>F17</f>
        <v>23075</v>
      </c>
      <c r="G69" s="638"/>
      <c r="H69" s="464">
        <f>H17</f>
        <v>3217</v>
      </c>
      <c r="I69" s="638"/>
      <c r="J69" s="465"/>
      <c r="K69" s="466">
        <f>SUM(M69,O69,Q69)</f>
        <v>100</v>
      </c>
      <c r="L69" s="466"/>
      <c r="M69" s="466">
        <f>D69*100/B69</f>
        <v>16.525383369844747</v>
      </c>
      <c r="N69" s="467"/>
      <c r="O69" s="466">
        <f>F69*100/B69</f>
        <v>73.260945486871762</v>
      </c>
      <c r="P69" s="523"/>
      <c r="Q69" s="466">
        <f>H69*100/B69</f>
        <v>10.213671143283488</v>
      </c>
      <c r="R69" s="498"/>
    </row>
    <row r="70" spans="1:18" ht="6.5" customHeight="1">
      <c r="A70" s="14"/>
      <c r="B70" s="14"/>
      <c r="C70" s="637"/>
      <c r="D70" s="14"/>
      <c r="E70" s="637"/>
      <c r="F70" s="14"/>
      <c r="G70" s="637"/>
      <c r="H70" s="14"/>
      <c r="I70" s="637"/>
      <c r="J70" s="14"/>
      <c r="K70" s="14"/>
      <c r="L70" s="14"/>
      <c r="M70" s="14"/>
      <c r="N70" s="14"/>
      <c r="O70" s="14"/>
      <c r="P70" s="14"/>
      <c r="Q70" s="14"/>
      <c r="R70" s="14"/>
    </row>
    <row r="71" spans="1:18" ht="12" customHeight="1">
      <c r="A71" s="289" t="s">
        <v>15</v>
      </c>
      <c r="B71" s="341">
        <f t="shared" ref="B71:B73" si="16">SUM(D71,F71,H71)</f>
        <v>31496</v>
      </c>
      <c r="C71" s="581"/>
      <c r="D71" s="532">
        <f>SUM(D72:D73)</f>
        <v>5204</v>
      </c>
      <c r="E71" s="532"/>
      <c r="F71" s="532">
        <f>SUM(F72:F73)</f>
        <v>23075</v>
      </c>
      <c r="G71" s="532"/>
      <c r="H71" s="532">
        <f>SUM(H72:H73)</f>
        <v>3217</v>
      </c>
      <c r="I71" s="577"/>
      <c r="J71" s="358"/>
      <c r="K71" s="338">
        <f>SUM(K72:K73)</f>
        <v>100</v>
      </c>
      <c r="L71" s="338"/>
      <c r="M71" s="338">
        <f>SUM(M72:M73)</f>
        <v>100</v>
      </c>
      <c r="N71" s="338"/>
      <c r="O71" s="338">
        <f>SUM(O72:O73)</f>
        <v>100</v>
      </c>
      <c r="P71" s="332"/>
      <c r="Q71" s="338">
        <f>SUM(Q72:Q73)</f>
        <v>100</v>
      </c>
      <c r="R71" s="338"/>
    </row>
    <row r="72" spans="1:18" ht="12" customHeight="1">
      <c r="A72" s="290" t="s">
        <v>89</v>
      </c>
      <c r="B72" s="324">
        <f t="shared" si="16"/>
        <v>27769</v>
      </c>
      <c r="C72" s="581"/>
      <c r="D72" s="712">
        <v>4328</v>
      </c>
      <c r="E72" s="533"/>
      <c r="F72" s="712">
        <v>20797</v>
      </c>
      <c r="G72" s="533"/>
      <c r="H72" s="712">
        <v>2644</v>
      </c>
      <c r="I72" s="577"/>
      <c r="J72" s="344"/>
      <c r="K72" s="328">
        <f>B72*100/SUM(B72:B73)</f>
        <v>88.166751333502674</v>
      </c>
      <c r="L72" s="328"/>
      <c r="M72" s="328">
        <f>D72*100/SUM(D72:D73)</f>
        <v>83.16679477325134</v>
      </c>
      <c r="N72" s="328"/>
      <c r="O72" s="328">
        <f>F72*100/SUM(F72:F73)</f>
        <v>90.127843986998911</v>
      </c>
      <c r="P72" s="327"/>
      <c r="Q72" s="328">
        <f>H72*100/SUM(H72:H73)</f>
        <v>82.188374261734538</v>
      </c>
      <c r="R72" s="328"/>
    </row>
    <row r="73" spans="1:18" ht="12" customHeight="1">
      <c r="A73" s="290" t="s">
        <v>90</v>
      </c>
      <c r="B73" s="324">
        <f t="shared" si="16"/>
        <v>3727</v>
      </c>
      <c r="C73" s="581"/>
      <c r="D73" s="712">
        <v>876</v>
      </c>
      <c r="E73" s="533" t="s">
        <v>204</v>
      </c>
      <c r="F73" s="712">
        <v>2278</v>
      </c>
      <c r="G73" s="533"/>
      <c r="H73" s="712">
        <v>573</v>
      </c>
      <c r="I73" s="534"/>
      <c r="J73" s="344"/>
      <c r="K73" s="328">
        <f>B73*100/SUM(B72:B73)</f>
        <v>11.833248666497333</v>
      </c>
      <c r="L73" s="328"/>
      <c r="M73" s="328">
        <f>D73*100/SUM(D72:D73)</f>
        <v>16.833205226748653</v>
      </c>
      <c r="N73" s="328"/>
      <c r="O73" s="328">
        <f>F73*100/SUM(F72:F73)</f>
        <v>9.8721560130010833</v>
      </c>
      <c r="P73" s="327"/>
      <c r="Q73" s="328">
        <f>H73*100/SUM(H72:H73)</f>
        <v>17.811625738265466</v>
      </c>
      <c r="R73" s="328"/>
    </row>
    <row r="74" spans="1:18" ht="6.5" customHeight="1">
      <c r="A74" s="14"/>
      <c r="B74" s="14"/>
      <c r="C74" s="534"/>
      <c r="D74" s="14"/>
      <c r="E74" s="534"/>
      <c r="F74" s="14"/>
      <c r="G74" s="534"/>
      <c r="H74" s="14"/>
      <c r="I74" s="637"/>
      <c r="J74" s="14"/>
      <c r="K74" s="14"/>
      <c r="L74" s="14"/>
      <c r="M74" s="14"/>
      <c r="N74" s="14"/>
      <c r="O74" s="14"/>
      <c r="P74" s="14"/>
      <c r="Q74" s="14"/>
      <c r="R74" s="14"/>
    </row>
    <row r="75" spans="1:18" s="25" customFormat="1" ht="26">
      <c r="A75" s="385" t="s">
        <v>105</v>
      </c>
      <c r="B75" s="86">
        <f t="shared" ref="B75:B88" si="17">SUM(D75,F75,H75)</f>
        <v>31496</v>
      </c>
      <c r="C75" s="534"/>
      <c r="D75" s="86">
        <f>SUM(D76:D88)</f>
        <v>5205</v>
      </c>
      <c r="E75" s="534"/>
      <c r="F75" s="86">
        <f>SUM(F76:F88)</f>
        <v>23074</v>
      </c>
      <c r="G75" s="534"/>
      <c r="H75" s="86">
        <f>SUM(H76:H88)</f>
        <v>3217</v>
      </c>
      <c r="I75" s="534"/>
      <c r="J75" s="11"/>
      <c r="K75" s="89">
        <f>SUM(K76:K87)</f>
        <v>100</v>
      </c>
      <c r="L75" s="89"/>
      <c r="M75" s="89">
        <f>SUM(M76:M87)</f>
        <v>100</v>
      </c>
      <c r="N75" s="89"/>
      <c r="O75" s="89">
        <f>SUM(O76:O87)</f>
        <v>100</v>
      </c>
      <c r="P75" s="89"/>
      <c r="Q75" s="89">
        <f>SUM(Q76:Q87)</f>
        <v>100</v>
      </c>
      <c r="R75" s="6"/>
    </row>
    <row r="76" spans="1:18" ht="13">
      <c r="A76" s="531" t="s">
        <v>45</v>
      </c>
      <c r="B76" s="85">
        <f t="shared" si="17"/>
        <v>2310</v>
      </c>
      <c r="C76" s="534"/>
      <c r="D76" s="85">
        <v>762</v>
      </c>
      <c r="E76" s="85" t="s">
        <v>204</v>
      </c>
      <c r="F76" s="85">
        <v>1204</v>
      </c>
      <c r="G76" s="85"/>
      <c r="H76" s="85">
        <v>344</v>
      </c>
      <c r="I76" s="85"/>
      <c r="J76" s="10"/>
      <c r="K76" s="87">
        <f>B76*100/SUM($B$76:$B$87)</f>
        <v>7.6089462762278073</v>
      </c>
      <c r="L76" s="87"/>
      <c r="M76" s="87">
        <f>D76*100/SUM($D$76:$D$87)</f>
        <v>16.67031284182892</v>
      </c>
      <c r="N76" s="87"/>
      <c r="O76" s="87">
        <f>F76*100/SUM($F$76:$F$87)</f>
        <v>5.3262552532625529</v>
      </c>
      <c r="P76" s="87"/>
      <c r="Q76" s="87">
        <f>H76*100/SUM($H$76:$H$87)</f>
        <v>10.80741438894125</v>
      </c>
      <c r="R76" s="7"/>
    </row>
    <row r="77" spans="1:18" ht="13">
      <c r="A77" s="384" t="s">
        <v>47</v>
      </c>
      <c r="B77" s="85">
        <f t="shared" si="17"/>
        <v>1011</v>
      </c>
      <c r="C77" s="85" t="s">
        <v>204</v>
      </c>
      <c r="D77" s="85">
        <v>184</v>
      </c>
      <c r="E77" s="85" t="s">
        <v>204</v>
      </c>
      <c r="F77" s="85">
        <v>734</v>
      </c>
      <c r="G77" s="85" t="s">
        <v>204</v>
      </c>
      <c r="H77" s="85">
        <v>93</v>
      </c>
      <c r="I77" s="85" t="s">
        <v>204</v>
      </c>
      <c r="J77" s="10"/>
      <c r="K77" s="87">
        <f>B77*100/SUM($B$76:$B$87)</f>
        <v>3.3301492144010014</v>
      </c>
      <c r="L77" s="87"/>
      <c r="M77" s="87">
        <f t="shared" ref="M77:M86" si="18">D77*100/SUM($D$76:$D$87)</f>
        <v>4.0253773791292931</v>
      </c>
      <c r="N77" s="87"/>
      <c r="O77" s="87">
        <f t="shared" ref="O77:O86" si="19">F77*100/SUM($F$76:$F$87)</f>
        <v>3.2470692324706922</v>
      </c>
      <c r="P77" s="87"/>
      <c r="Q77" s="87">
        <f t="shared" ref="Q77:Q85" si="20">H77*100/SUM($H$76:$H$87)</f>
        <v>2.9217719132893496</v>
      </c>
      <c r="R77" s="7"/>
    </row>
    <row r="78" spans="1:18" ht="13">
      <c r="A78" s="384" t="s">
        <v>219</v>
      </c>
      <c r="B78" s="85">
        <f>SUM(D78,F78,H78)</f>
        <v>426</v>
      </c>
      <c r="C78" s="85" t="s">
        <v>204</v>
      </c>
      <c r="D78" s="85">
        <v>209</v>
      </c>
      <c r="E78" s="85" t="s">
        <v>204</v>
      </c>
      <c r="F78" s="85">
        <v>217</v>
      </c>
      <c r="G78" s="85" t="s">
        <v>204</v>
      </c>
      <c r="H78" s="85">
        <v>0</v>
      </c>
      <c r="I78" s="85"/>
      <c r="J78" s="10"/>
      <c r="K78" s="87">
        <f t="shared" ref="K78:K86" si="21">B78*100/SUM($B$76:$B$87)</f>
        <v>1.403208274317336</v>
      </c>
      <c r="L78" s="87"/>
      <c r="M78" s="87">
        <f t="shared" si="18"/>
        <v>4.5723036534675128</v>
      </c>
      <c r="N78" s="87"/>
      <c r="O78" s="87">
        <f t="shared" si="19"/>
        <v>0.95996460959964613</v>
      </c>
      <c r="P78" s="87"/>
      <c r="Q78" s="87">
        <f t="shared" si="20"/>
        <v>0</v>
      </c>
      <c r="R78" s="7"/>
    </row>
    <row r="79" spans="1:18" ht="13">
      <c r="A79" s="531" t="s">
        <v>46</v>
      </c>
      <c r="B79" s="85">
        <f t="shared" si="17"/>
        <v>470</v>
      </c>
      <c r="C79" s="85" t="s">
        <v>204</v>
      </c>
      <c r="D79" s="85">
        <v>48</v>
      </c>
      <c r="E79" s="85" t="s">
        <v>204</v>
      </c>
      <c r="F79" s="85">
        <v>376</v>
      </c>
      <c r="G79" s="85" t="s">
        <v>204</v>
      </c>
      <c r="H79" s="85">
        <v>46</v>
      </c>
      <c r="I79" s="85" t="s">
        <v>204</v>
      </c>
      <c r="J79" s="10"/>
      <c r="K79" s="87">
        <f t="shared" si="21"/>
        <v>1.5481405843407228</v>
      </c>
      <c r="L79" s="87"/>
      <c r="M79" s="87">
        <f t="shared" si="18"/>
        <v>1.0500984467293808</v>
      </c>
      <c r="N79" s="87"/>
      <c r="O79" s="87">
        <f t="shared" si="19"/>
        <v>1.6633488166334882</v>
      </c>
      <c r="P79" s="87"/>
      <c r="Q79" s="87">
        <f t="shared" si="20"/>
        <v>1.4451775054979579</v>
      </c>
      <c r="R79" s="7"/>
    </row>
    <row r="80" spans="1:18" ht="13">
      <c r="A80" s="384" t="s">
        <v>129</v>
      </c>
      <c r="B80" s="85">
        <f t="shared" si="17"/>
        <v>86</v>
      </c>
      <c r="C80" s="85" t="s">
        <v>204</v>
      </c>
      <c r="D80" s="85">
        <v>0</v>
      </c>
      <c r="E80" s="85"/>
      <c r="F80" s="85">
        <v>86</v>
      </c>
      <c r="G80" s="85" t="s">
        <v>204</v>
      </c>
      <c r="H80" s="85">
        <v>0</v>
      </c>
      <c r="I80" s="85"/>
      <c r="J80" s="10"/>
      <c r="K80" s="87">
        <f t="shared" si="21"/>
        <v>0.28327678777298332</v>
      </c>
      <c r="L80" s="87"/>
      <c r="M80" s="87">
        <f t="shared" si="18"/>
        <v>0</v>
      </c>
      <c r="N80" s="87"/>
      <c r="O80" s="87">
        <f t="shared" si="19"/>
        <v>0.38044680380446805</v>
      </c>
      <c r="P80" s="87"/>
      <c r="Q80" s="87">
        <f t="shared" si="20"/>
        <v>0</v>
      </c>
      <c r="R80" s="7"/>
    </row>
    <row r="81" spans="1:22" ht="13">
      <c r="A81" s="531" t="s">
        <v>48</v>
      </c>
      <c r="B81" s="85">
        <f t="shared" si="17"/>
        <v>149</v>
      </c>
      <c r="C81" s="85" t="s">
        <v>204</v>
      </c>
      <c r="D81" s="85">
        <v>118</v>
      </c>
      <c r="E81" s="85" t="s">
        <v>204</v>
      </c>
      <c r="F81" s="85">
        <v>0</v>
      </c>
      <c r="G81" s="85"/>
      <c r="H81" s="85">
        <v>31</v>
      </c>
      <c r="I81" s="85" t="s">
        <v>204</v>
      </c>
      <c r="J81" s="10"/>
      <c r="K81" s="87">
        <f t="shared" si="21"/>
        <v>0.49079350439737807</v>
      </c>
      <c r="L81" s="87"/>
      <c r="M81" s="87">
        <f t="shared" si="18"/>
        <v>2.5814920148763947</v>
      </c>
      <c r="N81" s="87"/>
      <c r="O81" s="87">
        <f t="shared" si="19"/>
        <v>0</v>
      </c>
      <c r="P81" s="87"/>
      <c r="Q81" s="87">
        <f t="shared" si="20"/>
        <v>0.9739239710964499</v>
      </c>
      <c r="R81" s="7"/>
    </row>
    <row r="82" spans="1:22" ht="13">
      <c r="A82" s="531" t="s">
        <v>49</v>
      </c>
      <c r="B82" s="85">
        <f t="shared" si="17"/>
        <v>62</v>
      </c>
      <c r="C82" s="85" t="s">
        <v>204</v>
      </c>
      <c r="D82" s="85">
        <v>41</v>
      </c>
      <c r="E82" s="85" t="s">
        <v>204</v>
      </c>
      <c r="F82" s="85">
        <v>21</v>
      </c>
      <c r="G82" s="85" t="s">
        <v>204</v>
      </c>
      <c r="H82" s="85">
        <v>0</v>
      </c>
      <c r="I82" s="85"/>
      <c r="J82" s="10"/>
      <c r="K82" s="87">
        <f t="shared" si="21"/>
        <v>0.20422280048749958</v>
      </c>
      <c r="L82" s="87"/>
      <c r="M82" s="87">
        <f t="shared" si="18"/>
        <v>0.89695908991467954</v>
      </c>
      <c r="N82" s="87"/>
      <c r="O82" s="87">
        <f>F82*100/SUM($F$76:$F$87)</f>
        <v>9.2899800928998008E-2</v>
      </c>
      <c r="P82" s="87"/>
      <c r="Q82" s="87">
        <f>H82*100/SUM($H$76:$H$87)</f>
        <v>0</v>
      </c>
      <c r="R82" s="7"/>
    </row>
    <row r="83" spans="1:22" ht="13">
      <c r="A83" s="384" t="s">
        <v>128</v>
      </c>
      <c r="B83" s="85">
        <f t="shared" si="17"/>
        <v>5330</v>
      </c>
      <c r="C83" s="534"/>
      <c r="D83" s="85">
        <v>498</v>
      </c>
      <c r="E83" s="85" t="s">
        <v>204</v>
      </c>
      <c r="F83" s="85">
        <v>4331</v>
      </c>
      <c r="G83" s="85"/>
      <c r="H83" s="85">
        <v>501</v>
      </c>
      <c r="I83" s="85" t="s">
        <v>204</v>
      </c>
      <c r="J83" s="10"/>
      <c r="K83" s="87">
        <f t="shared" si="21"/>
        <v>17.556573009651174</v>
      </c>
      <c r="L83" s="87"/>
      <c r="M83" s="87">
        <f t="shared" si="18"/>
        <v>10.894771384817327</v>
      </c>
      <c r="N83" s="87"/>
      <c r="O83" s="87">
        <f>F83*100/SUM($F$76:$F$87)</f>
        <v>19.15947799159478</v>
      </c>
      <c r="P83" s="87"/>
      <c r="Q83" s="87">
        <f t="shared" si="20"/>
        <v>15.739868049010367</v>
      </c>
      <c r="R83" s="7"/>
    </row>
    <row r="84" spans="1:22" ht="13">
      <c r="A84" s="384" t="s">
        <v>50</v>
      </c>
      <c r="B84" s="85">
        <f t="shared" si="17"/>
        <v>1560</v>
      </c>
      <c r="C84" s="534"/>
      <c r="D84" s="85">
        <v>238</v>
      </c>
      <c r="E84" s="85" t="s">
        <v>204</v>
      </c>
      <c r="F84" s="85">
        <v>1173</v>
      </c>
      <c r="G84" s="85" t="s">
        <v>204</v>
      </c>
      <c r="H84" s="85">
        <v>149</v>
      </c>
      <c r="I84" s="85" t="s">
        <v>204</v>
      </c>
      <c r="J84" s="10"/>
      <c r="K84" s="87">
        <f t="shared" si="21"/>
        <v>5.1385091735564412</v>
      </c>
      <c r="L84" s="87"/>
      <c r="M84" s="87">
        <f t="shared" si="18"/>
        <v>5.2067381316998471</v>
      </c>
      <c r="N84" s="87"/>
      <c r="O84" s="87">
        <f t="shared" si="19"/>
        <v>5.1891174518911747</v>
      </c>
      <c r="P84" s="87"/>
      <c r="Q84" s="87">
        <f>H84*100/SUM($H$76:$H$87)</f>
        <v>4.6811184417216465</v>
      </c>
      <c r="R84" s="7"/>
    </row>
    <row r="85" spans="1:22" ht="13">
      <c r="A85" s="384" t="s">
        <v>51</v>
      </c>
      <c r="B85" s="85">
        <f t="shared" si="17"/>
        <v>12263</v>
      </c>
      <c r="C85" s="534"/>
      <c r="D85" s="85">
        <v>1173</v>
      </c>
      <c r="E85" s="85"/>
      <c r="F85" s="85">
        <v>9466</v>
      </c>
      <c r="G85" s="85"/>
      <c r="H85" s="85">
        <v>1624</v>
      </c>
      <c r="I85" s="85"/>
      <c r="J85" s="10"/>
      <c r="K85" s="87">
        <f t="shared" si="21"/>
        <v>40.39329358674528</v>
      </c>
      <c r="L85" s="87"/>
      <c r="M85" s="87">
        <f t="shared" si="18"/>
        <v>25.661780791949244</v>
      </c>
      <c r="N85" s="87"/>
      <c r="O85" s="87">
        <f t="shared" si="19"/>
        <v>41.875691218756913</v>
      </c>
      <c r="P85" s="87"/>
      <c r="Q85" s="87">
        <f t="shared" si="20"/>
        <v>51.021049324536598</v>
      </c>
      <c r="R85" s="7"/>
    </row>
    <row r="86" spans="1:22" ht="13">
      <c r="A86" s="531" t="s">
        <v>52</v>
      </c>
      <c r="B86" s="85">
        <f t="shared" si="17"/>
        <v>1450</v>
      </c>
      <c r="C86" s="534"/>
      <c r="D86" s="85">
        <v>311</v>
      </c>
      <c r="E86" s="85" t="s">
        <v>204</v>
      </c>
      <c r="F86" s="85">
        <v>1095</v>
      </c>
      <c r="G86" s="85"/>
      <c r="H86" s="85">
        <v>44</v>
      </c>
      <c r="I86" s="85" t="s">
        <v>204</v>
      </c>
      <c r="J86" s="10"/>
      <c r="K86" s="87">
        <f t="shared" si="21"/>
        <v>4.776178398497974</v>
      </c>
      <c r="L86" s="87"/>
      <c r="M86" s="87">
        <f t="shared" si="18"/>
        <v>6.8037628527674467</v>
      </c>
      <c r="N86" s="87"/>
      <c r="O86" s="87">
        <f t="shared" si="19"/>
        <v>4.8440610484406106</v>
      </c>
      <c r="P86" s="87"/>
      <c r="Q86" s="87">
        <f>H86*100/SUM($H$76:$H$87)</f>
        <v>1.3823437009110902</v>
      </c>
      <c r="R86" s="7"/>
    </row>
    <row r="87" spans="1:22" ht="13">
      <c r="A87" s="531" t="s">
        <v>106</v>
      </c>
      <c r="B87" s="85">
        <f t="shared" si="17"/>
        <v>5242</v>
      </c>
      <c r="C87" s="534"/>
      <c r="D87" s="85">
        <v>989</v>
      </c>
      <c r="E87" s="85"/>
      <c r="F87" s="85">
        <v>3902</v>
      </c>
      <c r="G87" s="85"/>
      <c r="H87" s="85">
        <v>351</v>
      </c>
      <c r="I87" s="85" t="s">
        <v>204</v>
      </c>
      <c r="J87" s="10"/>
      <c r="K87" s="90">
        <f>B87*100/SUM(B76:B87)</f>
        <v>17.2667083896044</v>
      </c>
      <c r="L87" s="90"/>
      <c r="M87" s="87">
        <f>D87*100/SUM($D$76:$D$87)</f>
        <v>21.636403412819952</v>
      </c>
      <c r="N87" s="91"/>
      <c r="O87" s="87">
        <f>F87*100/SUM($F$76:$F$87)</f>
        <v>17.261667772616679</v>
      </c>
      <c r="P87" s="90"/>
      <c r="Q87" s="87">
        <f>H87*100/SUM($H$76:$H$87)</f>
        <v>11.027332704995288</v>
      </c>
      <c r="R87" s="30"/>
    </row>
    <row r="88" spans="1:22" ht="13">
      <c r="A88" s="531" t="s">
        <v>69</v>
      </c>
      <c r="B88" s="85">
        <f t="shared" si="17"/>
        <v>1137</v>
      </c>
      <c r="C88" s="534"/>
      <c r="D88" s="85">
        <v>634</v>
      </c>
      <c r="E88" s="85" t="s">
        <v>204</v>
      </c>
      <c r="F88" s="85">
        <v>469</v>
      </c>
      <c r="G88" s="85" t="s">
        <v>204</v>
      </c>
      <c r="H88" s="85">
        <v>34</v>
      </c>
      <c r="I88" s="85" t="s">
        <v>204</v>
      </c>
      <c r="J88" s="10"/>
      <c r="K88" s="90" t="s">
        <v>14</v>
      </c>
      <c r="L88" s="90"/>
      <c r="M88" s="90" t="s">
        <v>14</v>
      </c>
      <c r="N88" s="91"/>
      <c r="O88" s="90" t="s">
        <v>14</v>
      </c>
      <c r="P88" s="90"/>
      <c r="Q88" s="90" t="s">
        <v>14</v>
      </c>
      <c r="R88" s="30"/>
    </row>
    <row r="89" spans="1:22" ht="6.5" customHeight="1">
      <c r="A89" s="14"/>
      <c r="B89" s="14"/>
      <c r="C89" s="640"/>
      <c r="D89" s="14"/>
      <c r="E89" s="640"/>
      <c r="F89" s="14"/>
      <c r="G89" s="640"/>
      <c r="H89" s="18"/>
      <c r="I89" s="640"/>
      <c r="J89" s="8"/>
      <c r="K89" s="14"/>
      <c r="L89" s="14"/>
      <c r="M89" s="14"/>
      <c r="N89" s="14"/>
      <c r="O89" s="14"/>
      <c r="P89" s="14"/>
      <c r="Q89" s="14"/>
      <c r="R89" s="14"/>
    </row>
    <row r="90" spans="1:22" s="25" customFormat="1" ht="26">
      <c r="A90" s="227" t="s">
        <v>36</v>
      </c>
      <c r="B90" s="86">
        <f t="shared" ref="B90:B100" si="22">SUM(D90,F90,H90)</f>
        <v>31497</v>
      </c>
      <c r="C90" s="534"/>
      <c r="D90" s="86">
        <f>SUM(D91:D100)</f>
        <v>5205</v>
      </c>
      <c r="E90" s="534"/>
      <c r="F90" s="86">
        <f>SUM(F91:F100)</f>
        <v>23075</v>
      </c>
      <c r="G90" s="534"/>
      <c r="H90" s="86">
        <f>SUM(H91:H100)</f>
        <v>3217</v>
      </c>
      <c r="I90" s="641"/>
      <c r="J90" s="104"/>
      <c r="K90" s="89">
        <f>SUM(K91:K99)</f>
        <v>100</v>
      </c>
      <c r="L90" s="89"/>
      <c r="M90" s="89">
        <f>SUM(M91:M99)</f>
        <v>100.00000000000001</v>
      </c>
      <c r="N90" s="89"/>
      <c r="O90" s="89">
        <f>SUM(O91:O99)</f>
        <v>100.00000000000001</v>
      </c>
      <c r="P90" s="89"/>
      <c r="Q90" s="89">
        <f>SUM(Q91:Q99)</f>
        <v>99.999999999999986</v>
      </c>
      <c r="R90" s="89"/>
      <c r="T90" s="110"/>
      <c r="V90" s="110"/>
    </row>
    <row r="91" spans="1:22" ht="13">
      <c r="A91" s="384" t="s">
        <v>31</v>
      </c>
      <c r="B91" s="85">
        <f t="shared" si="22"/>
        <v>17178</v>
      </c>
      <c r="C91" s="85"/>
      <c r="D91" s="85">
        <v>2117</v>
      </c>
      <c r="E91" s="85"/>
      <c r="F91" s="85">
        <v>12745</v>
      </c>
      <c r="G91" s="85"/>
      <c r="H91" s="85">
        <v>2316</v>
      </c>
      <c r="I91" s="85"/>
      <c r="J91" s="17"/>
      <c r="K91" s="87">
        <f>B91*100/SUM(B91:B99)</f>
        <v>63.789966207434361</v>
      </c>
      <c r="L91" s="87"/>
      <c r="M91" s="87">
        <f>D91*100/SUM($D$91:$D$99)</f>
        <v>55.931307793923381</v>
      </c>
      <c r="N91" s="87"/>
      <c r="O91" s="87">
        <f>F91*100/SUM($F$91:$F$99)</f>
        <v>63.811145045811848</v>
      </c>
      <c r="P91" s="87"/>
      <c r="Q91" s="87">
        <f>H91*100/SUM($H$91:$H$99)</f>
        <v>73.03689687795648</v>
      </c>
      <c r="R91" s="87"/>
      <c r="T91" s="110"/>
      <c r="V91" s="110"/>
    </row>
    <row r="92" spans="1:22" s="5" customFormat="1" ht="13">
      <c r="A92" s="384" t="s">
        <v>33</v>
      </c>
      <c r="B92" s="85">
        <f t="shared" si="22"/>
        <v>2063</v>
      </c>
      <c r="C92" s="85"/>
      <c r="D92" s="85">
        <v>394</v>
      </c>
      <c r="E92" s="85" t="s">
        <v>204</v>
      </c>
      <c r="F92" s="85">
        <v>1594</v>
      </c>
      <c r="G92" s="85"/>
      <c r="H92" s="85">
        <v>75</v>
      </c>
      <c r="I92" s="85" t="s">
        <v>204</v>
      </c>
      <c r="J92" s="117"/>
      <c r="K92" s="87">
        <f>B92*100/SUM(B91:B99)</f>
        <v>7.6608860336440268</v>
      </c>
      <c r="L92" s="87"/>
      <c r="M92" s="87">
        <f t="shared" ref="M92:M98" si="23">D92*100/SUM($D$91:$D$99)</f>
        <v>10.409511228533686</v>
      </c>
      <c r="N92" s="87"/>
      <c r="O92" s="87">
        <f t="shared" ref="O92:O98" si="24">F92*100/SUM($F$91:$F$99)</f>
        <v>7.9807740449606968</v>
      </c>
      <c r="P92" s="87"/>
      <c r="Q92" s="87">
        <f t="shared" ref="Q92:Q98" si="25">H92*100/SUM($H$91:$H$99)</f>
        <v>2.3651844843897822</v>
      </c>
      <c r="R92" s="87"/>
      <c r="T92" s="110"/>
      <c r="V92" s="110"/>
    </row>
    <row r="93" spans="1:22" s="5" customFormat="1" ht="13">
      <c r="A93" s="384" t="s">
        <v>32</v>
      </c>
      <c r="B93" s="85">
        <f t="shared" si="22"/>
        <v>2915</v>
      </c>
      <c r="C93" s="85"/>
      <c r="D93" s="85">
        <v>648</v>
      </c>
      <c r="E93" s="85" t="s">
        <v>204</v>
      </c>
      <c r="F93" s="85">
        <v>1916</v>
      </c>
      <c r="G93" s="85"/>
      <c r="H93" s="85">
        <v>351</v>
      </c>
      <c r="I93" s="85" t="s">
        <v>204</v>
      </c>
      <c r="J93" s="117"/>
      <c r="K93" s="87">
        <f>B93*100/SUM(B91:B99)</f>
        <v>10.824761409632737</v>
      </c>
      <c r="L93" s="87"/>
      <c r="M93" s="87">
        <f t="shared" si="23"/>
        <v>17.12021136063408</v>
      </c>
      <c r="N93" s="87"/>
      <c r="O93" s="87">
        <f t="shared" si="24"/>
        <v>9.5929504831522561</v>
      </c>
      <c r="P93" s="87"/>
      <c r="Q93" s="87">
        <f t="shared" si="25"/>
        <v>11.069063386944181</v>
      </c>
      <c r="R93" s="87"/>
      <c r="T93" s="110"/>
      <c r="V93" s="110"/>
    </row>
    <row r="94" spans="1:22" ht="13">
      <c r="A94" s="384" t="s">
        <v>35</v>
      </c>
      <c r="B94" s="85">
        <f t="shared" si="22"/>
        <v>760</v>
      </c>
      <c r="C94" s="85" t="s">
        <v>204</v>
      </c>
      <c r="D94" s="85">
        <v>149</v>
      </c>
      <c r="E94" s="85" t="s">
        <v>204</v>
      </c>
      <c r="F94" s="85">
        <v>598</v>
      </c>
      <c r="G94" s="85" t="s">
        <v>204</v>
      </c>
      <c r="H94" s="85">
        <v>13</v>
      </c>
      <c r="I94" s="85" t="s">
        <v>204</v>
      </c>
      <c r="J94" s="17"/>
      <c r="K94" s="87">
        <f>B94*100/SUM(B91:B99)</f>
        <v>2.8222362508819487</v>
      </c>
      <c r="L94" s="87"/>
      <c r="M94" s="87">
        <f t="shared" si="23"/>
        <v>3.9365918097754293</v>
      </c>
      <c r="N94" s="87"/>
      <c r="O94" s="87">
        <f t="shared" si="24"/>
        <v>2.9940419566414658</v>
      </c>
      <c r="P94" s="87"/>
      <c r="Q94" s="87">
        <f t="shared" si="25"/>
        <v>0.40996531062756231</v>
      </c>
      <c r="R94" s="87"/>
      <c r="T94" s="110"/>
      <c r="V94" s="110"/>
    </row>
    <row r="95" spans="1:22" ht="13">
      <c r="A95" s="384" t="s">
        <v>130</v>
      </c>
      <c r="B95" s="85">
        <f t="shared" si="22"/>
        <v>242</v>
      </c>
      <c r="C95" s="85" t="s">
        <v>204</v>
      </c>
      <c r="D95" s="85">
        <v>0</v>
      </c>
      <c r="E95" s="85"/>
      <c r="F95" s="85">
        <v>157</v>
      </c>
      <c r="G95" s="85" t="s">
        <v>204</v>
      </c>
      <c r="H95" s="85">
        <v>85</v>
      </c>
      <c r="I95" s="85" t="s">
        <v>204</v>
      </c>
      <c r="J95" s="17"/>
      <c r="K95" s="87">
        <f>B95*100/SUM(B91:B99)</f>
        <v>0.89865943778083113</v>
      </c>
      <c r="L95" s="87"/>
      <c r="M95" s="87">
        <f t="shared" si="23"/>
        <v>0</v>
      </c>
      <c r="N95" s="87"/>
      <c r="O95" s="87">
        <f t="shared" si="24"/>
        <v>0.78606118259650526</v>
      </c>
      <c r="P95" s="87"/>
      <c r="Q95" s="87">
        <f t="shared" si="25"/>
        <v>2.6805424156417534</v>
      </c>
      <c r="R95" s="87"/>
      <c r="T95" s="110"/>
      <c r="V95" s="110"/>
    </row>
    <row r="96" spans="1:22" ht="13">
      <c r="A96" s="384" t="s">
        <v>34</v>
      </c>
      <c r="B96" s="85">
        <f t="shared" si="22"/>
        <v>303</v>
      </c>
      <c r="C96" s="85" t="s">
        <v>204</v>
      </c>
      <c r="D96" s="85">
        <v>32</v>
      </c>
      <c r="E96" s="85" t="s">
        <v>204</v>
      </c>
      <c r="F96" s="85">
        <v>249</v>
      </c>
      <c r="G96" s="85" t="s">
        <v>204</v>
      </c>
      <c r="H96" s="85">
        <v>22</v>
      </c>
      <c r="I96" s="85" t="s">
        <v>204</v>
      </c>
      <c r="J96" s="17"/>
      <c r="K96" s="87">
        <f>B96*100/SUM(B91:B99)</f>
        <v>1.1251810316016191</v>
      </c>
      <c r="L96" s="87"/>
      <c r="M96" s="87">
        <f t="shared" si="23"/>
        <v>0.84544253632760902</v>
      </c>
      <c r="N96" s="87"/>
      <c r="O96" s="87">
        <f t="shared" si="24"/>
        <v>1.2466830220798077</v>
      </c>
      <c r="P96" s="87"/>
      <c r="Q96" s="87">
        <f t="shared" si="25"/>
        <v>0.69378744875433618</v>
      </c>
      <c r="R96" s="87"/>
      <c r="T96" s="110"/>
      <c r="V96" s="110"/>
    </row>
    <row r="97" spans="1:22" ht="13">
      <c r="A97" s="384" t="s">
        <v>131</v>
      </c>
      <c r="B97" s="85">
        <f t="shared" si="22"/>
        <v>168</v>
      </c>
      <c r="C97" s="85" t="s">
        <v>204</v>
      </c>
      <c r="D97" s="85">
        <v>80</v>
      </c>
      <c r="E97" s="85" t="s">
        <v>204</v>
      </c>
      <c r="F97" s="85">
        <v>55</v>
      </c>
      <c r="G97" s="85" t="s">
        <v>204</v>
      </c>
      <c r="H97" s="85">
        <v>33</v>
      </c>
      <c r="I97" s="85" t="s">
        <v>204</v>
      </c>
      <c r="J97" s="17"/>
      <c r="K97" s="87">
        <f>B97*100/SUM(B91:B99)</f>
        <v>0.62386275019495707</v>
      </c>
      <c r="L97" s="87"/>
      <c r="M97" s="87">
        <f t="shared" si="23"/>
        <v>2.1136063408190227</v>
      </c>
      <c r="N97" s="87"/>
      <c r="O97" s="87">
        <f t="shared" si="24"/>
        <v>0.27537175186501778</v>
      </c>
      <c r="P97" s="87"/>
      <c r="Q97" s="87">
        <f t="shared" si="25"/>
        <v>1.0406811731315042</v>
      </c>
      <c r="R97" s="87"/>
      <c r="T97" s="110"/>
      <c r="V97" s="110"/>
    </row>
    <row r="98" spans="1:22" ht="13">
      <c r="A98" s="384" t="s">
        <v>198</v>
      </c>
      <c r="B98" s="85">
        <f t="shared" si="22"/>
        <v>148</v>
      </c>
      <c r="C98" s="85" t="s">
        <v>204</v>
      </c>
      <c r="D98" s="85">
        <v>0</v>
      </c>
      <c r="E98" s="85"/>
      <c r="F98" s="85">
        <v>142</v>
      </c>
      <c r="G98" s="85" t="s">
        <v>204</v>
      </c>
      <c r="H98" s="85">
        <v>6</v>
      </c>
      <c r="I98" s="85" t="s">
        <v>204</v>
      </c>
      <c r="J98" s="17"/>
      <c r="K98" s="87">
        <f>B98*100/SUM(B91:B99)</f>
        <v>0.54959337517174789</v>
      </c>
      <c r="L98" s="87"/>
      <c r="M98" s="87">
        <f t="shared" si="23"/>
        <v>0</v>
      </c>
      <c r="N98" s="87"/>
      <c r="O98" s="87">
        <f t="shared" si="24"/>
        <v>0.71095979572422774</v>
      </c>
      <c r="P98" s="87"/>
      <c r="Q98" s="87">
        <f t="shared" si="25"/>
        <v>0.1892147587511826</v>
      </c>
      <c r="R98" s="87"/>
      <c r="T98" s="110"/>
      <c r="V98" s="110"/>
    </row>
    <row r="99" spans="1:22" ht="13">
      <c r="A99" s="384" t="s">
        <v>124</v>
      </c>
      <c r="B99" s="85">
        <f t="shared" si="22"/>
        <v>3152</v>
      </c>
      <c r="C99" s="85"/>
      <c r="D99" s="85">
        <v>365</v>
      </c>
      <c r="E99" s="85" t="s">
        <v>204</v>
      </c>
      <c r="F99" s="85">
        <v>2517</v>
      </c>
      <c r="G99" s="85"/>
      <c r="H99" s="85">
        <v>270</v>
      </c>
      <c r="I99" s="85" t="s">
        <v>204</v>
      </c>
      <c r="J99" s="17"/>
      <c r="K99" s="87">
        <f>B99*100/SUM(B91:B99)</f>
        <v>11.704853503657766</v>
      </c>
      <c r="L99" s="87"/>
      <c r="M99" s="87">
        <f>D99*100/SUM($D$91:$D$99)</f>
        <v>9.6433289299867901</v>
      </c>
      <c r="N99" s="87"/>
      <c r="O99" s="87">
        <f>F99*100/SUM($F$91:$F$99)</f>
        <v>12.602012717168178</v>
      </c>
      <c r="P99" s="87"/>
      <c r="Q99" s="87">
        <f>H99*100/SUM($H$91:$H$99)</f>
        <v>8.5146641438032162</v>
      </c>
      <c r="R99" s="87"/>
    </row>
    <row r="100" spans="1:22" ht="13">
      <c r="A100" s="384" t="s">
        <v>4</v>
      </c>
      <c r="B100" s="85">
        <f t="shared" si="22"/>
        <v>4568</v>
      </c>
      <c r="C100" s="85"/>
      <c r="D100" s="85">
        <v>1420</v>
      </c>
      <c r="E100" s="85"/>
      <c r="F100" s="85">
        <v>3102</v>
      </c>
      <c r="G100" s="85"/>
      <c r="H100" s="85">
        <v>46</v>
      </c>
      <c r="I100" s="85" t="s">
        <v>204</v>
      </c>
      <c r="J100" s="17"/>
      <c r="K100" s="90" t="s">
        <v>14</v>
      </c>
      <c r="L100" s="90"/>
      <c r="M100" s="90" t="s">
        <v>14</v>
      </c>
      <c r="N100" s="91"/>
      <c r="O100" s="90" t="s">
        <v>14</v>
      </c>
      <c r="P100" s="90"/>
      <c r="Q100" s="90" t="s">
        <v>14</v>
      </c>
      <c r="R100" s="90"/>
    </row>
    <row r="101" spans="1:22" ht="6.5" customHeight="1">
      <c r="A101" s="27"/>
      <c r="B101" s="14"/>
      <c r="C101" s="85"/>
      <c r="D101" s="85"/>
      <c r="E101" s="85"/>
      <c r="F101" s="85"/>
      <c r="G101" s="85"/>
      <c r="H101" s="85"/>
      <c r="I101" s="85"/>
      <c r="J101" s="8"/>
      <c r="K101" s="14"/>
      <c r="L101" s="14"/>
      <c r="M101" s="14"/>
      <c r="N101" s="14"/>
      <c r="O101" s="14"/>
      <c r="P101" s="14"/>
      <c r="Q101" s="14"/>
      <c r="R101" s="14"/>
    </row>
    <row r="102" spans="1:22" ht="39">
      <c r="A102" s="227" t="s">
        <v>70</v>
      </c>
      <c r="B102" s="86">
        <f t="shared" ref="B102:B109" si="26">SUM(D102,F102,H102)</f>
        <v>31493</v>
      </c>
      <c r="C102" s="534"/>
      <c r="D102" s="86">
        <f>SUM(D103:D109)</f>
        <v>5204</v>
      </c>
      <c r="E102" s="534"/>
      <c r="F102" s="86">
        <f>SUM(F103:F109)</f>
        <v>23074</v>
      </c>
      <c r="G102" s="534"/>
      <c r="H102" s="86">
        <f>SUM(H103:H109)</f>
        <v>3215</v>
      </c>
      <c r="I102" s="641"/>
      <c r="J102" s="104"/>
      <c r="K102" s="89">
        <f>SUM(K103:K108)</f>
        <v>100.00000000000001</v>
      </c>
      <c r="L102" s="89"/>
      <c r="M102" s="89">
        <f>SUM(M103:M108)</f>
        <v>100</v>
      </c>
      <c r="N102" s="89"/>
      <c r="O102" s="89">
        <f>SUM(O103:O108)</f>
        <v>99.999999999999986</v>
      </c>
      <c r="P102" s="89"/>
      <c r="Q102" s="89">
        <f>SUM(Q103:Q108)</f>
        <v>100</v>
      </c>
      <c r="R102" s="89"/>
    </row>
    <row r="103" spans="1:22" ht="13">
      <c r="A103" s="145" t="s">
        <v>38</v>
      </c>
      <c r="B103" s="85">
        <f t="shared" si="26"/>
        <v>19036</v>
      </c>
      <c r="C103" s="85"/>
      <c r="D103" s="85">
        <v>2971</v>
      </c>
      <c r="E103" s="85"/>
      <c r="F103" s="85">
        <v>13541</v>
      </c>
      <c r="G103" s="85"/>
      <c r="H103" s="85">
        <v>2524</v>
      </c>
      <c r="I103" s="85"/>
      <c r="J103" s="117"/>
      <c r="K103" s="87">
        <f>B103*100/SUM($B$103:$B$108)</f>
        <v>63.512611770986254</v>
      </c>
      <c r="L103" s="87"/>
      <c r="M103" s="87">
        <f>D103*100/SUM($D$103:$D$108)</f>
        <v>59.682603455202894</v>
      </c>
      <c r="N103" s="87"/>
      <c r="O103" s="87">
        <f>F103*100/SUM($F$103:$F$108)</f>
        <v>62.043528064146621</v>
      </c>
      <c r="P103" s="87"/>
      <c r="Q103" s="87">
        <f>H103*100/SUM($H$103:$H$108)</f>
        <v>79.646576207005367</v>
      </c>
      <c r="R103" s="87"/>
    </row>
    <row r="104" spans="1:22" ht="13">
      <c r="A104" s="145" t="s">
        <v>37</v>
      </c>
      <c r="B104" s="85">
        <f t="shared" si="26"/>
        <v>5051</v>
      </c>
      <c r="C104" s="85"/>
      <c r="D104" s="85">
        <v>544</v>
      </c>
      <c r="E104" s="85" t="s">
        <v>204</v>
      </c>
      <c r="F104" s="85">
        <v>4143</v>
      </c>
      <c r="G104" s="85"/>
      <c r="H104" s="85">
        <v>364</v>
      </c>
      <c r="I104" s="85" t="s">
        <v>204</v>
      </c>
      <c r="J104" s="117"/>
      <c r="K104" s="87">
        <f t="shared" ref="K104:K107" si="27">B104*100/SUM($B$103:$B$108)</f>
        <v>16.852395569197917</v>
      </c>
      <c r="L104" s="87"/>
      <c r="M104" s="87">
        <f t="shared" ref="M104:M107" si="28">D104*100/SUM($D$103:$D$108)</f>
        <v>10.92808356769787</v>
      </c>
      <c r="N104" s="87"/>
      <c r="O104" s="87">
        <f t="shared" ref="O104:O107" si="29">F104*100/SUM($F$103:$F$108)</f>
        <v>18.982817869415808</v>
      </c>
      <c r="P104" s="87"/>
      <c r="Q104" s="87">
        <f t="shared" ref="Q104:Q107" si="30">H104*100/SUM($H$103:$H$108)</f>
        <v>11.486273272325654</v>
      </c>
      <c r="R104" s="87"/>
    </row>
    <row r="105" spans="1:22" ht="13">
      <c r="A105" s="145" t="s">
        <v>203</v>
      </c>
      <c r="B105" s="85">
        <f t="shared" si="26"/>
        <v>3057</v>
      </c>
      <c r="C105" s="85"/>
      <c r="D105" s="85">
        <v>1065</v>
      </c>
      <c r="E105" s="85"/>
      <c r="F105" s="85">
        <v>1909</v>
      </c>
      <c r="G105" s="85"/>
      <c r="H105" s="85">
        <v>83</v>
      </c>
      <c r="I105" s="85" t="s">
        <v>204</v>
      </c>
      <c r="J105" s="17"/>
      <c r="K105" s="87">
        <f t="shared" si="27"/>
        <v>10.199519551581476</v>
      </c>
      <c r="L105" s="87"/>
      <c r="M105" s="87">
        <f t="shared" si="28"/>
        <v>21.394134190437928</v>
      </c>
      <c r="N105" s="87"/>
      <c r="O105" s="87">
        <f t="shared" si="29"/>
        <v>8.7468499427262305</v>
      </c>
      <c r="P105" s="87"/>
      <c r="Q105" s="87">
        <f t="shared" si="30"/>
        <v>2.6191227516566742</v>
      </c>
      <c r="R105" s="87"/>
    </row>
    <row r="106" spans="1:22" ht="13">
      <c r="A106" s="145" t="s">
        <v>66</v>
      </c>
      <c r="B106" s="85">
        <f t="shared" si="26"/>
        <v>1099</v>
      </c>
      <c r="C106" s="85" t="s">
        <v>204</v>
      </c>
      <c r="D106" s="85">
        <v>118</v>
      </c>
      <c r="E106" s="85" t="s">
        <v>204</v>
      </c>
      <c r="F106" s="85">
        <v>872</v>
      </c>
      <c r="G106" s="85" t="s">
        <v>204</v>
      </c>
      <c r="H106" s="85">
        <v>109</v>
      </c>
      <c r="I106" s="85" t="s">
        <v>204</v>
      </c>
      <c r="J106" s="17"/>
      <c r="K106" s="87">
        <f t="shared" si="27"/>
        <v>3.6667556385960229</v>
      </c>
      <c r="L106" s="87"/>
      <c r="M106" s="87">
        <f t="shared" si="28"/>
        <v>2.3704298915226998</v>
      </c>
      <c r="N106" s="87"/>
      <c r="O106" s="87">
        <f t="shared" si="29"/>
        <v>3.995418098510882</v>
      </c>
      <c r="P106" s="87"/>
      <c r="Q106" s="87">
        <f t="shared" si="30"/>
        <v>3.4395708425370781</v>
      </c>
      <c r="R106" s="87"/>
    </row>
    <row r="107" spans="1:22" ht="13">
      <c r="A107" s="145" t="s">
        <v>122</v>
      </c>
      <c r="B107" s="85">
        <f t="shared" si="26"/>
        <v>1366</v>
      </c>
      <c r="C107" s="85"/>
      <c r="D107" s="85">
        <v>158</v>
      </c>
      <c r="E107" s="85" t="s">
        <v>204</v>
      </c>
      <c r="F107" s="85">
        <v>1119</v>
      </c>
      <c r="G107" s="85" t="s">
        <v>204</v>
      </c>
      <c r="H107" s="85">
        <v>89</v>
      </c>
      <c r="I107" s="85" t="s">
        <v>204</v>
      </c>
      <c r="J107" s="17"/>
      <c r="K107" s="87">
        <f t="shared" si="27"/>
        <v>4.5575870812758579</v>
      </c>
      <c r="L107" s="87"/>
      <c r="M107" s="87">
        <f t="shared" si="28"/>
        <v>3.1739654479710726</v>
      </c>
      <c r="N107" s="87"/>
      <c r="O107" s="87">
        <f t="shared" si="29"/>
        <v>5.1271477663230245</v>
      </c>
      <c r="P107" s="87"/>
      <c r="Q107" s="87">
        <f t="shared" si="30"/>
        <v>2.8084569264752286</v>
      </c>
      <c r="R107" s="87"/>
    </row>
    <row r="108" spans="1:22" ht="13">
      <c r="A108" s="145" t="s">
        <v>67</v>
      </c>
      <c r="B108" s="85">
        <f t="shared" si="26"/>
        <v>363</v>
      </c>
      <c r="C108" s="85" t="s">
        <v>204</v>
      </c>
      <c r="D108" s="85">
        <v>122</v>
      </c>
      <c r="E108" s="85" t="s">
        <v>204</v>
      </c>
      <c r="F108" s="85">
        <v>241</v>
      </c>
      <c r="G108" s="85" t="s">
        <v>204</v>
      </c>
      <c r="H108" s="85">
        <v>0</v>
      </c>
      <c r="I108" s="85"/>
      <c r="J108" s="17"/>
      <c r="K108" s="87">
        <f>B108*100/SUM($B$103:$B$108)</f>
        <v>1.2111303883624716</v>
      </c>
      <c r="L108" s="87"/>
      <c r="M108" s="87">
        <f>D108*100/SUM($D$103:$D$108)</f>
        <v>2.4507834471675372</v>
      </c>
      <c r="N108" s="87"/>
      <c r="O108" s="87">
        <f>F108*100/SUM($F$103:$F$108)</f>
        <v>1.1042382588774342</v>
      </c>
      <c r="P108" s="87"/>
      <c r="Q108" s="87">
        <f>H108*100/SUM($H$103:$H$108)</f>
        <v>0</v>
      </c>
      <c r="R108" s="87"/>
    </row>
    <row r="109" spans="1:22" ht="13">
      <c r="A109" s="145" t="s">
        <v>4</v>
      </c>
      <c r="B109" s="85">
        <f t="shared" si="26"/>
        <v>1521</v>
      </c>
      <c r="C109" s="85"/>
      <c r="D109" s="85">
        <v>226</v>
      </c>
      <c r="E109" s="85" t="s">
        <v>204</v>
      </c>
      <c r="F109" s="85">
        <v>1249</v>
      </c>
      <c r="G109" s="85"/>
      <c r="H109" s="85">
        <v>46</v>
      </c>
      <c r="I109" s="85" t="s">
        <v>204</v>
      </c>
      <c r="J109" s="17"/>
      <c r="K109" s="90" t="s">
        <v>14</v>
      </c>
      <c r="L109" s="90"/>
      <c r="M109" s="90" t="s">
        <v>14</v>
      </c>
      <c r="N109" s="87"/>
      <c r="O109" s="90" t="s">
        <v>14</v>
      </c>
      <c r="P109" s="87"/>
      <c r="Q109" s="90" t="s">
        <v>14</v>
      </c>
      <c r="R109" s="87"/>
    </row>
    <row r="110" spans="1:22" s="16" customFormat="1" ht="4.5" customHeight="1">
      <c r="A110" s="107"/>
      <c r="B110" s="119"/>
      <c r="C110" s="119"/>
      <c r="D110" s="62"/>
      <c r="E110" s="62"/>
      <c r="F110" s="62"/>
      <c r="G110" s="640"/>
      <c r="H110" s="15"/>
      <c r="I110" s="640"/>
      <c r="J110" s="15"/>
      <c r="K110" s="108"/>
      <c r="L110" s="108"/>
      <c r="M110" s="62"/>
      <c r="N110" s="62"/>
      <c r="O110" s="62"/>
      <c r="P110" s="62"/>
      <c r="Q110" s="62"/>
      <c r="R110" s="62"/>
    </row>
    <row r="111" spans="1:22" s="25" customFormat="1" ht="12" customHeight="1">
      <c r="A111" s="227" t="s">
        <v>123</v>
      </c>
      <c r="B111" s="86">
        <f t="shared" ref="B111:B116" si="31">SUM(D111,F111,H111)</f>
        <v>31497</v>
      </c>
      <c r="C111" s="534"/>
      <c r="D111" s="86">
        <f>D112+D115+D116</f>
        <v>5204</v>
      </c>
      <c r="E111" s="534"/>
      <c r="F111" s="86">
        <f>F112+F115+F116</f>
        <v>23076</v>
      </c>
      <c r="G111" s="534"/>
      <c r="H111" s="86">
        <f>H112+H115+H116</f>
        <v>3217</v>
      </c>
      <c r="I111" s="641"/>
      <c r="J111" s="11"/>
      <c r="K111" s="89">
        <f>SUM(K115,K112)</f>
        <v>100</v>
      </c>
      <c r="L111" s="89"/>
      <c r="M111" s="89">
        <f>SUM(M115,M112)</f>
        <v>100</v>
      </c>
      <c r="N111" s="89"/>
      <c r="O111" s="89">
        <f>SUM(O115,O112)</f>
        <v>100</v>
      </c>
      <c r="P111" s="89"/>
      <c r="Q111" s="89">
        <f>SUM(Q115,Q112)</f>
        <v>100</v>
      </c>
      <c r="R111" s="89"/>
    </row>
    <row r="112" spans="1:22" ht="13">
      <c r="A112" s="397" t="s">
        <v>74</v>
      </c>
      <c r="B112" s="85">
        <f t="shared" si="31"/>
        <v>17313</v>
      </c>
      <c r="C112" s="534"/>
      <c r="D112" s="85">
        <f>SUM(D113:D114)</f>
        <v>1723</v>
      </c>
      <c r="E112" s="534"/>
      <c r="F112" s="85">
        <f>SUM(F113:F114)</f>
        <v>14695</v>
      </c>
      <c r="G112" s="534"/>
      <c r="H112" s="85">
        <f>SUM(H113:H114)</f>
        <v>895</v>
      </c>
      <c r="I112" s="534"/>
      <c r="J112" s="10"/>
      <c r="K112" s="87">
        <f>B112*100/SUM(B112,B115)</f>
        <v>62.348746758859122</v>
      </c>
      <c r="L112" s="87"/>
      <c r="M112" s="87">
        <f>D112*100/SUM(D112,D115)</f>
        <v>40.436517249471954</v>
      </c>
      <c r="N112" s="87"/>
      <c r="O112" s="87">
        <f>F112*100/SUM(F112,F115)</f>
        <v>71.977860501567392</v>
      </c>
      <c r="P112" s="87"/>
      <c r="Q112" s="87">
        <f>H112*100/SUM(H112,H115)</f>
        <v>28.955030734390164</v>
      </c>
      <c r="R112" s="87"/>
    </row>
    <row r="113" spans="1:18" ht="13">
      <c r="A113" s="393" t="s">
        <v>39</v>
      </c>
      <c r="B113" s="85">
        <f t="shared" si="31"/>
        <v>4462</v>
      </c>
      <c r="C113" s="646"/>
      <c r="D113" s="85">
        <v>554</v>
      </c>
      <c r="E113" s="85" t="s">
        <v>204</v>
      </c>
      <c r="F113" s="85">
        <v>3856</v>
      </c>
      <c r="G113" s="85"/>
      <c r="H113" s="85">
        <v>52</v>
      </c>
      <c r="I113" s="85" t="s">
        <v>204</v>
      </c>
      <c r="J113" s="118"/>
      <c r="K113" s="87">
        <f>B113*100/(B112+B115)</f>
        <v>16.068856237395565</v>
      </c>
      <c r="L113" s="87"/>
      <c r="M113" s="87">
        <f>D113*100/(D112+D115)</f>
        <v>13.001642806852852</v>
      </c>
      <c r="N113" s="87"/>
      <c r="O113" s="87">
        <f>F113*100/(F112+F115)</f>
        <v>18.887147335423197</v>
      </c>
      <c r="P113" s="87"/>
      <c r="Q113" s="87">
        <f>H113*100/(H112+H115)</f>
        <v>1.6823034616628922</v>
      </c>
      <c r="R113" s="87"/>
    </row>
    <row r="114" spans="1:18" ht="13">
      <c r="A114" s="393" t="s">
        <v>62</v>
      </c>
      <c r="B114" s="85">
        <f t="shared" si="31"/>
        <v>12851</v>
      </c>
      <c r="C114" s="646"/>
      <c r="D114" s="85">
        <v>1169</v>
      </c>
      <c r="E114" s="85" t="s">
        <v>204</v>
      </c>
      <c r="F114" s="85">
        <v>10839</v>
      </c>
      <c r="G114" s="85"/>
      <c r="H114" s="85">
        <v>843</v>
      </c>
      <c r="I114" s="85"/>
      <c r="J114" s="118"/>
      <c r="K114" s="87">
        <f>B114*100/SUM(B112,B115)</f>
        <v>46.279890521463557</v>
      </c>
      <c r="L114" s="87"/>
      <c r="M114" s="87">
        <f>D114*100/SUM(D112,D115)</f>
        <v>27.434874442619105</v>
      </c>
      <c r="N114" s="87"/>
      <c r="O114" s="87">
        <f>F114*100/SUM(F112,F115)</f>
        <v>53.090713166144198</v>
      </c>
      <c r="P114" s="87"/>
      <c r="Q114" s="87">
        <f>H114*100/SUM(H112,H115)</f>
        <v>27.272727272727273</v>
      </c>
      <c r="R114" s="87"/>
    </row>
    <row r="115" spans="1:18" ht="13">
      <c r="A115" s="334" t="s">
        <v>75</v>
      </c>
      <c r="B115" s="85">
        <f t="shared" si="31"/>
        <v>10455</v>
      </c>
      <c r="C115" s="534"/>
      <c r="D115" s="85">
        <v>2538</v>
      </c>
      <c r="E115" s="85"/>
      <c r="F115" s="85">
        <v>5721</v>
      </c>
      <c r="G115" s="85"/>
      <c r="H115" s="85">
        <v>2196</v>
      </c>
      <c r="I115" s="85"/>
      <c r="J115" s="10"/>
      <c r="K115" s="87">
        <f>B115*100/SUM(B112,B115)</f>
        <v>37.651253241140878</v>
      </c>
      <c r="L115" s="87"/>
      <c r="M115" s="87">
        <f>D115*100/SUM(D112,D115)</f>
        <v>59.563482750528046</v>
      </c>
      <c r="N115" s="87"/>
      <c r="O115" s="87">
        <f>F115*100/SUM(F112,F115)</f>
        <v>28.022139498432601</v>
      </c>
      <c r="P115" s="87"/>
      <c r="Q115" s="87">
        <f>H115*100/SUM(H112,H115)</f>
        <v>71.044969265609836</v>
      </c>
      <c r="R115" s="87"/>
    </row>
    <row r="116" spans="1:18" ht="13">
      <c r="A116" s="334" t="s">
        <v>69</v>
      </c>
      <c r="B116" s="85">
        <f t="shared" si="31"/>
        <v>3729</v>
      </c>
      <c r="C116" s="646"/>
      <c r="D116" s="85">
        <v>943</v>
      </c>
      <c r="E116" s="85" t="s">
        <v>204</v>
      </c>
      <c r="F116" s="85">
        <v>2660</v>
      </c>
      <c r="G116" s="85"/>
      <c r="H116" s="85">
        <v>126</v>
      </c>
      <c r="I116" s="85" t="s">
        <v>204</v>
      </c>
      <c r="J116" s="10"/>
      <c r="K116" s="90" t="s">
        <v>14</v>
      </c>
      <c r="L116" s="87"/>
      <c r="M116" s="90" t="s">
        <v>14</v>
      </c>
      <c r="N116" s="87"/>
      <c r="O116" s="90" t="s">
        <v>14</v>
      </c>
      <c r="P116" s="90"/>
      <c r="Q116" s="90" t="s">
        <v>14</v>
      </c>
      <c r="R116" s="87"/>
    </row>
    <row r="117" spans="1:18" ht="6" customHeight="1">
      <c r="A117" s="19"/>
      <c r="B117" s="85"/>
      <c r="C117" s="534"/>
      <c r="D117" s="85"/>
      <c r="E117" s="534"/>
      <c r="F117" s="85"/>
      <c r="G117" s="534"/>
      <c r="H117" s="85"/>
      <c r="I117" s="534"/>
      <c r="J117" s="10"/>
      <c r="K117" s="90"/>
      <c r="L117" s="90"/>
      <c r="M117" s="90"/>
      <c r="N117" s="91"/>
      <c r="O117" s="90"/>
      <c r="P117" s="90"/>
      <c r="Q117" s="90"/>
      <c r="R117" s="30"/>
    </row>
    <row r="118" spans="1:18" ht="13">
      <c r="A118" s="499" t="s">
        <v>83</v>
      </c>
      <c r="B118" s="464">
        <f>SUM(D118,F118,H118)</f>
        <v>14293</v>
      </c>
      <c r="C118" s="638"/>
      <c r="D118" s="464">
        <f>D18</f>
        <v>8943</v>
      </c>
      <c r="E118" s="638"/>
      <c r="F118" s="464">
        <f>F18</f>
        <v>4403</v>
      </c>
      <c r="G118" s="638"/>
      <c r="H118" s="464">
        <f>H18</f>
        <v>947</v>
      </c>
      <c r="I118" s="638"/>
      <c r="J118" s="465"/>
      <c r="K118" s="467" t="s">
        <v>14</v>
      </c>
      <c r="L118" s="466"/>
      <c r="M118" s="467" t="s">
        <v>14</v>
      </c>
      <c r="N118" s="467"/>
      <c r="O118" s="467" t="s">
        <v>14</v>
      </c>
      <c r="P118" s="468"/>
      <c r="Q118" s="467" t="s">
        <v>14</v>
      </c>
      <c r="R118" s="498"/>
    </row>
    <row r="119" spans="1:18" ht="6.5" customHeight="1" thickBot="1">
      <c r="A119" s="65"/>
      <c r="B119" s="64"/>
      <c r="C119" s="642"/>
      <c r="D119" s="64"/>
      <c r="E119" s="642"/>
      <c r="F119" s="64"/>
      <c r="G119" s="642"/>
      <c r="H119" s="64"/>
      <c r="I119" s="642"/>
      <c r="J119" s="3"/>
      <c r="K119" s="66"/>
      <c r="L119" s="66"/>
      <c r="M119" s="66"/>
      <c r="N119" s="66"/>
      <c r="O119" s="66"/>
      <c r="P119" s="66"/>
      <c r="Q119" s="66"/>
      <c r="R119" s="66"/>
    </row>
    <row r="120" spans="1:18" s="9" customFormat="1" ht="6.5" customHeight="1">
      <c r="A120" s="13"/>
      <c r="B120" s="24"/>
      <c r="C120" s="556"/>
      <c r="D120" s="24"/>
      <c r="E120" s="556"/>
      <c r="F120" s="24"/>
      <c r="G120" s="556"/>
      <c r="H120" s="24"/>
      <c r="I120" s="556"/>
      <c r="K120" s="67"/>
      <c r="L120" s="67"/>
      <c r="M120" s="67"/>
      <c r="N120" s="67"/>
      <c r="O120" s="67"/>
      <c r="P120" s="67"/>
      <c r="Q120" s="67"/>
      <c r="R120" s="67"/>
    </row>
    <row r="121" spans="1:18" s="9" customFormat="1" ht="22.5" customHeight="1">
      <c r="A121" s="720" t="s">
        <v>160</v>
      </c>
      <c r="B121" s="720"/>
      <c r="C121" s="720"/>
      <c r="D121" s="720"/>
      <c r="E121" s="720"/>
      <c r="F121" s="720"/>
      <c r="G121" s="720"/>
      <c r="H121" s="720"/>
      <c r="I121" s="720"/>
      <c r="J121" s="720"/>
      <c r="K121" s="720"/>
      <c r="L121" s="720"/>
      <c r="M121" s="720"/>
      <c r="N121" s="720"/>
      <c r="O121" s="720"/>
      <c r="P121" s="720"/>
      <c r="Q121" s="720"/>
      <c r="R121" s="720"/>
    </row>
    <row r="122" spans="1:18" s="9" customFormat="1" ht="11">
      <c r="A122" s="287" t="s">
        <v>13</v>
      </c>
      <c r="C122" s="556"/>
      <c r="E122" s="556"/>
      <c r="G122" s="556"/>
      <c r="H122" s="75"/>
      <c r="I122" s="556"/>
    </row>
    <row r="123" spans="1:18" s="9" customFormat="1" ht="11">
      <c r="A123" s="288" t="s">
        <v>68</v>
      </c>
      <c r="B123" s="22"/>
      <c r="C123" s="643"/>
      <c r="D123" s="22"/>
      <c r="E123" s="643"/>
      <c r="F123" s="22"/>
      <c r="G123" s="643"/>
      <c r="H123" s="79"/>
      <c r="I123" s="643"/>
      <c r="J123" s="22"/>
      <c r="K123" s="22"/>
      <c r="L123" s="22"/>
      <c r="M123" s="22"/>
      <c r="N123" s="22"/>
      <c r="O123" s="22"/>
      <c r="P123" s="23"/>
      <c r="Q123" s="23"/>
      <c r="R123" s="23"/>
    </row>
    <row r="124" spans="1:18" s="353" customFormat="1" ht="11">
      <c r="A124" s="9" t="s">
        <v>228</v>
      </c>
      <c r="C124" s="585"/>
      <c r="E124" s="585"/>
      <c r="G124" s="585"/>
      <c r="I124" s="585"/>
    </row>
    <row r="126" spans="1:18">
      <c r="A126" s="111"/>
    </row>
    <row r="133" spans="1:1">
      <c r="A133" s="25"/>
    </row>
  </sheetData>
  <mergeCells count="15">
    <mergeCell ref="A121:R121"/>
    <mergeCell ref="D10:E10"/>
    <mergeCell ref="F10:G10"/>
    <mergeCell ref="H10:I10"/>
    <mergeCell ref="M10:N10"/>
    <mergeCell ref="O10:P10"/>
    <mergeCell ref="Q10:R10"/>
    <mergeCell ref="K7:L10"/>
    <mergeCell ref="M7:R7"/>
    <mergeCell ref="A1:R1"/>
    <mergeCell ref="A4:A10"/>
    <mergeCell ref="B4:I4"/>
    <mergeCell ref="K4:R4"/>
    <mergeCell ref="B7:C10"/>
    <mergeCell ref="D7:I7"/>
  </mergeCells>
  <printOptions horizontalCentered="1"/>
  <pageMargins left="0.78740157480314965" right="0.78740157480314965" top="0.78740157480314965" bottom="0.78740157480314965" header="0.39370078740157483" footer="0.39370078740157483"/>
  <pageSetup scale="48" orientation="portrait" r:id="rId1"/>
  <headerFooter alignWithMargins="0">
    <oddFooter>&amp;R&amp;P de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8" tint="-0.249977111117893"/>
  </sheetPr>
  <dimension ref="A1:S115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U38" sqref="U38"/>
    </sheetView>
  </sheetViews>
  <sheetFormatPr baseColWidth="10" defaultColWidth="11.5" defaultRowHeight="12"/>
  <cols>
    <col min="1" max="1" width="30.6640625" style="20" customWidth="1"/>
    <col min="2" max="2" width="8.6640625" style="20" customWidth="1"/>
    <col min="3" max="3" width="2.6640625" style="644" customWidth="1"/>
    <col min="4" max="4" width="8.6640625" style="20" customWidth="1"/>
    <col min="5" max="5" width="2.6640625" style="644" customWidth="1"/>
    <col min="6" max="6" width="8.6640625" style="20" customWidth="1"/>
    <col min="7" max="7" width="2.6640625" style="644" customWidth="1"/>
    <col min="8" max="8" width="8.6640625" style="74" customWidth="1"/>
    <col min="9" max="9" width="2.6640625" style="644" customWidth="1"/>
    <col min="10" max="10" width="1.6640625" style="20" customWidth="1"/>
    <col min="11" max="11" width="8.6640625" style="20" customWidth="1"/>
    <col min="12" max="12" width="2.6640625" style="20" customWidth="1"/>
    <col min="13" max="13" width="8.6640625" style="20" customWidth="1"/>
    <col min="14" max="14" width="2.6640625" style="20" customWidth="1"/>
    <col min="15" max="15" width="8.6640625" style="20" customWidth="1"/>
    <col min="16" max="16" width="2.6640625" style="20" customWidth="1"/>
    <col min="17" max="17" width="8.6640625" style="20" customWidth="1"/>
    <col min="18" max="18" width="2.6640625" style="20" customWidth="1"/>
    <col min="19" max="16384" width="11.5" style="20"/>
  </cols>
  <sheetData>
    <row r="1" spans="1:18" s="21" customFormat="1" ht="25.5" customHeight="1">
      <c r="A1" s="730" t="s">
        <v>242</v>
      </c>
      <c r="B1" s="730"/>
      <c r="C1" s="730"/>
      <c r="D1" s="730"/>
      <c r="E1" s="730"/>
      <c r="F1" s="730"/>
      <c r="G1" s="730"/>
      <c r="H1" s="730"/>
      <c r="I1" s="730"/>
      <c r="J1" s="730"/>
      <c r="K1" s="730"/>
      <c r="L1" s="730"/>
      <c r="M1" s="730"/>
      <c r="N1" s="730"/>
      <c r="O1" s="730"/>
      <c r="P1" s="730"/>
      <c r="Q1" s="730"/>
      <c r="R1" s="730"/>
    </row>
    <row r="2" spans="1:18" ht="6.5" customHeight="1" thickBot="1">
      <c r="A2" s="14"/>
      <c r="B2" s="14"/>
      <c r="C2" s="637"/>
      <c r="D2" s="14"/>
      <c r="E2" s="637"/>
      <c r="F2" s="14"/>
      <c r="G2" s="637"/>
      <c r="H2" s="72"/>
      <c r="I2" s="637"/>
      <c r="J2" s="14"/>
      <c r="K2" s="14"/>
      <c r="L2" s="14"/>
      <c r="M2" s="14"/>
      <c r="N2" s="14"/>
      <c r="O2" s="14"/>
      <c r="P2" s="14"/>
      <c r="Q2" s="14"/>
      <c r="R2" s="14"/>
    </row>
    <row r="3" spans="1:18" ht="6.5" customHeight="1">
      <c r="A3" s="461"/>
      <c r="B3" s="427"/>
      <c r="C3" s="551"/>
      <c r="D3" s="428"/>
      <c r="E3" s="551"/>
      <c r="F3" s="428"/>
      <c r="G3" s="551"/>
      <c r="H3" s="428"/>
      <c r="I3" s="551"/>
      <c r="J3" s="428"/>
      <c r="K3" s="428"/>
      <c r="L3" s="428"/>
      <c r="M3" s="428"/>
      <c r="N3" s="428"/>
      <c r="O3" s="428"/>
      <c r="P3" s="428"/>
      <c r="Q3" s="428"/>
      <c r="R3" s="428"/>
    </row>
    <row r="4" spans="1:18" s="61" customFormat="1" ht="12.75" customHeight="1">
      <c r="A4" s="731" t="s">
        <v>153</v>
      </c>
      <c r="B4" s="717" t="s">
        <v>43</v>
      </c>
      <c r="C4" s="717"/>
      <c r="D4" s="717"/>
      <c r="E4" s="717"/>
      <c r="F4" s="717"/>
      <c r="G4" s="717"/>
      <c r="H4" s="717"/>
      <c r="I4" s="717"/>
      <c r="J4" s="429"/>
      <c r="K4" s="717" t="s">
        <v>44</v>
      </c>
      <c r="L4" s="717"/>
      <c r="M4" s="717"/>
      <c r="N4" s="717"/>
      <c r="O4" s="717"/>
      <c r="P4" s="717"/>
      <c r="Q4" s="717"/>
      <c r="R4" s="717"/>
    </row>
    <row r="5" spans="1:18" ht="6.5" customHeight="1">
      <c r="A5" s="731"/>
      <c r="B5" s="430"/>
      <c r="C5" s="548"/>
      <c r="D5" s="430"/>
      <c r="E5" s="548"/>
      <c r="F5" s="430"/>
      <c r="G5" s="548"/>
      <c r="H5" s="430"/>
      <c r="I5" s="548"/>
      <c r="J5" s="429"/>
      <c r="K5" s="430"/>
      <c r="L5" s="430"/>
      <c r="M5" s="430"/>
      <c r="N5" s="430"/>
      <c r="O5" s="430"/>
      <c r="P5" s="430"/>
      <c r="Q5" s="430"/>
      <c r="R5" s="430"/>
    </row>
    <row r="6" spans="1:18" ht="6.5" customHeight="1">
      <c r="A6" s="731"/>
      <c r="B6" s="500"/>
      <c r="C6" s="549"/>
      <c r="D6" s="500"/>
      <c r="E6" s="549"/>
      <c r="F6" s="500"/>
      <c r="G6" s="549"/>
      <c r="H6" s="500"/>
      <c r="I6" s="549"/>
      <c r="J6" s="429"/>
      <c r="K6" s="500"/>
      <c r="L6" s="500"/>
      <c r="M6" s="500"/>
      <c r="N6" s="500"/>
      <c r="O6" s="500"/>
      <c r="P6" s="500"/>
      <c r="Q6" s="500"/>
      <c r="R6" s="500"/>
    </row>
    <row r="7" spans="1:18" ht="12" customHeight="1">
      <c r="A7" s="731"/>
      <c r="B7" s="718" t="s">
        <v>0</v>
      </c>
      <c r="C7" s="718"/>
      <c r="D7" s="719" t="s">
        <v>155</v>
      </c>
      <c r="E7" s="719"/>
      <c r="F7" s="719"/>
      <c r="G7" s="719"/>
      <c r="H7" s="719"/>
      <c r="I7" s="719"/>
      <c r="J7" s="429"/>
      <c r="K7" s="718" t="s">
        <v>0</v>
      </c>
      <c r="L7" s="718"/>
      <c r="M7" s="719" t="s">
        <v>155</v>
      </c>
      <c r="N7" s="719"/>
      <c r="O7" s="719"/>
      <c r="P7" s="719"/>
      <c r="Q7" s="719"/>
      <c r="R7" s="719"/>
    </row>
    <row r="8" spans="1:18" ht="6.5" customHeight="1">
      <c r="A8" s="731"/>
      <c r="B8" s="718"/>
      <c r="C8" s="718"/>
      <c r="D8" s="430"/>
      <c r="E8" s="548"/>
      <c r="F8" s="430"/>
      <c r="G8" s="548"/>
      <c r="H8" s="430"/>
      <c r="I8" s="548"/>
      <c r="J8" s="429"/>
      <c r="K8" s="718"/>
      <c r="L8" s="718"/>
      <c r="M8" s="430"/>
      <c r="N8" s="430"/>
      <c r="O8" s="430"/>
      <c r="P8" s="430"/>
      <c r="Q8" s="430"/>
      <c r="R8" s="430"/>
    </row>
    <row r="9" spans="1:18" ht="6.5" customHeight="1">
      <c r="A9" s="731"/>
      <c r="B9" s="718"/>
      <c r="C9" s="718"/>
      <c r="D9" s="500"/>
      <c r="E9" s="549"/>
      <c r="F9" s="500"/>
      <c r="G9" s="549"/>
      <c r="H9" s="500"/>
      <c r="I9" s="549"/>
      <c r="J9" s="429"/>
      <c r="K9" s="718"/>
      <c r="L9" s="718"/>
      <c r="M9" s="500"/>
      <c r="N9" s="500"/>
      <c r="O9" s="500"/>
      <c r="P9" s="500"/>
      <c r="Q9" s="500"/>
      <c r="R9" s="500"/>
    </row>
    <row r="10" spans="1:18">
      <c r="A10" s="731"/>
      <c r="B10" s="718"/>
      <c r="C10" s="718"/>
      <c r="D10" s="721" t="s">
        <v>23</v>
      </c>
      <c r="E10" s="721"/>
      <c r="F10" s="721" t="s">
        <v>76</v>
      </c>
      <c r="G10" s="721"/>
      <c r="H10" s="721" t="s">
        <v>77</v>
      </c>
      <c r="I10" s="721"/>
      <c r="J10" s="432"/>
      <c r="K10" s="718"/>
      <c r="L10" s="718"/>
      <c r="M10" s="721" t="s">
        <v>23</v>
      </c>
      <c r="N10" s="721"/>
      <c r="O10" s="721" t="s">
        <v>76</v>
      </c>
      <c r="P10" s="721"/>
      <c r="Q10" s="721" t="s">
        <v>77</v>
      </c>
      <c r="R10" s="721"/>
    </row>
    <row r="11" spans="1:18" ht="6.5" customHeight="1">
      <c r="A11" s="487"/>
      <c r="B11" s="434"/>
      <c r="C11" s="552"/>
      <c r="D11" s="434"/>
      <c r="E11" s="552"/>
      <c r="F11" s="434"/>
      <c r="G11" s="552"/>
      <c r="H11" s="434"/>
      <c r="I11" s="552"/>
      <c r="J11" s="434"/>
      <c r="K11" s="434"/>
      <c r="L11" s="434"/>
      <c r="M11" s="434"/>
      <c r="N11" s="434"/>
      <c r="O11" s="434"/>
      <c r="P11" s="434"/>
      <c r="Q11" s="434"/>
      <c r="R11" s="434"/>
    </row>
    <row r="12" spans="1:18" s="16" customFormat="1" ht="6.5" customHeight="1">
      <c r="A12" s="71"/>
      <c r="B12" s="62"/>
      <c r="C12" s="623"/>
      <c r="D12" s="69"/>
      <c r="E12" s="623"/>
      <c r="F12" s="69"/>
      <c r="G12" s="623"/>
      <c r="H12" s="73"/>
      <c r="I12" s="623"/>
      <c r="J12" s="15"/>
      <c r="K12" s="62"/>
      <c r="L12" s="62"/>
      <c r="M12" s="69"/>
      <c r="N12" s="69"/>
      <c r="O12" s="69"/>
      <c r="P12" s="69"/>
      <c r="Q12" s="69"/>
      <c r="R12" s="69"/>
    </row>
    <row r="13" spans="1:18" s="16" customFormat="1" ht="13">
      <c r="A13" s="447" t="s">
        <v>156</v>
      </c>
      <c r="B13" s="477">
        <f>SUM(D13,F13,H13)</f>
        <v>108312</v>
      </c>
      <c r="C13" s="638"/>
      <c r="D13" s="477">
        <f>D15</f>
        <v>52024</v>
      </c>
      <c r="E13" s="638"/>
      <c r="F13" s="477">
        <f>F15</f>
        <v>38712</v>
      </c>
      <c r="G13" s="638"/>
      <c r="H13" s="477">
        <f>H15</f>
        <v>17576</v>
      </c>
      <c r="I13" s="638"/>
      <c r="J13" s="491"/>
      <c r="K13" s="479">
        <f>SUM(M13,O13,Q13)</f>
        <v>100.00000000000001</v>
      </c>
      <c r="L13" s="479"/>
      <c r="M13" s="466">
        <f>D13*100/B13</f>
        <v>48.031612379053108</v>
      </c>
      <c r="N13" s="479"/>
      <c r="O13" s="466">
        <f>F13*100/B13</f>
        <v>35.741192111677378</v>
      </c>
      <c r="P13" s="466"/>
      <c r="Q13" s="466">
        <f>H13*100/B13</f>
        <v>16.227195509269517</v>
      </c>
      <c r="R13" s="492"/>
    </row>
    <row r="14" spans="1:18" s="16" customFormat="1" ht="6.5" customHeight="1">
      <c r="A14" s="33"/>
      <c r="B14" s="92"/>
      <c r="C14" s="623"/>
      <c r="D14" s="92"/>
      <c r="E14" s="623"/>
      <c r="F14" s="92"/>
      <c r="G14" s="623"/>
      <c r="H14" s="92"/>
      <c r="I14" s="623"/>
      <c r="J14" s="15"/>
      <c r="K14" s="88"/>
      <c r="L14" s="88"/>
      <c r="M14" s="88"/>
      <c r="N14" s="88"/>
      <c r="O14" s="88"/>
      <c r="P14" s="88"/>
      <c r="Q14" s="88"/>
      <c r="R14" s="88"/>
    </row>
    <row r="15" spans="1:18" s="319" customFormat="1" ht="12" customHeight="1">
      <c r="A15" s="489" t="s">
        <v>61</v>
      </c>
      <c r="B15" s="458">
        <f>SUM(D15,F15,H15)</f>
        <v>108312</v>
      </c>
      <c r="C15" s="639"/>
      <c r="D15" s="458">
        <f>SUM(D16:D18)</f>
        <v>52024</v>
      </c>
      <c r="E15" s="639"/>
      <c r="F15" s="458">
        <f>SUM(F16:F18)</f>
        <v>38712</v>
      </c>
      <c r="G15" s="639"/>
      <c r="H15" s="458">
        <f>SUM(H16:H18)</f>
        <v>17576</v>
      </c>
      <c r="I15" s="582"/>
      <c r="J15" s="474"/>
      <c r="K15" s="471">
        <f>SUM(K16:K17)</f>
        <v>100</v>
      </c>
      <c r="L15" s="471"/>
      <c r="M15" s="471">
        <f>SUM(M16:M17)</f>
        <v>100</v>
      </c>
      <c r="N15" s="471"/>
      <c r="O15" s="471">
        <f>SUM(O16:O17)</f>
        <v>100</v>
      </c>
      <c r="P15" s="446"/>
      <c r="Q15" s="471">
        <f>SUM(Q16:Q17)</f>
        <v>100</v>
      </c>
      <c r="R15" s="471"/>
    </row>
    <row r="16" spans="1:18" s="314" customFormat="1" ht="13">
      <c r="A16" s="482" t="s">
        <v>169</v>
      </c>
      <c r="B16" s="473">
        <f>D16+F16+H16</f>
        <v>17128</v>
      </c>
      <c r="C16" s="639"/>
      <c r="D16" s="473">
        <v>7054</v>
      </c>
      <c r="E16" s="473"/>
      <c r="F16" s="473">
        <v>6159</v>
      </c>
      <c r="G16" s="473"/>
      <c r="H16" s="473">
        <v>3915</v>
      </c>
      <c r="I16" s="582"/>
      <c r="J16" s="474"/>
      <c r="K16" s="476">
        <f>B16*100/SUM($B$16:$B$17)</f>
        <v>19.280254848767967</v>
      </c>
      <c r="L16" s="475"/>
      <c r="M16" s="476">
        <f>D16*100/SUM($D$16:$D$17)</f>
        <v>17.044411153530181</v>
      </c>
      <c r="N16" s="476"/>
      <c r="O16" s="476">
        <f>F16*100/SUM($F$16:$F$17)</f>
        <v>19.823618397759827</v>
      </c>
      <c r="P16" s="476"/>
      <c r="Q16" s="476">
        <f>H16*100/SUM($H$16:$H$17)</f>
        <v>23.898180930289342</v>
      </c>
      <c r="R16" s="476"/>
    </row>
    <row r="17" spans="1:18" s="314" customFormat="1" ht="13">
      <c r="A17" s="482" t="s">
        <v>6</v>
      </c>
      <c r="B17" s="473">
        <f>D17+F17+H17</f>
        <v>71709</v>
      </c>
      <c r="C17" s="639"/>
      <c r="D17" s="473">
        <v>34332</v>
      </c>
      <c r="E17" s="473"/>
      <c r="F17" s="473">
        <v>24910</v>
      </c>
      <c r="G17" s="473"/>
      <c r="H17" s="473">
        <v>12467</v>
      </c>
      <c r="I17" s="639"/>
      <c r="J17" s="460"/>
      <c r="K17" s="476">
        <f>B17*100/SUM($B$16:$B$17)</f>
        <v>80.719745151232033</v>
      </c>
      <c r="L17" s="475"/>
      <c r="M17" s="476">
        <f>D17*100/SUM($D$16:$D$17)</f>
        <v>82.955588846469823</v>
      </c>
      <c r="N17" s="475"/>
      <c r="O17" s="476">
        <f>F17*100/SUM($F$16:$F$17)</f>
        <v>80.17638160224017</v>
      </c>
      <c r="P17" s="475"/>
      <c r="Q17" s="476">
        <f>H17*100/SUM($H$16:$H$17)</f>
        <v>76.101819069710658</v>
      </c>
      <c r="R17" s="476"/>
    </row>
    <row r="18" spans="1:18" s="314" customFormat="1" ht="13">
      <c r="A18" s="482" t="s">
        <v>4</v>
      </c>
      <c r="B18" s="473">
        <f t="shared" ref="B18" si="0">D18+F18+H18</f>
        <v>19475</v>
      </c>
      <c r="C18" s="639"/>
      <c r="D18" s="473">
        <v>10638</v>
      </c>
      <c r="E18" s="473"/>
      <c r="F18" s="473">
        <v>7643</v>
      </c>
      <c r="G18" s="473"/>
      <c r="H18" s="473">
        <v>1194</v>
      </c>
      <c r="I18" s="639"/>
      <c r="J18" s="460"/>
      <c r="K18" s="490" t="s">
        <v>14</v>
      </c>
      <c r="L18" s="475"/>
      <c r="M18" s="490" t="s">
        <v>14</v>
      </c>
      <c r="N18" s="475"/>
      <c r="O18" s="490" t="s">
        <v>14</v>
      </c>
      <c r="P18" s="475"/>
      <c r="Q18" s="490" t="s">
        <v>14</v>
      </c>
      <c r="R18" s="475"/>
    </row>
    <row r="19" spans="1:18" s="16" customFormat="1" ht="6.5" customHeight="1">
      <c r="A19" s="33"/>
      <c r="B19" s="92"/>
      <c r="C19" s="623"/>
      <c r="D19" s="92"/>
      <c r="E19" s="623"/>
      <c r="F19" s="92"/>
      <c r="G19" s="623"/>
      <c r="H19" s="92"/>
      <c r="I19" s="623"/>
      <c r="J19" s="15"/>
      <c r="K19" s="88"/>
      <c r="L19" s="88"/>
      <c r="M19" s="88"/>
      <c r="N19" s="88"/>
      <c r="O19" s="88"/>
      <c r="P19" s="88"/>
      <c r="Q19" s="88"/>
      <c r="R19" s="88"/>
    </row>
    <row r="20" spans="1:18" s="16" customFormat="1" ht="13">
      <c r="A20" s="463" t="s">
        <v>136</v>
      </c>
      <c r="B20" s="488">
        <f>B22</f>
        <v>17129</v>
      </c>
      <c r="C20" s="638"/>
      <c r="D20" s="488">
        <f>D16</f>
        <v>7054</v>
      </c>
      <c r="E20" s="638"/>
      <c r="F20" s="488">
        <f>F16</f>
        <v>6159</v>
      </c>
      <c r="G20" s="638"/>
      <c r="H20" s="488">
        <f>H16</f>
        <v>3915</v>
      </c>
      <c r="I20" s="638"/>
      <c r="J20" s="465"/>
      <c r="K20" s="466">
        <f>SUM(M20,O20,Q20)</f>
        <v>99.994161947574298</v>
      </c>
      <c r="L20" s="466"/>
      <c r="M20" s="466">
        <f>D20*100/B20</f>
        <v>41.181621810963861</v>
      </c>
      <c r="N20" s="467"/>
      <c r="O20" s="466">
        <f>F20*100/B20</f>
        <v>35.956564889952709</v>
      </c>
      <c r="P20" s="468"/>
      <c r="Q20" s="466">
        <f>H20*100/B20</f>
        <v>22.855975246657714</v>
      </c>
      <c r="R20" s="466"/>
    </row>
    <row r="21" spans="1:18" s="16" customFormat="1" ht="6.5" customHeight="1">
      <c r="A21" s="33"/>
      <c r="B21" s="92"/>
      <c r="C21" s="92"/>
      <c r="D21" s="92"/>
      <c r="E21" s="92"/>
      <c r="F21" s="92"/>
      <c r="G21" s="92"/>
      <c r="H21" s="84"/>
      <c r="I21" s="92"/>
      <c r="J21" s="15"/>
      <c r="K21" s="62"/>
      <c r="L21" s="62"/>
      <c r="M21" s="69"/>
      <c r="N21" s="69"/>
      <c r="O21" s="69"/>
      <c r="P21" s="69"/>
      <c r="Q21" s="69"/>
      <c r="R21" s="69"/>
    </row>
    <row r="22" spans="1:18" s="25" customFormat="1">
      <c r="A22" s="289" t="s">
        <v>15</v>
      </c>
      <c r="B22" s="86">
        <f>SUM(D22,F22,H22)</f>
        <v>17129</v>
      </c>
      <c r="C22" s="534"/>
      <c r="D22" s="86">
        <f>SUM(D23:D24)</f>
        <v>7054</v>
      </c>
      <c r="E22" s="534"/>
      <c r="F22" s="86">
        <f>SUM(F23:F24)</f>
        <v>6160</v>
      </c>
      <c r="G22" s="534"/>
      <c r="H22" s="86">
        <f>SUM(H23:H24)</f>
        <v>3915</v>
      </c>
      <c r="I22" s="534"/>
      <c r="J22" s="11"/>
      <c r="K22" s="89">
        <f>SUM(K23:K24)</f>
        <v>100</v>
      </c>
      <c r="L22" s="89"/>
      <c r="M22" s="89">
        <f>SUM(M23:M24)</f>
        <v>100</v>
      </c>
      <c r="N22" s="89"/>
      <c r="O22" s="89">
        <f>SUM(O23:O24)</f>
        <v>100</v>
      </c>
      <c r="P22" s="89"/>
      <c r="Q22" s="89">
        <f>SUM(Q23:Q24)</f>
        <v>100</v>
      </c>
      <c r="R22" s="89"/>
    </row>
    <row r="23" spans="1:18">
      <c r="A23" s="290" t="s">
        <v>89</v>
      </c>
      <c r="B23" s="85">
        <f t="shared" ref="B23" si="1">SUM(D23,F23,H23)</f>
        <v>16451</v>
      </c>
      <c r="C23" s="534"/>
      <c r="D23" s="85">
        <v>6765</v>
      </c>
      <c r="E23" s="85"/>
      <c r="F23" s="85">
        <v>5920</v>
      </c>
      <c r="G23" s="85"/>
      <c r="H23" s="85">
        <v>3766</v>
      </c>
      <c r="I23" s="534"/>
      <c r="J23" s="10"/>
      <c r="K23" s="93">
        <f>B23*100/SUM(B23:B24)</f>
        <v>96.04180045536809</v>
      </c>
      <c r="L23" s="87"/>
      <c r="M23" s="93">
        <f>D23*100/SUM(D23:D24)</f>
        <v>95.903033739722147</v>
      </c>
      <c r="N23" s="87"/>
      <c r="O23" s="93">
        <f>F23*100/SUM(F23:F24)</f>
        <v>96.103896103896105</v>
      </c>
      <c r="P23" s="93"/>
      <c r="Q23" s="93">
        <f>H23*100/SUM(H23:H24)</f>
        <v>96.194125159642397</v>
      </c>
      <c r="R23" s="87"/>
    </row>
    <row r="24" spans="1:18">
      <c r="A24" s="290" t="s">
        <v>90</v>
      </c>
      <c r="B24" s="85">
        <f>SUM(D24,F24,H24)</f>
        <v>678</v>
      </c>
      <c r="C24" s="534"/>
      <c r="D24" s="85">
        <v>289</v>
      </c>
      <c r="E24" s="85" t="s">
        <v>204</v>
      </c>
      <c r="F24" s="85">
        <v>240</v>
      </c>
      <c r="G24" s="85" t="s">
        <v>204</v>
      </c>
      <c r="H24" s="85">
        <v>149</v>
      </c>
      <c r="I24" s="534" t="s">
        <v>204</v>
      </c>
      <c r="J24" s="10"/>
      <c r="K24" s="93">
        <f>B24*100/SUM(B23:B24)</f>
        <v>3.9581995446319107</v>
      </c>
      <c r="L24" s="87"/>
      <c r="M24" s="93">
        <f>D24*100/SUM(D23:D24)</f>
        <v>4.0969662602778563</v>
      </c>
      <c r="N24" s="87"/>
      <c r="O24" s="93">
        <f>F24*100/SUM(F23:F24)</f>
        <v>3.8961038961038961</v>
      </c>
      <c r="P24" s="93"/>
      <c r="Q24" s="93">
        <f>H24*100/SUM(H23:H24)</f>
        <v>3.8058748403575988</v>
      </c>
      <c r="R24" s="87"/>
    </row>
    <row r="25" spans="1:18" ht="6.5" customHeight="1">
      <c r="A25" s="68"/>
      <c r="B25" s="85"/>
      <c r="C25" s="534"/>
      <c r="D25" s="85"/>
      <c r="E25" s="534"/>
      <c r="F25" s="85"/>
      <c r="G25" s="534"/>
      <c r="H25" s="85"/>
      <c r="I25" s="534"/>
      <c r="J25" s="10"/>
      <c r="K25" s="87"/>
      <c r="L25" s="87"/>
      <c r="M25" s="87"/>
      <c r="N25" s="87"/>
      <c r="O25" s="87"/>
      <c r="P25" s="87"/>
      <c r="Q25" s="87"/>
      <c r="R25" s="87"/>
    </row>
    <row r="26" spans="1:18" s="25" customFormat="1">
      <c r="A26" s="291" t="s">
        <v>16</v>
      </c>
      <c r="B26" s="86">
        <f t="shared" ref="B26" si="2">SUM(D26,F26,H26)</f>
        <v>17116</v>
      </c>
      <c r="C26" s="534"/>
      <c r="D26" s="86">
        <f>SUM(D27:D32)</f>
        <v>7055</v>
      </c>
      <c r="E26" s="534"/>
      <c r="F26" s="86">
        <f>SUM(F27:F31)</f>
        <v>6159</v>
      </c>
      <c r="G26" s="534"/>
      <c r="H26" s="86">
        <f>SUM(H27:H31)</f>
        <v>3902</v>
      </c>
      <c r="I26" s="534"/>
      <c r="J26" s="11"/>
      <c r="K26" s="89">
        <f>SUM(K27:K31)</f>
        <v>100</v>
      </c>
      <c r="L26" s="89"/>
      <c r="M26" s="89">
        <f>SUM(M27:M31)</f>
        <v>99.999999999999986</v>
      </c>
      <c r="N26" s="89"/>
      <c r="O26" s="89">
        <f>SUM(O27:O31)</f>
        <v>100</v>
      </c>
      <c r="P26" s="89"/>
      <c r="Q26" s="89">
        <f>SUM(Q27:Q31)</f>
        <v>100</v>
      </c>
      <c r="R26" s="89"/>
    </row>
    <row r="27" spans="1:18">
      <c r="A27" s="292" t="s">
        <v>220</v>
      </c>
      <c r="B27" s="85">
        <f t="shared" ref="B27:B32" si="3">SUM(D27,F27,H27)</f>
        <v>1027</v>
      </c>
      <c r="C27" s="534"/>
      <c r="D27" s="85">
        <v>428</v>
      </c>
      <c r="E27" s="85" t="s">
        <v>204</v>
      </c>
      <c r="F27" s="85">
        <v>399</v>
      </c>
      <c r="G27" s="85" t="s">
        <v>204</v>
      </c>
      <c r="H27" s="85">
        <v>200</v>
      </c>
      <c r="I27" s="534" t="s">
        <v>204</v>
      </c>
      <c r="J27" s="10"/>
      <c r="K27" s="93">
        <f>B27*100/SUM($B$27:$B$31)</f>
        <v>6.0002336994624912</v>
      </c>
      <c r="L27" s="87"/>
      <c r="M27" s="93">
        <f>D27*100/SUM($D$27:$D$31)</f>
        <v>6.0666194188518778</v>
      </c>
      <c r="N27" s="87"/>
      <c r="O27" s="93">
        <f>F27*100/SUM($F$27:$F$31)</f>
        <v>6.478324403312226</v>
      </c>
      <c r="P27" s="87"/>
      <c r="Q27" s="93">
        <f>H27*100/SUM($H$27:$H$31)</f>
        <v>5.1255766273705792</v>
      </c>
      <c r="R27" s="87"/>
    </row>
    <row r="28" spans="1:18">
      <c r="A28" s="292" t="s">
        <v>1</v>
      </c>
      <c r="B28" s="85">
        <f t="shared" si="3"/>
        <v>6889</v>
      </c>
      <c r="C28" s="534"/>
      <c r="D28" s="85">
        <v>2838</v>
      </c>
      <c r="E28" s="85"/>
      <c r="F28" s="85">
        <v>2639</v>
      </c>
      <c r="G28" s="85"/>
      <c r="H28" s="85">
        <v>1412</v>
      </c>
      <c r="I28" s="534"/>
      <c r="J28" s="10"/>
      <c r="K28" s="93">
        <f>B28*100/SUM($B$27:$B$31)</f>
        <v>40.248889927553165</v>
      </c>
      <c r="L28" s="87"/>
      <c r="M28" s="93">
        <f>D28*100/SUM($D$27:$D$31)</f>
        <v>40.226789510985114</v>
      </c>
      <c r="N28" s="87"/>
      <c r="O28" s="93">
        <f>F28*100/SUM($F$27:$F$31)</f>
        <v>42.847864913135247</v>
      </c>
      <c r="P28" s="87"/>
      <c r="Q28" s="93">
        <f t="shared" ref="Q28" si="4">H28*100/SUM($H$27:$H$31)</f>
        <v>36.186570989236287</v>
      </c>
      <c r="R28" s="87"/>
    </row>
    <row r="29" spans="1:18">
      <c r="A29" s="292" t="s">
        <v>2</v>
      </c>
      <c r="B29" s="85">
        <f t="shared" si="3"/>
        <v>6275</v>
      </c>
      <c r="C29" s="534"/>
      <c r="D29" s="85">
        <v>2698</v>
      </c>
      <c r="E29" s="85"/>
      <c r="F29" s="85">
        <v>2149</v>
      </c>
      <c r="G29" s="85"/>
      <c r="H29" s="85">
        <v>1428</v>
      </c>
      <c r="I29" s="534"/>
      <c r="J29" s="10"/>
      <c r="K29" s="93">
        <f>B29*100/SUM($B$27:$B$31)</f>
        <v>36.661603178312689</v>
      </c>
      <c r="L29" s="87"/>
      <c r="M29" s="93">
        <f>D29*100/SUM($D$27:$D$31)</f>
        <v>38.242381289865342</v>
      </c>
      <c r="N29" s="87"/>
      <c r="O29" s="93">
        <f>F29*100/SUM($F$27:$F$31)</f>
        <v>34.892027926611462</v>
      </c>
      <c r="P29" s="87"/>
      <c r="Q29" s="93">
        <f>H29*100/SUM($H$27:$H$31)</f>
        <v>36.596617119425936</v>
      </c>
      <c r="R29" s="87"/>
    </row>
    <row r="30" spans="1:18">
      <c r="A30" s="292" t="s">
        <v>3</v>
      </c>
      <c r="B30" s="85">
        <f t="shared" si="3"/>
        <v>2472</v>
      </c>
      <c r="C30" s="534"/>
      <c r="D30" s="85">
        <v>1020</v>
      </c>
      <c r="E30" s="85" t="s">
        <v>204</v>
      </c>
      <c r="F30" s="85">
        <v>899</v>
      </c>
      <c r="G30" s="85" t="s">
        <v>204</v>
      </c>
      <c r="H30" s="85">
        <v>553</v>
      </c>
      <c r="I30" s="534"/>
      <c r="J30" s="10"/>
      <c r="K30" s="93">
        <f>B30*100/SUM($B$27:$B$31)</f>
        <v>14.442626781958401</v>
      </c>
      <c r="L30" s="87"/>
      <c r="M30" s="93">
        <f>D30*100/SUM($D$27:$D$31)</f>
        <v>14.457831325301205</v>
      </c>
      <c r="N30" s="87"/>
      <c r="O30" s="93">
        <f>F30*100/SUM($F$27:$F$31)</f>
        <v>14.596525409969152</v>
      </c>
      <c r="P30" s="87"/>
      <c r="Q30" s="93">
        <f>H30*100/SUM($H$27:$H$31)</f>
        <v>14.172219374679651</v>
      </c>
      <c r="R30" s="87"/>
    </row>
    <row r="31" spans="1:18" ht="13">
      <c r="A31" s="196" t="s">
        <v>40</v>
      </c>
      <c r="B31" s="85">
        <f t="shared" si="3"/>
        <v>453</v>
      </c>
      <c r="C31" s="534" t="s">
        <v>204</v>
      </c>
      <c r="D31" s="85">
        <v>71</v>
      </c>
      <c r="E31" s="85" t="s">
        <v>204</v>
      </c>
      <c r="F31" s="85">
        <v>73</v>
      </c>
      <c r="G31" s="85" t="s">
        <v>204</v>
      </c>
      <c r="H31" s="85">
        <v>309</v>
      </c>
      <c r="I31" s="534" t="s">
        <v>204</v>
      </c>
      <c r="J31" s="10"/>
      <c r="K31" s="93">
        <f>B31*100/SUM($B$27:$B$31)</f>
        <v>2.6466464127132507</v>
      </c>
      <c r="L31" s="87"/>
      <c r="M31" s="93">
        <f>D31*100/SUM($D$27:$D$31)</f>
        <v>1.0063784549964565</v>
      </c>
      <c r="N31" s="87"/>
      <c r="O31" s="93">
        <f>F31*100/SUM($F$27:$F$31)</f>
        <v>1.185257346971911</v>
      </c>
      <c r="P31" s="87"/>
      <c r="Q31" s="93">
        <f>H31*100/SUM($H$27:$H$31)</f>
        <v>7.9190158892875449</v>
      </c>
      <c r="R31" s="87"/>
    </row>
    <row r="32" spans="1:18" ht="13">
      <c r="A32" s="196" t="s">
        <v>4</v>
      </c>
      <c r="B32" s="85">
        <f t="shared" si="3"/>
        <v>13</v>
      </c>
      <c r="C32" s="534" t="s">
        <v>204</v>
      </c>
      <c r="D32" s="85">
        <v>0</v>
      </c>
      <c r="E32" s="85"/>
      <c r="F32" s="85">
        <v>0</v>
      </c>
      <c r="G32" s="85"/>
      <c r="H32" s="85">
        <v>13</v>
      </c>
      <c r="I32" s="534" t="s">
        <v>204</v>
      </c>
      <c r="J32" s="10"/>
      <c r="K32" s="687" t="s">
        <v>14</v>
      </c>
      <c r="L32" s="87"/>
      <c r="M32" s="687" t="s">
        <v>14</v>
      </c>
      <c r="N32" s="87"/>
      <c r="O32" s="93">
        <v>0</v>
      </c>
      <c r="P32" s="87"/>
      <c r="Q32" s="93">
        <v>0</v>
      </c>
      <c r="R32" s="87"/>
    </row>
    <row r="33" spans="1:19" ht="6.5" customHeight="1">
      <c r="A33" s="15"/>
      <c r="B33" s="85"/>
      <c r="C33" s="534"/>
      <c r="D33" s="85"/>
      <c r="E33" s="534"/>
      <c r="F33" s="85"/>
      <c r="G33" s="534"/>
      <c r="H33" s="85"/>
      <c r="I33" s="534"/>
      <c r="J33" s="15"/>
      <c r="K33" s="87"/>
      <c r="L33" s="87"/>
      <c r="M33" s="87"/>
      <c r="N33" s="87"/>
      <c r="O33" s="87"/>
      <c r="P33" s="87"/>
      <c r="Q33" s="87"/>
      <c r="R33" s="87"/>
    </row>
    <row r="34" spans="1:19" s="25" customFormat="1">
      <c r="A34" s="294" t="s">
        <v>20</v>
      </c>
      <c r="B34" s="86">
        <f t="shared" ref="B34:B40" si="5">SUM(D34,F34,H34)</f>
        <v>17129</v>
      </c>
      <c r="C34" s="534"/>
      <c r="D34" s="86">
        <f>SUM(D35:D41)</f>
        <v>7055</v>
      </c>
      <c r="E34" s="534"/>
      <c r="F34" s="86">
        <f>SUM(F35:F41)</f>
        <v>6160</v>
      </c>
      <c r="G34" s="534"/>
      <c r="H34" s="86">
        <f>SUM(H35:H41)</f>
        <v>3914</v>
      </c>
      <c r="I34" s="534"/>
      <c r="J34" s="11"/>
      <c r="K34" s="89">
        <f>SUM(K35:K40)</f>
        <v>100</v>
      </c>
      <c r="L34" s="89"/>
      <c r="M34" s="89">
        <f>SUM(M35:M40)</f>
        <v>100</v>
      </c>
      <c r="N34" s="89"/>
      <c r="O34" s="89">
        <f>SUM(O35:O40)</f>
        <v>99.999999999999986</v>
      </c>
      <c r="P34" s="89"/>
      <c r="Q34" s="89">
        <f>SUM(Q35:Q40)</f>
        <v>100</v>
      </c>
      <c r="R34" s="89"/>
    </row>
    <row r="35" spans="1:19" ht="13">
      <c r="A35" s="295" t="s">
        <v>5</v>
      </c>
      <c r="B35" s="85">
        <f t="shared" si="5"/>
        <v>456</v>
      </c>
      <c r="C35" s="85" t="s">
        <v>204</v>
      </c>
      <c r="D35" s="85">
        <v>156</v>
      </c>
      <c r="E35" s="85" t="s">
        <v>204</v>
      </c>
      <c r="F35" s="85">
        <v>130</v>
      </c>
      <c r="G35" s="85" t="s">
        <v>204</v>
      </c>
      <c r="H35" s="85">
        <v>170</v>
      </c>
      <c r="I35" s="85" t="s">
        <v>204</v>
      </c>
      <c r="J35" s="10"/>
      <c r="K35" s="93">
        <f>B35*100/SUM($B$35:$B$40)</f>
        <v>2.6641738724000934</v>
      </c>
      <c r="L35" s="87"/>
      <c r="M35" s="93">
        <f>D35*100/SUM($D$35:$D$40)</f>
        <v>2.2111977321048903</v>
      </c>
      <c r="N35" s="87"/>
      <c r="O35" s="93">
        <f t="shared" ref="O35:O40" si="6">F35*100/SUM($F$35:$F$40)</f>
        <v>2.1103896103896105</v>
      </c>
      <c r="P35" s="87"/>
      <c r="Q35" s="93">
        <f>H35*100/SUM($H$35:$H$40)</f>
        <v>4.3578569597539092</v>
      </c>
      <c r="R35" s="87"/>
    </row>
    <row r="36" spans="1:19" ht="13">
      <c r="A36" s="295" t="s">
        <v>161</v>
      </c>
      <c r="B36" s="85">
        <f t="shared" si="5"/>
        <v>3517</v>
      </c>
      <c r="C36" s="534"/>
      <c r="D36" s="85">
        <v>1817</v>
      </c>
      <c r="E36" s="85"/>
      <c r="F36" s="85">
        <v>1154</v>
      </c>
      <c r="G36" s="85" t="s">
        <v>204</v>
      </c>
      <c r="H36" s="85">
        <v>546</v>
      </c>
      <c r="I36" s="534"/>
      <c r="J36" s="10"/>
      <c r="K36" s="93">
        <f t="shared" ref="K36:K39" si="7">B36*100/SUM($B$35:$B$40)</f>
        <v>20.54802523954195</v>
      </c>
      <c r="L36" s="87"/>
      <c r="M36" s="93">
        <f>D36*100/SUM($D$35:$D$40)</f>
        <v>25.754783841247342</v>
      </c>
      <c r="N36" s="87"/>
      <c r="O36" s="93">
        <f t="shared" si="6"/>
        <v>18.733766233766232</v>
      </c>
      <c r="P36" s="87"/>
      <c r="Q36" s="93">
        <f>H36*100/SUM($H$35:$H$40)</f>
        <v>13.996411176621379</v>
      </c>
      <c r="R36" s="91"/>
    </row>
    <row r="37" spans="1:19" ht="13">
      <c r="A37" s="296" t="s">
        <v>162</v>
      </c>
      <c r="B37" s="85">
        <f t="shared" si="5"/>
        <v>3758</v>
      </c>
      <c r="C37" s="534"/>
      <c r="D37" s="85">
        <v>1530</v>
      </c>
      <c r="E37" s="85" t="s">
        <v>204</v>
      </c>
      <c r="F37" s="85">
        <v>1881</v>
      </c>
      <c r="G37" s="85"/>
      <c r="H37" s="85">
        <v>347</v>
      </c>
      <c r="I37" s="85" t="s">
        <v>204</v>
      </c>
      <c r="J37" s="10"/>
      <c r="K37" s="93">
        <f t="shared" si="7"/>
        <v>21.956064501051646</v>
      </c>
      <c r="L37" s="87"/>
      <c r="M37" s="93">
        <f t="shared" ref="M37:M38" si="8">D37*100/SUM($D$35:$D$40)</f>
        <v>21.686746987951807</v>
      </c>
      <c r="N37" s="87"/>
      <c r="O37" s="93">
        <f t="shared" si="6"/>
        <v>30.535714285714285</v>
      </c>
      <c r="P37" s="87"/>
      <c r="Q37" s="93">
        <f>H37*100/SUM($H$35:$H$40)</f>
        <v>8.8951550884388624</v>
      </c>
      <c r="R37" s="91"/>
    </row>
    <row r="38" spans="1:19" ht="13">
      <c r="A38" s="296" t="s">
        <v>163</v>
      </c>
      <c r="B38" s="85">
        <f t="shared" si="5"/>
        <v>2585</v>
      </c>
      <c r="C38" s="534"/>
      <c r="D38" s="85">
        <v>1172</v>
      </c>
      <c r="E38" s="85"/>
      <c r="F38" s="85">
        <v>703</v>
      </c>
      <c r="G38" s="85" t="s">
        <v>204</v>
      </c>
      <c r="H38" s="85">
        <v>710</v>
      </c>
      <c r="I38" s="534"/>
      <c r="J38" s="10"/>
      <c r="K38" s="93">
        <f t="shared" si="7"/>
        <v>15.102827763496144</v>
      </c>
      <c r="L38" s="87"/>
      <c r="M38" s="93">
        <f t="shared" si="8"/>
        <v>16.612331679659817</v>
      </c>
      <c r="N38" s="87"/>
      <c r="O38" s="93">
        <f t="shared" si="6"/>
        <v>11.412337662337663</v>
      </c>
      <c r="P38" s="87"/>
      <c r="Q38" s="93">
        <f t="shared" ref="Q38" si="9">H38*100/SUM($H$35:$H$40)</f>
        <v>18.200461420148681</v>
      </c>
      <c r="R38" s="91"/>
    </row>
    <row r="39" spans="1:19" ht="13">
      <c r="A39" s="295" t="s">
        <v>164</v>
      </c>
      <c r="B39" s="85">
        <f t="shared" si="5"/>
        <v>3089</v>
      </c>
      <c r="C39" s="534"/>
      <c r="D39" s="85">
        <v>1099</v>
      </c>
      <c r="E39" s="85"/>
      <c r="F39" s="85">
        <v>1343</v>
      </c>
      <c r="G39" s="85"/>
      <c r="H39" s="85">
        <v>647</v>
      </c>
      <c r="I39" s="534"/>
      <c r="J39" s="10"/>
      <c r="K39" s="93">
        <f t="shared" si="7"/>
        <v>18.047440990885722</v>
      </c>
      <c r="L39" s="87"/>
      <c r="M39" s="93">
        <f>D39*100/SUM($D$35:$D$40)</f>
        <v>15.57760453579022</v>
      </c>
      <c r="N39" s="87"/>
      <c r="O39" s="93">
        <f t="shared" si="6"/>
        <v>21.801948051948052</v>
      </c>
      <c r="P39" s="87"/>
      <c r="Q39" s="93">
        <f>H39*100/SUM($H$35:$H$40)</f>
        <v>16.58549089976929</v>
      </c>
      <c r="R39" s="91"/>
    </row>
    <row r="40" spans="1:19">
      <c r="A40" s="19" t="s">
        <v>165</v>
      </c>
      <c r="B40" s="85">
        <f t="shared" si="5"/>
        <v>3711</v>
      </c>
      <c r="C40" s="534"/>
      <c r="D40" s="85">
        <v>1281</v>
      </c>
      <c r="E40" s="85"/>
      <c r="F40" s="85">
        <v>949</v>
      </c>
      <c r="G40" s="85" t="s">
        <v>204</v>
      </c>
      <c r="H40" s="85">
        <v>1481</v>
      </c>
      <c r="I40" s="534"/>
      <c r="J40" s="15"/>
      <c r="K40" s="93">
        <f>B40*100/SUM($B$35:$B$40)</f>
        <v>21.681467632624447</v>
      </c>
      <c r="L40" s="87"/>
      <c r="M40" s="93">
        <f>D40*100/SUM($D$35:$D$40)</f>
        <v>18.157335223245926</v>
      </c>
      <c r="N40" s="87"/>
      <c r="O40" s="93">
        <f t="shared" si="6"/>
        <v>15.405844155844155</v>
      </c>
      <c r="P40" s="87"/>
      <c r="Q40" s="93">
        <f>H40*100/SUM($H$35:$H$40)</f>
        <v>37.964624455267881</v>
      </c>
      <c r="R40" s="91"/>
    </row>
    <row r="41" spans="1:19">
      <c r="A41" s="19" t="s">
        <v>4</v>
      </c>
      <c r="B41" s="85">
        <v>13</v>
      </c>
      <c r="C41" s="85" t="s">
        <v>204</v>
      </c>
      <c r="D41" s="85">
        <v>0</v>
      </c>
      <c r="E41" s="535"/>
      <c r="F41" s="85">
        <v>0</v>
      </c>
      <c r="G41" s="535"/>
      <c r="H41" s="85">
        <v>13</v>
      </c>
      <c r="I41" s="85" t="s">
        <v>204</v>
      </c>
      <c r="J41" s="15"/>
      <c r="K41" s="90">
        <v>0</v>
      </c>
      <c r="L41" s="87"/>
      <c r="M41" s="90">
        <v>0</v>
      </c>
      <c r="N41" s="87"/>
      <c r="O41" s="90">
        <v>0</v>
      </c>
      <c r="P41" s="87"/>
      <c r="Q41" s="90">
        <v>0</v>
      </c>
      <c r="R41" s="91"/>
    </row>
    <row r="42" spans="1:19" s="16" customFormat="1" ht="6.5" customHeight="1">
      <c r="A42" s="107"/>
      <c r="B42" s="108"/>
      <c r="C42" s="108"/>
      <c r="D42" s="69"/>
      <c r="E42" s="69"/>
      <c r="F42" s="69"/>
      <c r="G42" s="69"/>
      <c r="H42" s="70"/>
      <c r="I42" s="69"/>
      <c r="J42" s="70"/>
      <c r="K42" s="108"/>
      <c r="L42" s="108"/>
      <c r="M42" s="69"/>
      <c r="N42" s="69"/>
      <c r="O42" s="69"/>
      <c r="P42" s="69"/>
      <c r="Q42" s="69"/>
      <c r="R42" s="69"/>
    </row>
    <row r="43" spans="1:19" s="25" customFormat="1" ht="26">
      <c r="A43" s="385" t="s">
        <v>25</v>
      </c>
      <c r="B43" s="86">
        <f t="shared" ref="B43:B50" si="10">SUM(D43,F43,H43)</f>
        <v>17131</v>
      </c>
      <c r="C43" s="534"/>
      <c r="D43" s="86">
        <f>SUM(D44:D50)</f>
        <v>7055</v>
      </c>
      <c r="E43" s="534"/>
      <c r="F43" s="86">
        <f>SUM(F44:F50)</f>
        <v>6160</v>
      </c>
      <c r="G43" s="534"/>
      <c r="H43" s="86">
        <f>SUM(H44:H50)</f>
        <v>3916</v>
      </c>
      <c r="I43" s="534"/>
      <c r="J43" s="104"/>
      <c r="K43" s="89">
        <f>SUM(K44:K49)</f>
        <v>100</v>
      </c>
      <c r="L43" s="89"/>
      <c r="M43" s="89">
        <f>SUM(M44:M49)</f>
        <v>100</v>
      </c>
      <c r="N43" s="89"/>
      <c r="O43" s="89">
        <f>SUM(O44:O49)</f>
        <v>100</v>
      </c>
      <c r="P43" s="89"/>
      <c r="Q43" s="89">
        <f>SUM(Q44:Q49)</f>
        <v>100</v>
      </c>
      <c r="R43" s="89"/>
      <c r="S43" s="109"/>
    </row>
    <row r="44" spans="1:19" ht="13">
      <c r="A44" s="384" t="s">
        <v>26</v>
      </c>
      <c r="B44" s="85">
        <f t="shared" si="10"/>
        <v>189</v>
      </c>
      <c r="C44" s="534" t="s">
        <v>204</v>
      </c>
      <c r="D44" s="85">
        <v>163</v>
      </c>
      <c r="E44" s="85" t="s">
        <v>204</v>
      </c>
      <c r="F44" s="85">
        <v>0</v>
      </c>
      <c r="G44" s="85"/>
      <c r="H44" s="85">
        <v>26</v>
      </c>
      <c r="I44" s="535" t="s">
        <v>204</v>
      </c>
      <c r="J44" s="12"/>
      <c r="K44" s="87">
        <f t="shared" ref="K44:K49" si="11">B44*100/SUM($B$44:$B$49)</f>
        <v>1.1119609342825205</v>
      </c>
      <c r="L44" s="87"/>
      <c r="M44" s="87">
        <f>D44*100/SUM($D$44:$D$49)</f>
        <v>2.3497188986593627</v>
      </c>
      <c r="N44" s="87"/>
      <c r="O44" s="87">
        <f>F44*100/SUM($F$44:$F$49)</f>
        <v>0</v>
      </c>
      <c r="P44" s="87"/>
      <c r="Q44" s="87">
        <f>H44*100/SUM($H$44:$H$49)</f>
        <v>0.66394279877425944</v>
      </c>
      <c r="R44" s="87"/>
      <c r="S44" s="109"/>
    </row>
    <row r="45" spans="1:19" ht="13">
      <c r="A45" s="384" t="s">
        <v>42</v>
      </c>
      <c r="B45" s="85">
        <f t="shared" si="10"/>
        <v>312</v>
      </c>
      <c r="C45" s="534" t="s">
        <v>204</v>
      </c>
      <c r="D45" s="85">
        <v>173</v>
      </c>
      <c r="E45" s="85" t="s">
        <v>204</v>
      </c>
      <c r="F45" s="85">
        <v>70</v>
      </c>
      <c r="G45" s="85" t="s">
        <v>204</v>
      </c>
      <c r="H45" s="85">
        <v>69</v>
      </c>
      <c r="I45" s="535" t="s">
        <v>204</v>
      </c>
      <c r="J45" s="12"/>
      <c r="K45" s="87">
        <f t="shared" si="11"/>
        <v>1.8356180502441608</v>
      </c>
      <c r="L45" s="87"/>
      <c r="M45" s="87">
        <f t="shared" ref="M45:M46" si="12">D45*100/SUM($D$44:$D$49)</f>
        <v>2.4938734323194462</v>
      </c>
      <c r="N45" s="87"/>
      <c r="O45" s="87">
        <f t="shared" ref="O45" si="13">F45*100/SUM($F$44:$F$49)</f>
        <v>1.1393229166666667</v>
      </c>
      <c r="P45" s="87"/>
      <c r="Q45" s="87">
        <f t="shared" ref="Q45:Q47" si="14">H45*100/SUM($H$44:$H$49)</f>
        <v>1.7620020429009193</v>
      </c>
      <c r="R45" s="87"/>
      <c r="S45" s="109"/>
    </row>
    <row r="46" spans="1:19" ht="13">
      <c r="A46" s="384" t="s">
        <v>27</v>
      </c>
      <c r="B46" s="85">
        <f t="shared" si="10"/>
        <v>324</v>
      </c>
      <c r="C46" s="534" t="s">
        <v>204</v>
      </c>
      <c r="D46" s="85">
        <v>171</v>
      </c>
      <c r="E46" s="85" t="s">
        <v>204</v>
      </c>
      <c r="F46" s="85">
        <v>142</v>
      </c>
      <c r="G46" s="85" t="s">
        <v>204</v>
      </c>
      <c r="H46" s="85">
        <v>11</v>
      </c>
      <c r="I46" s="535" t="s">
        <v>204</v>
      </c>
      <c r="J46" s="114"/>
      <c r="K46" s="87">
        <f t="shared" si="11"/>
        <v>1.9062187444843208</v>
      </c>
      <c r="L46" s="87"/>
      <c r="M46" s="87">
        <f t="shared" si="12"/>
        <v>2.4650425255874295</v>
      </c>
      <c r="N46" s="87"/>
      <c r="O46" s="87">
        <f>F46*100/SUM($F$44:$F$49)</f>
        <v>2.3111979166666665</v>
      </c>
      <c r="P46" s="87"/>
      <c r="Q46" s="87">
        <f>H46*100/SUM($H$44:$H$49)</f>
        <v>0.2808988764044944</v>
      </c>
      <c r="R46" s="87"/>
      <c r="S46" s="109"/>
    </row>
    <row r="47" spans="1:19" ht="13">
      <c r="A47" s="384" t="s">
        <v>28</v>
      </c>
      <c r="B47" s="85">
        <f t="shared" si="10"/>
        <v>1546</v>
      </c>
      <c r="C47" s="534"/>
      <c r="D47" s="85">
        <v>681</v>
      </c>
      <c r="E47" s="85" t="s">
        <v>204</v>
      </c>
      <c r="F47" s="85">
        <v>683</v>
      </c>
      <c r="G47" s="85" t="s">
        <v>204</v>
      </c>
      <c r="H47" s="85">
        <v>182</v>
      </c>
      <c r="I47" s="535" t="s">
        <v>204</v>
      </c>
      <c r="J47" s="114"/>
      <c r="K47" s="87">
        <f t="shared" si="11"/>
        <v>9.0957227746072835</v>
      </c>
      <c r="L47" s="87"/>
      <c r="M47" s="87">
        <f>D47*100/SUM($D$44:$D$49)</f>
        <v>9.816923742251694</v>
      </c>
      <c r="N47" s="87"/>
      <c r="O47" s="87">
        <f>F47*100/SUM($F$44:$F$49)</f>
        <v>11.116536458333334</v>
      </c>
      <c r="P47" s="87"/>
      <c r="Q47" s="87">
        <f t="shared" si="14"/>
        <v>4.6475995914198158</v>
      </c>
      <c r="R47" s="87"/>
      <c r="S47" s="109"/>
    </row>
    <row r="48" spans="1:19" ht="13">
      <c r="A48" s="384" t="s">
        <v>29</v>
      </c>
      <c r="B48" s="85">
        <f t="shared" si="10"/>
        <v>4439</v>
      </c>
      <c r="C48" s="534"/>
      <c r="D48" s="85">
        <v>1763</v>
      </c>
      <c r="E48" s="85"/>
      <c r="F48" s="85">
        <v>1581</v>
      </c>
      <c r="G48" s="85"/>
      <c r="H48" s="85">
        <v>1095</v>
      </c>
      <c r="I48" s="534"/>
      <c r="J48" s="114"/>
      <c r="K48" s="87">
        <f t="shared" si="11"/>
        <v>26.116373477672532</v>
      </c>
      <c r="L48" s="87"/>
      <c r="M48" s="87">
        <f>D48*100/SUM($D$44:$D$49)</f>
        <v>25.41444428427274</v>
      </c>
      <c r="N48" s="87"/>
      <c r="O48" s="87">
        <f>F48*100/SUM($F$44:$F$49)</f>
        <v>25.732421875</v>
      </c>
      <c r="P48" s="87"/>
      <c r="Q48" s="87">
        <f>H48*100/SUM($H$44:$H$49)</f>
        <v>27.962206332992849</v>
      </c>
      <c r="R48" s="87"/>
      <c r="S48" s="109"/>
    </row>
    <row r="49" spans="1:18" ht="13">
      <c r="A49" s="384" t="s">
        <v>30</v>
      </c>
      <c r="B49" s="85">
        <f t="shared" si="10"/>
        <v>10187</v>
      </c>
      <c r="C49" s="534"/>
      <c r="D49" s="85">
        <v>3986</v>
      </c>
      <c r="E49" s="85"/>
      <c r="F49" s="85">
        <v>3668</v>
      </c>
      <c r="G49" s="85"/>
      <c r="H49" s="85">
        <v>2533</v>
      </c>
      <c r="I49" s="534"/>
      <c r="J49" s="17"/>
      <c r="K49" s="87">
        <f t="shared" si="11"/>
        <v>59.934106018709187</v>
      </c>
      <c r="L49" s="87"/>
      <c r="M49" s="87">
        <f>D49*100/SUM($D$44:$D$49)</f>
        <v>57.459997116909328</v>
      </c>
      <c r="N49" s="87"/>
      <c r="O49" s="87">
        <f>F49*100/SUM($F$44:$F$49)</f>
        <v>59.700520833333336</v>
      </c>
      <c r="P49" s="87"/>
      <c r="Q49" s="87">
        <f>H49*100/SUM($H$44:$H$49)</f>
        <v>64.683350357507663</v>
      </c>
      <c r="R49" s="87"/>
    </row>
    <row r="50" spans="1:18">
      <c r="A50" s="19" t="s">
        <v>4</v>
      </c>
      <c r="B50" s="85">
        <f t="shared" si="10"/>
        <v>134</v>
      </c>
      <c r="C50" s="534" t="s">
        <v>204</v>
      </c>
      <c r="D50" s="85">
        <v>118</v>
      </c>
      <c r="E50" s="85" t="s">
        <v>204</v>
      </c>
      <c r="F50" s="85">
        <v>16</v>
      </c>
      <c r="G50" s="85" t="s">
        <v>204</v>
      </c>
      <c r="H50" s="85">
        <v>0</v>
      </c>
      <c r="I50" s="534"/>
      <c r="J50" s="17"/>
      <c r="K50" s="90" t="s">
        <v>14</v>
      </c>
      <c r="L50" s="87"/>
      <c r="M50" s="90" t="s">
        <v>14</v>
      </c>
      <c r="N50" s="87"/>
      <c r="O50" s="90" t="s">
        <v>14</v>
      </c>
      <c r="P50" s="87"/>
      <c r="Q50" s="90" t="s">
        <v>14</v>
      </c>
      <c r="R50" s="87"/>
    </row>
    <row r="51" spans="1:18" s="16" customFormat="1" ht="6.5" customHeight="1">
      <c r="A51" s="107"/>
      <c r="B51" s="108"/>
      <c r="C51" s="108"/>
      <c r="D51" s="69"/>
      <c r="E51" s="69"/>
      <c r="F51" s="69"/>
      <c r="G51" s="69"/>
      <c r="H51" s="70"/>
      <c r="I51" s="69"/>
      <c r="J51" s="70"/>
      <c r="K51" s="108"/>
      <c r="L51" s="108"/>
      <c r="M51" s="69"/>
      <c r="N51" s="69"/>
      <c r="O51" s="69"/>
      <c r="P51" s="69"/>
      <c r="Q51" s="69"/>
      <c r="R51" s="69"/>
    </row>
    <row r="52" spans="1:18" s="15" customFormat="1" ht="26">
      <c r="A52" s="227" t="s">
        <v>36</v>
      </c>
      <c r="B52" s="86">
        <f t="shared" ref="B52:B62" si="15">SUM(D52,F52,H52)</f>
        <v>17128</v>
      </c>
      <c r="C52" s="534"/>
      <c r="D52" s="86">
        <f>SUM(D53:D62)</f>
        <v>7054</v>
      </c>
      <c r="E52" s="534"/>
      <c r="F52" s="86">
        <f>SUM(F53:F62)</f>
        <v>6159</v>
      </c>
      <c r="G52" s="534"/>
      <c r="H52" s="86">
        <f>SUM(H53:H62)</f>
        <v>3915</v>
      </c>
      <c r="I52" s="534"/>
      <c r="J52" s="104"/>
      <c r="K52" s="89">
        <f>SUM(K53:K61)</f>
        <v>100</v>
      </c>
      <c r="L52" s="89"/>
      <c r="M52" s="89">
        <f>SUM(M53:M61)</f>
        <v>100</v>
      </c>
      <c r="N52" s="89"/>
      <c r="O52" s="89">
        <f>SUM(O53:O61)</f>
        <v>100</v>
      </c>
      <c r="P52" s="89"/>
      <c r="Q52" s="89">
        <f>SUM(Q53:Q61)</f>
        <v>100.00000000000003</v>
      </c>
      <c r="R52" s="89"/>
    </row>
    <row r="53" spans="1:18" s="15" customFormat="1" ht="13">
      <c r="A53" s="384" t="s">
        <v>31</v>
      </c>
      <c r="B53" s="85">
        <f t="shared" si="15"/>
        <v>3260</v>
      </c>
      <c r="C53" s="534"/>
      <c r="D53" s="85">
        <v>935</v>
      </c>
      <c r="E53" s="85" t="s">
        <v>204</v>
      </c>
      <c r="F53" s="85">
        <v>1319</v>
      </c>
      <c r="G53" s="85"/>
      <c r="H53" s="85">
        <v>1006</v>
      </c>
      <c r="I53" s="534"/>
      <c r="J53" s="115"/>
      <c r="K53" s="87">
        <f>B53*100/(B52-B62)</f>
        <v>20.929635336414997</v>
      </c>
      <c r="L53" s="87"/>
      <c r="M53" s="87">
        <f>D53*100/(D52-D62)</f>
        <v>16.531117397454032</v>
      </c>
      <c r="N53" s="87"/>
      <c r="O53" s="87">
        <f>F53*100/(F52-F62)</f>
        <v>21.965029142381351</v>
      </c>
      <c r="P53" s="87"/>
      <c r="Q53" s="87">
        <f>H53*100/(H52-H62)</f>
        <v>25.696040868454663</v>
      </c>
      <c r="R53" s="87"/>
    </row>
    <row r="54" spans="1:18" s="15" customFormat="1" ht="13">
      <c r="A54" s="384" t="s">
        <v>33</v>
      </c>
      <c r="B54" s="85">
        <f t="shared" si="15"/>
        <v>186</v>
      </c>
      <c r="C54" s="85" t="s">
        <v>204</v>
      </c>
      <c r="D54" s="85">
        <v>0</v>
      </c>
      <c r="E54" s="85"/>
      <c r="F54" s="85">
        <v>151</v>
      </c>
      <c r="G54" s="85" t="s">
        <v>204</v>
      </c>
      <c r="H54" s="85">
        <v>35</v>
      </c>
      <c r="I54" s="85" t="s">
        <v>204</v>
      </c>
      <c r="J54" s="116"/>
      <c r="K54" s="87">
        <f>B54*100/(B52-B62)</f>
        <v>1.1941448382126347</v>
      </c>
      <c r="L54" s="87"/>
      <c r="M54" s="87">
        <f>D54*100/(D52-D62)</f>
        <v>0</v>
      </c>
      <c r="N54" s="87"/>
      <c r="O54" s="87">
        <f>F54*100/(F52-F62)</f>
        <v>2.5145711906744381</v>
      </c>
      <c r="P54" s="87"/>
      <c r="Q54" s="87">
        <f>H54*100/(H52-H62)</f>
        <v>0.89399744572158368</v>
      </c>
      <c r="R54" s="87"/>
    </row>
    <row r="55" spans="1:18" s="15" customFormat="1" ht="13">
      <c r="A55" s="384" t="s">
        <v>32</v>
      </c>
      <c r="B55" s="85">
        <f t="shared" si="15"/>
        <v>1211</v>
      </c>
      <c r="C55" s="534"/>
      <c r="D55" s="85">
        <v>264</v>
      </c>
      <c r="E55" s="85" t="s">
        <v>204</v>
      </c>
      <c r="F55" s="85">
        <v>544</v>
      </c>
      <c r="G55" s="85" t="s">
        <v>204</v>
      </c>
      <c r="H55" s="85">
        <v>403</v>
      </c>
      <c r="I55" s="85" t="s">
        <v>204</v>
      </c>
      <c r="J55" s="116"/>
      <c r="K55" s="87">
        <f>B55*100/(B52-B62)</f>
        <v>7.7747817154596817</v>
      </c>
      <c r="L55" s="87"/>
      <c r="M55" s="87">
        <f>D55*100/(D52-D62)</f>
        <v>4.6676096181046676</v>
      </c>
      <c r="N55" s="87"/>
      <c r="O55" s="87">
        <f>F55*100/(F52-F62)</f>
        <v>9.0591174021648619</v>
      </c>
      <c r="P55" s="87"/>
      <c r="Q55" s="87">
        <f>H55*100/(H52-H62)</f>
        <v>10.293742017879948</v>
      </c>
      <c r="R55" s="87"/>
    </row>
    <row r="56" spans="1:18" s="15" customFormat="1" ht="13">
      <c r="A56" s="384" t="s">
        <v>35</v>
      </c>
      <c r="B56" s="85">
        <f t="shared" si="15"/>
        <v>1467</v>
      </c>
      <c r="C56" s="534"/>
      <c r="D56" s="85">
        <v>577</v>
      </c>
      <c r="E56" s="85" t="s">
        <v>204</v>
      </c>
      <c r="F56" s="85">
        <v>708</v>
      </c>
      <c r="G56" s="85" t="s">
        <v>204</v>
      </c>
      <c r="H56" s="85">
        <v>182</v>
      </c>
      <c r="I56" s="85" t="s">
        <v>204</v>
      </c>
      <c r="J56" s="8"/>
      <c r="K56" s="87">
        <f>B56*100/(B52-B62)</f>
        <v>9.4183359013867491</v>
      </c>
      <c r="L56" s="87"/>
      <c r="M56" s="87">
        <f>D56*100/(D52-D62)</f>
        <v>10.201555869872701</v>
      </c>
      <c r="N56" s="87"/>
      <c r="O56" s="87">
        <f>F56*100/(F52-F62)</f>
        <v>11.790174854288093</v>
      </c>
      <c r="P56" s="87"/>
      <c r="Q56" s="87">
        <f>H56*100/(H52-H62)</f>
        <v>4.6487867177522348</v>
      </c>
      <c r="R56" s="87"/>
    </row>
    <row r="57" spans="1:18" s="15" customFormat="1" ht="13">
      <c r="A57" s="384" t="s">
        <v>130</v>
      </c>
      <c r="B57" s="85">
        <f t="shared" si="15"/>
        <v>734</v>
      </c>
      <c r="C57" s="534"/>
      <c r="D57" s="85">
        <v>163</v>
      </c>
      <c r="E57" s="85" t="s">
        <v>204</v>
      </c>
      <c r="F57" s="85">
        <v>67</v>
      </c>
      <c r="G57" s="85" t="s">
        <v>204</v>
      </c>
      <c r="H57" s="85">
        <v>504</v>
      </c>
      <c r="I57" s="85"/>
      <c r="J57" s="115"/>
      <c r="K57" s="87">
        <f>B57*100/(B52-B62)</f>
        <v>4.712378017462763</v>
      </c>
      <c r="L57" s="87"/>
      <c r="M57" s="87">
        <f>D57*100/(D52-D62)</f>
        <v>2.881895332390382</v>
      </c>
      <c r="N57" s="87"/>
      <c r="O57" s="87">
        <f>F57*100/(F52-F62)</f>
        <v>1.1157368859283929</v>
      </c>
      <c r="P57" s="87"/>
      <c r="Q57" s="87">
        <f>H57*100/(H52-H62)</f>
        <v>12.873563218390805</v>
      </c>
      <c r="R57" s="87"/>
    </row>
    <row r="58" spans="1:18" s="15" customFormat="1" ht="13">
      <c r="A58" s="384" t="s">
        <v>34</v>
      </c>
      <c r="B58" s="85">
        <f t="shared" si="15"/>
        <v>918</v>
      </c>
      <c r="C58" s="534"/>
      <c r="D58" s="85">
        <v>454</v>
      </c>
      <c r="E58" s="85" t="s">
        <v>204</v>
      </c>
      <c r="F58" s="85">
        <v>251</v>
      </c>
      <c r="G58" s="85" t="s">
        <v>204</v>
      </c>
      <c r="H58" s="85">
        <v>213</v>
      </c>
      <c r="I58" s="85" t="s">
        <v>204</v>
      </c>
      <c r="J58" s="115"/>
      <c r="K58" s="87">
        <f>B58*100/(B52-B62)</f>
        <v>5.8936825885978426</v>
      </c>
      <c r="L58" s="87"/>
      <c r="M58" s="87">
        <f>D58*100/(D52-D62)</f>
        <v>8.026874115983027</v>
      </c>
      <c r="N58" s="87"/>
      <c r="O58" s="87">
        <f>F58*100/(F52-F62)</f>
        <v>4.1798501248959203</v>
      </c>
      <c r="P58" s="87"/>
      <c r="Q58" s="87">
        <f>H58*100/(H52-H62)</f>
        <v>5.4406130268199231</v>
      </c>
      <c r="R58" s="87"/>
    </row>
    <row r="59" spans="1:18" s="15" customFormat="1" ht="13">
      <c r="A59" s="384" t="s">
        <v>131</v>
      </c>
      <c r="B59" s="85">
        <f t="shared" si="15"/>
        <v>701</v>
      </c>
      <c r="C59" s="85" t="s">
        <v>204</v>
      </c>
      <c r="D59" s="85">
        <v>227</v>
      </c>
      <c r="E59" s="85" t="s">
        <v>204</v>
      </c>
      <c r="F59" s="85">
        <v>235</v>
      </c>
      <c r="G59" s="85" t="s">
        <v>204</v>
      </c>
      <c r="H59" s="85">
        <v>239</v>
      </c>
      <c r="I59" s="85" t="s">
        <v>204</v>
      </c>
      <c r="J59" s="115"/>
      <c r="K59" s="87">
        <f>B59*100/(B52-B62)</f>
        <v>4.5005136106831021</v>
      </c>
      <c r="L59" s="87"/>
      <c r="M59" s="87">
        <f>D59*100/(D52-D62)</f>
        <v>4.0134370579915135</v>
      </c>
      <c r="N59" s="87"/>
      <c r="O59" s="87">
        <f>F59*100/(F52-F62)</f>
        <v>3.9134054954204829</v>
      </c>
      <c r="P59" s="87"/>
      <c r="Q59" s="87">
        <f>H59*100/(H52-H62)</f>
        <v>6.1047254150702424</v>
      </c>
      <c r="R59" s="87"/>
    </row>
    <row r="60" spans="1:18" s="15" customFormat="1" ht="13">
      <c r="A60" s="384" t="s">
        <v>198</v>
      </c>
      <c r="B60" s="85">
        <f t="shared" si="15"/>
        <v>238</v>
      </c>
      <c r="C60" s="85" t="s">
        <v>204</v>
      </c>
      <c r="D60" s="85">
        <v>0</v>
      </c>
      <c r="E60" s="85"/>
      <c r="F60" s="85">
        <v>142</v>
      </c>
      <c r="G60" s="85" t="s">
        <v>204</v>
      </c>
      <c r="H60" s="85">
        <v>96</v>
      </c>
      <c r="I60" s="85" t="s">
        <v>204</v>
      </c>
      <c r="J60" s="115"/>
      <c r="K60" s="87">
        <f>B60*100/(B52-B62)</f>
        <v>1.5279917822290703</v>
      </c>
      <c r="L60" s="87"/>
      <c r="M60" s="87">
        <f>D60*100/(D52-D62)</f>
        <v>0</v>
      </c>
      <c r="N60" s="87"/>
      <c r="O60" s="87">
        <f>F60*100/(F52-F62)</f>
        <v>2.3646960865945044</v>
      </c>
      <c r="P60" s="87"/>
      <c r="Q60" s="87">
        <f>H60*100/(H52-H62)</f>
        <v>2.4521072796934864</v>
      </c>
      <c r="R60" s="87"/>
    </row>
    <row r="61" spans="1:18" s="15" customFormat="1" ht="13">
      <c r="A61" s="384" t="s">
        <v>124</v>
      </c>
      <c r="B61" s="85">
        <f t="shared" si="15"/>
        <v>6861</v>
      </c>
      <c r="C61" s="534"/>
      <c r="D61" s="85">
        <v>3036</v>
      </c>
      <c r="E61" s="85"/>
      <c r="F61" s="85">
        <v>2588</v>
      </c>
      <c r="G61" s="85"/>
      <c r="H61" s="85">
        <v>1237</v>
      </c>
      <c r="I61" s="534"/>
      <c r="J61" s="8"/>
      <c r="K61" s="87">
        <f>B61*100/(B52-B62)</f>
        <v>44.048536209553156</v>
      </c>
      <c r="L61" s="87"/>
      <c r="M61" s="87">
        <f>D61*100/(D52-D62)</f>
        <v>53.677510608203676</v>
      </c>
      <c r="N61" s="87"/>
      <c r="O61" s="87">
        <f>F61*100/(F52-F62)</f>
        <v>43.097418817651956</v>
      </c>
      <c r="P61" s="87"/>
      <c r="Q61" s="87">
        <f>H61*100/(H52-H62)</f>
        <v>31.596424010217113</v>
      </c>
      <c r="R61" s="87"/>
    </row>
    <row r="62" spans="1:18" s="15" customFormat="1" ht="13">
      <c r="A62" s="384" t="s">
        <v>4</v>
      </c>
      <c r="B62" s="85">
        <f t="shared" si="15"/>
        <v>1552</v>
      </c>
      <c r="C62" s="534"/>
      <c r="D62" s="85">
        <v>1398</v>
      </c>
      <c r="E62" s="85"/>
      <c r="F62" s="85">
        <v>154</v>
      </c>
      <c r="G62" s="85"/>
      <c r="H62" s="85">
        <v>0</v>
      </c>
      <c r="I62" s="534"/>
      <c r="J62" s="116"/>
      <c r="K62" s="90" t="s">
        <v>14</v>
      </c>
      <c r="L62" s="90"/>
      <c r="M62" s="90" t="s">
        <v>14</v>
      </c>
      <c r="N62" s="91"/>
      <c r="O62" s="90" t="s">
        <v>14</v>
      </c>
      <c r="P62" s="90"/>
      <c r="Q62" s="90">
        <v>0</v>
      </c>
      <c r="R62" s="91"/>
    </row>
    <row r="63" spans="1:18" ht="6" customHeight="1">
      <c r="A63" s="19"/>
      <c r="B63" s="85"/>
      <c r="C63" s="534"/>
      <c r="D63" s="85"/>
      <c r="E63" s="534"/>
      <c r="F63" s="85"/>
      <c r="G63" s="534"/>
      <c r="H63" s="85"/>
      <c r="I63" s="534"/>
      <c r="J63" s="15"/>
      <c r="K63" s="87"/>
      <c r="L63" s="87"/>
      <c r="M63" s="87"/>
      <c r="N63" s="87"/>
      <c r="O63" s="87"/>
      <c r="P63" s="87"/>
      <c r="Q63" s="87"/>
      <c r="R63" s="91"/>
    </row>
    <row r="64" spans="1:18" ht="13">
      <c r="A64" s="463" t="s">
        <v>137</v>
      </c>
      <c r="B64" s="488">
        <f>SUM(D64,F64,H64)</f>
        <v>71709</v>
      </c>
      <c r="C64" s="638"/>
      <c r="D64" s="488">
        <f>D17</f>
        <v>34332</v>
      </c>
      <c r="E64" s="638"/>
      <c r="F64" s="488">
        <f>F17</f>
        <v>24910</v>
      </c>
      <c r="G64" s="638"/>
      <c r="H64" s="488">
        <f>H17</f>
        <v>12467</v>
      </c>
      <c r="I64" s="638"/>
      <c r="J64" s="465"/>
      <c r="K64" s="466">
        <f>SUM(M64,O64,Q64)</f>
        <v>100</v>
      </c>
      <c r="L64" s="466"/>
      <c r="M64" s="466">
        <f>D64*100/B64</f>
        <v>47.876835543655609</v>
      </c>
      <c r="N64" s="467"/>
      <c r="O64" s="466">
        <f>F64*100/B64</f>
        <v>34.737620103473759</v>
      </c>
      <c r="P64" s="468"/>
      <c r="Q64" s="466">
        <f>H64*100/B64</f>
        <v>17.385544352870628</v>
      </c>
      <c r="R64" s="466"/>
    </row>
    <row r="65" spans="1:18" s="16" customFormat="1" ht="6.5" customHeight="1">
      <c r="A65" s="33"/>
      <c r="B65" s="92"/>
      <c r="C65" s="623"/>
      <c r="D65" s="92"/>
      <c r="E65" s="623"/>
      <c r="F65" s="92"/>
      <c r="G65" s="623"/>
      <c r="H65" s="92"/>
      <c r="I65" s="623"/>
      <c r="J65" s="15"/>
      <c r="K65" s="88"/>
      <c r="L65" s="88"/>
      <c r="M65" s="88"/>
      <c r="N65" s="88"/>
      <c r="O65" s="88"/>
      <c r="P65" s="88"/>
      <c r="Q65" s="88"/>
      <c r="R65" s="88"/>
    </row>
    <row r="66" spans="1:18" s="25" customFormat="1">
      <c r="A66" s="289" t="s">
        <v>15</v>
      </c>
      <c r="B66" s="86">
        <f t="shared" ref="B66:B68" si="16">SUM(D66,F66,H66)</f>
        <v>71709</v>
      </c>
      <c r="C66" s="534"/>
      <c r="D66" s="86">
        <f>SUM(D67:D68)</f>
        <v>34332</v>
      </c>
      <c r="E66" s="534"/>
      <c r="F66" s="86">
        <f>SUM(F67:F68)</f>
        <v>24910</v>
      </c>
      <c r="G66" s="534"/>
      <c r="H66" s="86">
        <f>SUM(H67:H68)</f>
        <v>12467</v>
      </c>
      <c r="I66" s="534"/>
      <c r="J66" s="11"/>
      <c r="K66" s="89">
        <f>SUM(K67:K68)</f>
        <v>100</v>
      </c>
      <c r="L66" s="89"/>
      <c r="M66" s="89">
        <f>SUM(M67:M68)</f>
        <v>100</v>
      </c>
      <c r="N66" s="89"/>
      <c r="O66" s="89">
        <f>SUM(O67:O68)</f>
        <v>100</v>
      </c>
      <c r="P66" s="89"/>
      <c r="Q66" s="89">
        <f>SUM(Q67:Q68)</f>
        <v>100</v>
      </c>
      <c r="R66" s="89"/>
    </row>
    <row r="67" spans="1:18">
      <c r="A67" s="290" t="s">
        <v>89</v>
      </c>
      <c r="B67" s="85">
        <f t="shared" si="16"/>
        <v>60879</v>
      </c>
      <c r="C67" s="534"/>
      <c r="D67" s="85">
        <v>28929</v>
      </c>
      <c r="E67" s="85"/>
      <c r="F67" s="85">
        <v>22041</v>
      </c>
      <c r="G67" s="85"/>
      <c r="H67" s="85">
        <v>9909</v>
      </c>
      <c r="I67" s="534"/>
      <c r="J67" s="10"/>
      <c r="K67" s="93">
        <f>B67*100/SUM(B67:B68)</f>
        <v>84.897293226791618</v>
      </c>
      <c r="L67" s="87"/>
      <c r="M67" s="93">
        <f>D67*100/SUM(D67:D68)</f>
        <v>84.262495630898286</v>
      </c>
      <c r="N67" s="87"/>
      <c r="O67" s="93">
        <f>F67*100/SUM(F67:F68)</f>
        <v>88.482537133681248</v>
      </c>
      <c r="P67" s="93"/>
      <c r="Q67" s="93">
        <f>H67*100/SUM(H67:H68)</f>
        <v>79.481832036576563</v>
      </c>
      <c r="R67" s="87"/>
    </row>
    <row r="68" spans="1:18">
      <c r="A68" s="290" t="s">
        <v>90</v>
      </c>
      <c r="B68" s="85">
        <f t="shared" si="16"/>
        <v>10830</v>
      </c>
      <c r="C68" s="534"/>
      <c r="D68" s="85">
        <v>5403</v>
      </c>
      <c r="E68" s="85"/>
      <c r="F68" s="85">
        <v>2869</v>
      </c>
      <c r="G68" s="85"/>
      <c r="H68" s="85">
        <v>2558</v>
      </c>
      <c r="I68" s="534"/>
      <c r="J68" s="10"/>
      <c r="K68" s="93">
        <f>B68*100/SUM(B67:B68)</f>
        <v>15.102706773208384</v>
      </c>
      <c r="L68" s="87"/>
      <c r="M68" s="93">
        <f>D68*100/SUM(D67:D68)</f>
        <v>15.737504369101712</v>
      </c>
      <c r="N68" s="87"/>
      <c r="O68" s="93">
        <f>F68*100/SUM(F67:F68)</f>
        <v>11.517462866318747</v>
      </c>
      <c r="P68" s="93"/>
      <c r="Q68" s="93">
        <f>H68*100/SUM(H67:H68)</f>
        <v>20.518167963423437</v>
      </c>
      <c r="R68" s="87"/>
    </row>
    <row r="69" spans="1:18" ht="6.5" customHeight="1">
      <c r="A69" s="68"/>
      <c r="B69" s="85"/>
      <c r="C69" s="534"/>
      <c r="D69" s="85"/>
      <c r="E69" s="534"/>
      <c r="F69" s="85"/>
      <c r="G69" s="534"/>
      <c r="H69" s="85"/>
      <c r="I69" s="534"/>
      <c r="J69" s="10"/>
      <c r="K69" s="87"/>
      <c r="L69" s="87"/>
      <c r="M69" s="87"/>
      <c r="N69" s="87"/>
      <c r="O69" s="87"/>
      <c r="P69" s="87"/>
      <c r="Q69" s="87"/>
      <c r="R69" s="87"/>
    </row>
    <row r="70" spans="1:18" s="25" customFormat="1">
      <c r="A70" s="291" t="s">
        <v>16</v>
      </c>
      <c r="B70" s="86">
        <f t="shared" ref="B70:B76" si="17">SUM(D70,F70,H70)</f>
        <v>71626</v>
      </c>
      <c r="C70" s="534"/>
      <c r="D70" s="86">
        <f>SUM(D71:D75)</f>
        <v>34248</v>
      </c>
      <c r="E70" s="534"/>
      <c r="F70" s="86">
        <f>SUM(F71:F76)</f>
        <v>24911</v>
      </c>
      <c r="G70" s="534"/>
      <c r="H70" s="86">
        <f>SUM(H71:H75)</f>
        <v>12467</v>
      </c>
      <c r="I70" s="534"/>
      <c r="J70" s="11"/>
      <c r="K70" s="89">
        <f>SUM(K71:K75)</f>
        <v>100</v>
      </c>
      <c r="L70" s="89"/>
      <c r="M70" s="89">
        <f>SUM(M71:M75)</f>
        <v>100</v>
      </c>
      <c r="N70" s="89"/>
      <c r="O70" s="89">
        <f>SUM(O71:O75)</f>
        <v>100</v>
      </c>
      <c r="P70" s="89"/>
      <c r="Q70" s="89">
        <f>SUM(Q71:Q75)</f>
        <v>100.00000000000001</v>
      </c>
      <c r="R70" s="89"/>
    </row>
    <row r="71" spans="1:18">
      <c r="A71" s="292" t="s">
        <v>220</v>
      </c>
      <c r="B71" s="85">
        <f t="shared" si="17"/>
        <v>11053</v>
      </c>
      <c r="C71" s="534"/>
      <c r="D71" s="85">
        <v>6433</v>
      </c>
      <c r="E71" s="85"/>
      <c r="F71" s="85">
        <v>3307</v>
      </c>
      <c r="G71" s="85"/>
      <c r="H71" s="85">
        <v>1313</v>
      </c>
      <c r="I71" s="534"/>
      <c r="J71" s="10"/>
      <c r="K71" s="87">
        <f>B71*100/SUM($B$71:$B$75)</f>
        <v>15.438444562393496</v>
      </c>
      <c r="L71" s="87"/>
      <c r="M71" s="87">
        <f>D71*100/SUM($D$71:$D$75)</f>
        <v>18.78357860313011</v>
      </c>
      <c r="N71" s="87"/>
      <c r="O71" s="87">
        <f>F71*100/SUM($F$71:$F$75)</f>
        <v>13.292334900920455</v>
      </c>
      <c r="P71" s="87"/>
      <c r="Q71" s="87">
        <f>H71*100/SUM($H$71:$H$75)</f>
        <v>10.531803962460897</v>
      </c>
      <c r="R71" s="87"/>
    </row>
    <row r="72" spans="1:18">
      <c r="A72" s="292" t="s">
        <v>1</v>
      </c>
      <c r="B72" s="85">
        <f t="shared" si="17"/>
        <v>39345</v>
      </c>
      <c r="C72" s="534"/>
      <c r="D72" s="85">
        <v>20628</v>
      </c>
      <c r="E72" s="85"/>
      <c r="F72" s="85">
        <v>12140</v>
      </c>
      <c r="G72" s="85"/>
      <c r="H72" s="85">
        <v>6577</v>
      </c>
      <c r="I72" s="534"/>
      <c r="J72" s="10"/>
      <c r="K72" s="87">
        <f t="shared" ref="K72" si="18">B72*100/SUM($B$71:$B$75)</f>
        <v>54.955722546582116</v>
      </c>
      <c r="L72" s="87"/>
      <c r="M72" s="87">
        <f>D72*100/SUM($D$71:$D$75)</f>
        <v>60.231254379817798</v>
      </c>
      <c r="N72" s="87"/>
      <c r="O72" s="87">
        <f t="shared" ref="O72" si="19">F72*100/SUM($F$71:$F$75)</f>
        <v>48.796173479641467</v>
      </c>
      <c r="P72" s="87"/>
      <c r="Q72" s="87">
        <f>H72*100/SUM($H$71:$H$75)</f>
        <v>52.755273923157134</v>
      </c>
      <c r="R72" s="87"/>
    </row>
    <row r="73" spans="1:18">
      <c r="A73" s="292" t="s">
        <v>2</v>
      </c>
      <c r="B73" s="85">
        <f t="shared" si="17"/>
        <v>13787</v>
      </c>
      <c r="C73" s="534"/>
      <c r="D73" s="85">
        <v>4512</v>
      </c>
      <c r="E73" s="85"/>
      <c r="F73" s="85">
        <v>6553</v>
      </c>
      <c r="G73" s="85"/>
      <c r="H73" s="85">
        <v>2722</v>
      </c>
      <c r="I73" s="534"/>
      <c r="J73" s="10"/>
      <c r="K73" s="87">
        <f>B73*100/SUM($B$71:$B$75)</f>
        <v>19.257200324049503</v>
      </c>
      <c r="L73" s="87"/>
      <c r="M73" s="87">
        <f t="shared" ref="M73" si="20">D73*100/SUM($D$71:$D$75)</f>
        <v>13.174491941135249</v>
      </c>
      <c r="N73" s="87"/>
      <c r="O73" s="87">
        <f>F73*100/SUM($F$71:$F$75)</f>
        <v>26.339483098195267</v>
      </c>
      <c r="P73" s="87"/>
      <c r="Q73" s="87">
        <f>H73*100/SUM($H$71:$H$75)</f>
        <v>21.833640811743003</v>
      </c>
      <c r="R73" s="87"/>
    </row>
    <row r="74" spans="1:18">
      <c r="A74" s="292" t="s">
        <v>3</v>
      </c>
      <c r="B74" s="85">
        <f t="shared" si="17"/>
        <v>6070</v>
      </c>
      <c r="C74" s="534"/>
      <c r="D74" s="85">
        <v>2343</v>
      </c>
      <c r="E74" s="85"/>
      <c r="F74" s="85">
        <v>2235</v>
      </c>
      <c r="G74" s="85"/>
      <c r="H74" s="85">
        <v>1492</v>
      </c>
      <c r="I74" s="534"/>
      <c r="J74" s="10"/>
      <c r="K74" s="87">
        <f>B74*100/SUM($B$71:$B$75)</f>
        <v>8.478364108724195</v>
      </c>
      <c r="L74" s="87"/>
      <c r="M74" s="87">
        <f>D74*100/SUM($D$71:$D$75)</f>
        <v>6.8412754029432374</v>
      </c>
      <c r="N74" s="87"/>
      <c r="O74" s="87">
        <f>F74*100/SUM($F$71:$F$75)</f>
        <v>8.9834800434101041</v>
      </c>
      <c r="P74" s="87"/>
      <c r="Q74" s="87">
        <f>H74*100/SUM($H$71:$H$75)</f>
        <v>11.967594449346274</v>
      </c>
      <c r="R74" s="87"/>
    </row>
    <row r="75" spans="1:18" ht="13">
      <c r="A75" s="196" t="s">
        <v>40</v>
      </c>
      <c r="B75" s="85">
        <f t="shared" si="17"/>
        <v>1339</v>
      </c>
      <c r="C75" s="534"/>
      <c r="D75" s="85">
        <v>332</v>
      </c>
      <c r="E75" s="85" t="s">
        <v>204</v>
      </c>
      <c r="F75" s="85">
        <v>644</v>
      </c>
      <c r="G75" s="85" t="s">
        <v>204</v>
      </c>
      <c r="H75" s="85">
        <v>363</v>
      </c>
      <c r="I75" s="534" t="s">
        <v>204</v>
      </c>
      <c r="J75" s="10"/>
      <c r="K75" s="87">
        <f>B75*100/SUM($B$71:$B$75)</f>
        <v>1.8702684582506914</v>
      </c>
      <c r="L75" s="87"/>
      <c r="M75" s="87">
        <f>D75*100/SUM($D$71:$D$75)</f>
        <v>0.9693996729736043</v>
      </c>
      <c r="N75" s="87"/>
      <c r="O75" s="87">
        <f>F75*100/SUM($F$71:$F$75)</f>
        <v>2.5885284778327105</v>
      </c>
      <c r="P75" s="87"/>
      <c r="Q75" s="87">
        <f>H75*100/SUM($H$71:$H$75)</f>
        <v>2.9116868532926925</v>
      </c>
      <c r="R75" s="87"/>
    </row>
    <row r="76" spans="1:18" ht="13">
      <c r="A76" s="384" t="s">
        <v>4</v>
      </c>
      <c r="B76" s="85">
        <f t="shared" si="17"/>
        <v>115</v>
      </c>
      <c r="C76" s="534" t="s">
        <v>204</v>
      </c>
      <c r="D76" s="85">
        <v>83</v>
      </c>
      <c r="E76" s="534" t="s">
        <v>204</v>
      </c>
      <c r="F76" s="85">
        <v>32</v>
      </c>
      <c r="G76" s="534" t="s">
        <v>204</v>
      </c>
      <c r="H76" s="85">
        <v>0</v>
      </c>
      <c r="I76" s="534"/>
      <c r="J76" s="15"/>
      <c r="K76" s="87"/>
      <c r="L76" s="87"/>
      <c r="M76" s="87"/>
      <c r="N76" s="87"/>
      <c r="O76" s="87"/>
      <c r="P76" s="87"/>
      <c r="Q76" s="87"/>
      <c r="R76" s="87"/>
    </row>
    <row r="77" spans="1:18" ht="6.5" customHeight="1">
      <c r="A77" s="15"/>
      <c r="B77" s="85"/>
      <c r="C77" s="534"/>
      <c r="D77" s="85"/>
      <c r="E77" s="534"/>
      <c r="F77" s="85"/>
      <c r="G77" s="534"/>
      <c r="H77" s="85"/>
      <c r="I77" s="534"/>
      <c r="J77" s="15"/>
      <c r="K77" s="87"/>
      <c r="L77" s="87"/>
      <c r="M77" s="87"/>
      <c r="N77" s="87"/>
      <c r="O77" s="87"/>
      <c r="P77" s="87"/>
      <c r="Q77" s="87"/>
      <c r="R77" s="87"/>
    </row>
    <row r="78" spans="1:18" s="25" customFormat="1">
      <c r="A78" s="294" t="s">
        <v>20</v>
      </c>
      <c r="B78" s="86">
        <f t="shared" ref="B78:B85" si="21">SUM(D78,F78,H78)</f>
        <v>71709</v>
      </c>
      <c r="C78" s="534"/>
      <c r="D78" s="86">
        <f>SUM(D79:D85)</f>
        <v>34331</v>
      </c>
      <c r="E78" s="534"/>
      <c r="F78" s="86">
        <f>SUM(F79:F85)</f>
        <v>24910</v>
      </c>
      <c r="G78" s="534"/>
      <c r="H78" s="86">
        <f>SUM(H79:H85)</f>
        <v>12468</v>
      </c>
      <c r="I78" s="534"/>
      <c r="J78" s="11"/>
      <c r="K78" s="89">
        <f>SUM(K79:K84)</f>
        <v>100</v>
      </c>
      <c r="L78" s="89"/>
      <c r="M78" s="89">
        <f>SUM(M79:M84)</f>
        <v>100</v>
      </c>
      <c r="N78" s="89"/>
      <c r="O78" s="89">
        <f>SUM(O79:O84)</f>
        <v>100</v>
      </c>
      <c r="P78" s="89"/>
      <c r="Q78" s="89">
        <f>SUM(Q79:Q84)</f>
        <v>100</v>
      </c>
      <c r="R78" s="89"/>
    </row>
    <row r="79" spans="1:18" ht="13">
      <c r="A79" s="295" t="s">
        <v>5</v>
      </c>
      <c r="B79" s="85">
        <f t="shared" si="21"/>
        <v>2935</v>
      </c>
      <c r="C79" s="534"/>
      <c r="D79" s="85">
        <v>1398</v>
      </c>
      <c r="E79" s="85"/>
      <c r="F79" s="85">
        <v>994</v>
      </c>
      <c r="G79" s="85"/>
      <c r="H79" s="85">
        <v>543</v>
      </c>
      <c r="I79" s="534"/>
      <c r="J79" s="10"/>
      <c r="K79" s="87">
        <f>B79*100/SUM($B$79:$B$84)</f>
        <v>4.0956726810957145</v>
      </c>
      <c r="L79" s="87"/>
      <c r="M79" s="87">
        <f>D79*100/SUM($D$79:$D$84)</f>
        <v>4.0778228276405217</v>
      </c>
      <c r="N79" s="87"/>
      <c r="O79" s="87">
        <f>F79*100/SUM($F$79:$F$84)</f>
        <v>3.990365315134484</v>
      </c>
      <c r="P79" s="87"/>
      <c r="Q79" s="87">
        <f>H79*100/SUM($H$79:$H$84)</f>
        <v>4.3551491819056789</v>
      </c>
      <c r="R79" s="87"/>
    </row>
    <row r="80" spans="1:18" ht="13">
      <c r="A80" s="295" t="s">
        <v>161</v>
      </c>
      <c r="B80" s="85">
        <f t="shared" si="21"/>
        <v>13761</v>
      </c>
      <c r="C80" s="534"/>
      <c r="D80" s="85">
        <v>7345</v>
      </c>
      <c r="E80" s="85"/>
      <c r="F80" s="85">
        <v>4617</v>
      </c>
      <c r="G80" s="85"/>
      <c r="H80" s="85">
        <v>1799</v>
      </c>
      <c r="I80" s="534"/>
      <c r="J80" s="10"/>
      <c r="K80" s="87">
        <f t="shared" ref="K80:K83" si="22">B80*100/SUM($B$79:$B$84)</f>
        <v>19.202913718759159</v>
      </c>
      <c r="L80" s="87"/>
      <c r="M80" s="87">
        <f t="shared" ref="M80:M83" si="23">D80*100/SUM($D$79:$D$84)</f>
        <v>21.42461278184523</v>
      </c>
      <c r="N80" s="87"/>
      <c r="O80" s="87">
        <f t="shared" ref="O80:O83" si="24">F80*100/SUM($F$79:$F$84)</f>
        <v>18.53472501003613</v>
      </c>
      <c r="P80" s="87"/>
      <c r="Q80" s="87">
        <f t="shared" ref="Q80:Q82" si="25">H80*100/SUM($H$79:$H$84)</f>
        <v>14.42893808148861</v>
      </c>
      <c r="R80" s="91"/>
    </row>
    <row r="81" spans="1:19" ht="13">
      <c r="A81" s="296" t="s">
        <v>162</v>
      </c>
      <c r="B81" s="85">
        <f t="shared" si="21"/>
        <v>17404</v>
      </c>
      <c r="C81" s="534"/>
      <c r="D81" s="85">
        <v>7884</v>
      </c>
      <c r="E81" s="85"/>
      <c r="F81" s="85">
        <v>8542</v>
      </c>
      <c r="G81" s="85"/>
      <c r="H81" s="85">
        <v>978</v>
      </c>
      <c r="I81" s="534"/>
      <c r="J81" s="10"/>
      <c r="K81" s="87">
        <f t="shared" si="22"/>
        <v>24.286571496350874</v>
      </c>
      <c r="L81" s="87"/>
      <c r="M81" s="87">
        <f t="shared" si="23"/>
        <v>22.996820581629379</v>
      </c>
      <c r="N81" s="87"/>
      <c r="O81" s="87">
        <f t="shared" si="24"/>
        <v>34.291449217181857</v>
      </c>
      <c r="P81" s="87"/>
      <c r="Q81" s="87">
        <f t="shared" si="25"/>
        <v>7.8440808469682386</v>
      </c>
      <c r="R81" s="91"/>
    </row>
    <row r="82" spans="1:19" ht="13">
      <c r="A82" s="296" t="s">
        <v>163</v>
      </c>
      <c r="B82" s="85">
        <f t="shared" si="21"/>
        <v>7443</v>
      </c>
      <c r="C82" s="534"/>
      <c r="D82" s="85">
        <v>3257</v>
      </c>
      <c r="E82" s="85"/>
      <c r="F82" s="85">
        <v>2522</v>
      </c>
      <c r="G82" s="85"/>
      <c r="H82" s="85">
        <v>1664</v>
      </c>
      <c r="I82" s="534"/>
      <c r="J82" s="10"/>
      <c r="K82" s="87">
        <f t="shared" si="22"/>
        <v>10.386402645790598</v>
      </c>
      <c r="L82" s="87"/>
      <c r="M82" s="87">
        <f t="shared" si="23"/>
        <v>9.500335443222589</v>
      </c>
      <c r="N82" s="87"/>
      <c r="O82" s="87">
        <f>F82*100/SUM($F$79:$F$84)</f>
        <v>10.124448012846246</v>
      </c>
      <c r="P82" s="87"/>
      <c r="Q82" s="87">
        <f t="shared" si="25"/>
        <v>13.346166185434713</v>
      </c>
      <c r="R82" s="91"/>
    </row>
    <row r="83" spans="1:19" ht="13">
      <c r="A83" s="295" t="s">
        <v>164</v>
      </c>
      <c r="B83" s="85">
        <f t="shared" si="21"/>
        <v>12598</v>
      </c>
      <c r="C83" s="534"/>
      <c r="D83" s="85">
        <v>4667</v>
      </c>
      <c r="E83" s="85"/>
      <c r="F83" s="85">
        <v>5097</v>
      </c>
      <c r="G83" s="85"/>
      <c r="H83" s="85">
        <v>2834</v>
      </c>
      <c r="I83" s="534"/>
      <c r="J83" s="10"/>
      <c r="K83" s="87">
        <f t="shared" si="22"/>
        <v>17.579994697255131</v>
      </c>
      <c r="L83" s="87"/>
      <c r="M83" s="87">
        <f t="shared" si="23"/>
        <v>13.613161041915818</v>
      </c>
      <c r="N83" s="87"/>
      <c r="O83" s="87">
        <f t="shared" si="24"/>
        <v>20.461661983139301</v>
      </c>
      <c r="P83" s="87"/>
      <c r="Q83" s="87">
        <f>H83*100/SUM($H$79:$H$84)</f>
        <v>22.730189284568496</v>
      </c>
      <c r="R83" s="91"/>
    </row>
    <row r="84" spans="1:19">
      <c r="A84" s="19" t="s">
        <v>165</v>
      </c>
      <c r="B84" s="85">
        <f t="shared" si="21"/>
        <v>17520</v>
      </c>
      <c r="C84" s="534"/>
      <c r="D84" s="85">
        <v>9732</v>
      </c>
      <c r="E84" s="85"/>
      <c r="F84" s="85">
        <v>3138</v>
      </c>
      <c r="G84" s="85"/>
      <c r="H84" s="85">
        <v>4650</v>
      </c>
      <c r="I84" s="534"/>
      <c r="J84" s="15"/>
      <c r="K84" s="87">
        <f>B84*100/SUM($B$79:$B$84)</f>
        <v>24.448444760748526</v>
      </c>
      <c r="L84" s="87"/>
      <c r="M84" s="87">
        <f>D84*100/SUM($D$79:$D$84)</f>
        <v>28.387247323746465</v>
      </c>
      <c r="N84" s="87"/>
      <c r="O84" s="87">
        <f>F84*100/SUM($F$79:$F$84)</f>
        <v>12.597350461661984</v>
      </c>
      <c r="P84" s="87"/>
      <c r="Q84" s="87">
        <f>H84*100/SUM($H$79:$H$84)</f>
        <v>37.295476419634262</v>
      </c>
      <c r="R84" s="91"/>
    </row>
    <row r="85" spans="1:19" ht="13">
      <c r="A85" s="384" t="s">
        <v>4</v>
      </c>
      <c r="B85" s="85">
        <f t="shared" si="21"/>
        <v>48</v>
      </c>
      <c r="C85" s="534" t="s">
        <v>204</v>
      </c>
      <c r="D85" s="85">
        <v>48</v>
      </c>
      <c r="E85" s="535" t="s">
        <v>204</v>
      </c>
      <c r="F85" s="85">
        <v>0</v>
      </c>
      <c r="G85" s="535"/>
      <c r="H85" s="85">
        <v>0</v>
      </c>
      <c r="I85" s="534"/>
      <c r="J85" s="15"/>
      <c r="K85" s="90">
        <v>0</v>
      </c>
      <c r="L85" s="90"/>
      <c r="M85" s="90">
        <v>0</v>
      </c>
      <c r="N85" s="91"/>
      <c r="O85" s="90">
        <v>0</v>
      </c>
      <c r="P85" s="90"/>
      <c r="Q85" s="90">
        <v>0</v>
      </c>
      <c r="R85" s="91"/>
    </row>
    <row r="86" spans="1:19" s="16" customFormat="1" ht="6.5" customHeight="1">
      <c r="A86" s="107"/>
      <c r="B86" s="108"/>
      <c r="C86" s="108"/>
      <c r="D86" s="69"/>
      <c r="E86" s="69"/>
      <c r="F86" s="69"/>
      <c r="G86" s="69"/>
      <c r="H86" s="70"/>
      <c r="I86" s="69"/>
      <c r="J86" s="70"/>
      <c r="K86" s="108"/>
      <c r="L86" s="108"/>
      <c r="M86" s="69"/>
      <c r="N86" s="69"/>
      <c r="O86" s="69"/>
      <c r="P86" s="69"/>
      <c r="Q86" s="69"/>
      <c r="R86" s="69"/>
    </row>
    <row r="87" spans="1:19" s="25" customFormat="1" ht="26">
      <c r="A87" s="385" t="s">
        <v>25</v>
      </c>
      <c r="B87" s="86">
        <f t="shared" ref="B87:B94" si="26">SUM(D87,F87,H87)</f>
        <v>71710</v>
      </c>
      <c r="C87" s="534"/>
      <c r="D87" s="86">
        <f>SUM(D88:D94)</f>
        <v>34332</v>
      </c>
      <c r="E87" s="534"/>
      <c r="F87" s="86">
        <f>SUM(F88:F94)</f>
        <v>24911</v>
      </c>
      <c r="G87" s="534"/>
      <c r="H87" s="86">
        <f>SUM(H88:H94)</f>
        <v>12467</v>
      </c>
      <c r="I87" s="534"/>
      <c r="J87" s="104"/>
      <c r="K87" s="89">
        <f>SUM(K88:K93)</f>
        <v>100.00000000000001</v>
      </c>
      <c r="L87" s="89"/>
      <c r="M87" s="89">
        <f>SUM(M88:M93)</f>
        <v>100.00000000000001</v>
      </c>
      <c r="N87" s="89"/>
      <c r="O87" s="89">
        <f>SUM(O88:O93)</f>
        <v>100</v>
      </c>
      <c r="P87" s="89"/>
      <c r="Q87" s="89">
        <f>SUM(Q88:Q93)</f>
        <v>100.00000000000001</v>
      </c>
      <c r="R87" s="89"/>
      <c r="S87" s="109"/>
    </row>
    <row r="88" spans="1:19" ht="13">
      <c r="A88" s="384" t="s">
        <v>26</v>
      </c>
      <c r="B88" s="85">
        <f t="shared" si="26"/>
        <v>26696</v>
      </c>
      <c r="C88" s="85"/>
      <c r="D88" s="85">
        <v>17727</v>
      </c>
      <c r="E88" s="85"/>
      <c r="F88" s="85">
        <v>7949</v>
      </c>
      <c r="G88" s="85"/>
      <c r="H88" s="85">
        <v>1020</v>
      </c>
      <c r="I88" s="85"/>
      <c r="J88" s="85"/>
      <c r="K88" s="87">
        <f>B88*100/SUM($B$88:$B$93)</f>
        <v>37.373652526949463</v>
      </c>
      <c r="L88" s="87"/>
      <c r="M88" s="87">
        <f>D88*100/SUM($D$88:$D$93)</f>
        <v>51.848493711611582</v>
      </c>
      <c r="N88" s="87"/>
      <c r="O88" s="87">
        <f>F88*100/SUM($F$88:$F$93)</f>
        <v>32.087353166754127</v>
      </c>
      <c r="P88" s="87"/>
      <c r="Q88" s="87">
        <f>H88*100/SUM($H$88:$H$93)</f>
        <v>8.181599422475335</v>
      </c>
      <c r="R88" s="87"/>
      <c r="S88" s="109"/>
    </row>
    <row r="89" spans="1:19" ht="13">
      <c r="A89" s="384" t="s">
        <v>42</v>
      </c>
      <c r="B89" s="85">
        <f t="shared" si="26"/>
        <v>19992</v>
      </c>
      <c r="C89" s="85"/>
      <c r="D89" s="85">
        <v>6246</v>
      </c>
      <c r="E89" s="85"/>
      <c r="F89" s="85">
        <v>7110</v>
      </c>
      <c r="G89" s="85"/>
      <c r="H89" s="85">
        <v>6636</v>
      </c>
      <c r="I89" s="85"/>
      <c r="J89" s="85"/>
      <c r="K89" s="87">
        <f>B89*100/SUM($B$88:$B$93)</f>
        <v>27.988240235195295</v>
      </c>
      <c r="L89" s="87"/>
      <c r="M89" s="87">
        <f>D89*100/SUM($D$88:$D$93)</f>
        <v>18.268499561275227</v>
      </c>
      <c r="N89" s="87"/>
      <c r="O89" s="87">
        <f>F89*100/SUM($F$88:$F$93)</f>
        <v>28.700601461268317</v>
      </c>
      <c r="P89" s="87"/>
      <c r="Q89" s="87">
        <f>H89*100/SUM($H$88:$H$93)</f>
        <v>53.228523301515999</v>
      </c>
      <c r="R89" s="87"/>
      <c r="S89" s="109"/>
    </row>
    <row r="90" spans="1:19" ht="13">
      <c r="A90" s="384" t="s">
        <v>27</v>
      </c>
      <c r="B90" s="85">
        <f t="shared" si="26"/>
        <v>10900</v>
      </c>
      <c r="C90" s="85"/>
      <c r="D90" s="85">
        <v>4941</v>
      </c>
      <c r="E90" s="85"/>
      <c r="F90" s="85">
        <v>4206</v>
      </c>
      <c r="G90" s="85"/>
      <c r="H90" s="85">
        <v>1753</v>
      </c>
      <c r="I90" s="85"/>
      <c r="J90" s="85"/>
      <c r="K90" s="87">
        <f t="shared" ref="K90:K92" si="27">B90*100/SUM($B$88:$B$93)</f>
        <v>15.259694806103878</v>
      </c>
      <c r="L90" s="87"/>
      <c r="M90" s="87">
        <f t="shared" ref="M90:M92" si="28">D90*100/SUM($D$88:$D$93)</f>
        <v>14.451594033343083</v>
      </c>
      <c r="N90" s="87"/>
      <c r="O90" s="87">
        <f t="shared" ref="O90:O92" si="29">F90*100/SUM($F$88:$F$93)</f>
        <v>16.978161708311468</v>
      </c>
      <c r="P90" s="87"/>
      <c r="Q90" s="87">
        <f t="shared" ref="Q90:Q92" si="30">H90*100/SUM($H$88:$H$93)</f>
        <v>14.061121360391434</v>
      </c>
      <c r="R90" s="87"/>
      <c r="S90" s="109"/>
    </row>
    <row r="91" spans="1:19" ht="13">
      <c r="A91" s="384" t="s">
        <v>28</v>
      </c>
      <c r="B91" s="85">
        <f t="shared" si="26"/>
        <v>13220</v>
      </c>
      <c r="C91" s="85"/>
      <c r="D91" s="85">
        <v>4945</v>
      </c>
      <c r="E91" s="85"/>
      <c r="F91" s="85">
        <v>5249</v>
      </c>
      <c r="G91" s="85"/>
      <c r="H91" s="85">
        <v>3026</v>
      </c>
      <c r="I91" s="85"/>
      <c r="J91" s="85"/>
      <c r="K91" s="87">
        <f t="shared" si="27"/>
        <v>18.507629847403052</v>
      </c>
      <c r="L91" s="87"/>
      <c r="M91" s="87">
        <f t="shared" si="28"/>
        <v>14.463293360631763</v>
      </c>
      <c r="N91" s="87"/>
      <c r="O91" s="87">
        <f t="shared" si="29"/>
        <v>21.188390586525653</v>
      </c>
      <c r="P91" s="87"/>
      <c r="Q91" s="87">
        <f t="shared" si="30"/>
        <v>24.272078286676827</v>
      </c>
      <c r="R91" s="87"/>
      <c r="S91" s="109"/>
    </row>
    <row r="92" spans="1:19" ht="13">
      <c r="A92" s="384" t="s">
        <v>29</v>
      </c>
      <c r="B92" s="85">
        <f t="shared" si="26"/>
        <v>362</v>
      </c>
      <c r="C92" s="85" t="s">
        <v>204</v>
      </c>
      <c r="D92" s="85">
        <v>146</v>
      </c>
      <c r="E92" s="85" t="s">
        <v>204</v>
      </c>
      <c r="F92" s="85">
        <v>184</v>
      </c>
      <c r="G92" s="85" t="s">
        <v>204</v>
      </c>
      <c r="H92" s="85">
        <v>32</v>
      </c>
      <c r="I92" s="85" t="s">
        <v>204</v>
      </c>
      <c r="J92" s="85"/>
      <c r="K92" s="87">
        <f t="shared" si="27"/>
        <v>0.50678986420271599</v>
      </c>
      <c r="L92" s="87"/>
      <c r="M92" s="87">
        <f t="shared" si="28"/>
        <v>0.42702544603685288</v>
      </c>
      <c r="N92" s="87"/>
      <c r="O92" s="87">
        <f t="shared" si="29"/>
        <v>0.74274411657853312</v>
      </c>
      <c r="P92" s="87"/>
      <c r="Q92" s="87">
        <f t="shared" si="30"/>
        <v>0.25667762894040264</v>
      </c>
      <c r="R92" s="87"/>
      <c r="S92" s="109"/>
    </row>
    <row r="93" spans="1:19" ht="13">
      <c r="A93" s="384" t="s">
        <v>30</v>
      </c>
      <c r="B93" s="85">
        <f>SUM(D93,F93,H93)</f>
        <v>260</v>
      </c>
      <c r="C93" s="85" t="s">
        <v>204</v>
      </c>
      <c r="D93" s="85">
        <v>185</v>
      </c>
      <c r="E93" s="85" t="s">
        <v>204</v>
      </c>
      <c r="F93" s="85">
        <v>75</v>
      </c>
      <c r="G93" s="85" t="s">
        <v>204</v>
      </c>
      <c r="H93" s="85">
        <v>0</v>
      </c>
      <c r="I93" s="85"/>
      <c r="J93" s="85"/>
      <c r="K93" s="87">
        <f>B93*100/SUM($B$88:$B$93)</f>
        <v>0.36399272014559708</v>
      </c>
      <c r="L93" s="87"/>
      <c r="M93" s="87">
        <f>D93*100/SUM($D$88:$D$93)</f>
        <v>0.54109388710149164</v>
      </c>
      <c r="N93" s="87"/>
      <c r="O93" s="87">
        <f>F93*100/SUM($F$88:$F$93)</f>
        <v>0.30274896056190209</v>
      </c>
      <c r="P93" s="87"/>
      <c r="Q93" s="87">
        <f>H93*100/SUM($H$88:$H$93)</f>
        <v>0</v>
      </c>
      <c r="R93" s="87"/>
    </row>
    <row r="94" spans="1:19" ht="13">
      <c r="A94" s="384" t="s">
        <v>4</v>
      </c>
      <c r="B94" s="85">
        <f t="shared" si="26"/>
        <v>280</v>
      </c>
      <c r="C94" s="85" t="s">
        <v>204</v>
      </c>
      <c r="D94" s="85">
        <v>142</v>
      </c>
      <c r="E94" s="85" t="s">
        <v>204</v>
      </c>
      <c r="F94" s="85">
        <v>138</v>
      </c>
      <c r="G94" s="85" t="s">
        <v>204</v>
      </c>
      <c r="H94" s="85">
        <v>0</v>
      </c>
      <c r="I94" s="85"/>
      <c r="J94" s="85"/>
      <c r="K94" s="90" t="s">
        <v>14</v>
      </c>
      <c r="L94" s="87"/>
      <c r="M94" s="90" t="s">
        <v>14</v>
      </c>
      <c r="N94" s="87"/>
      <c r="O94" s="90" t="s">
        <v>14</v>
      </c>
      <c r="P94" s="87"/>
      <c r="Q94" s="90" t="s">
        <v>14</v>
      </c>
      <c r="R94" s="91"/>
    </row>
    <row r="95" spans="1:19" s="16" customFormat="1" ht="6.5" customHeight="1">
      <c r="A95" s="107"/>
      <c r="B95" s="108"/>
      <c r="C95" s="108"/>
      <c r="D95" s="69"/>
      <c r="E95" s="69"/>
      <c r="F95" s="69"/>
      <c r="G95" s="69"/>
      <c r="H95" s="70"/>
      <c r="I95" s="69"/>
      <c r="J95" s="70"/>
      <c r="K95" s="108"/>
      <c r="L95" s="108"/>
      <c r="M95" s="69"/>
      <c r="N95" s="69"/>
      <c r="O95" s="69"/>
      <c r="P95" s="69"/>
      <c r="Q95" s="69"/>
      <c r="R95" s="69"/>
    </row>
    <row r="96" spans="1:19" s="15" customFormat="1" ht="26">
      <c r="A96" s="227" t="s">
        <v>36</v>
      </c>
      <c r="B96" s="86">
        <f>SUM(D96,F96,H96)</f>
        <v>71708</v>
      </c>
      <c r="C96" s="534"/>
      <c r="D96" s="86">
        <f>SUM(D97:D106)</f>
        <v>34331</v>
      </c>
      <c r="E96" s="534"/>
      <c r="F96" s="86">
        <f>SUM(F97:F106)</f>
        <v>24910</v>
      </c>
      <c r="G96" s="534"/>
      <c r="H96" s="86">
        <f>SUM(H97:H106)</f>
        <v>12467</v>
      </c>
      <c r="I96" s="534"/>
      <c r="J96" s="104"/>
      <c r="K96" s="89">
        <f>SUM(K97:K105)</f>
        <v>100</v>
      </c>
      <c r="L96" s="89"/>
      <c r="M96" s="89">
        <f>SUM(M97:M105)</f>
        <v>100</v>
      </c>
      <c r="N96" s="89"/>
      <c r="O96" s="89">
        <f>SUM(O97:O105)</f>
        <v>99.999999999999986</v>
      </c>
      <c r="P96" s="89"/>
      <c r="Q96" s="89">
        <f>SUM(Q97:Q105)</f>
        <v>100.00000000000001</v>
      </c>
      <c r="R96" s="89"/>
    </row>
    <row r="97" spans="1:18" s="15" customFormat="1" ht="13">
      <c r="A97" s="384" t="s">
        <v>31</v>
      </c>
      <c r="B97" s="85">
        <f t="shared" ref="B97:B105" si="31">SUM(D97,F97,H97)</f>
        <v>49461</v>
      </c>
      <c r="C97" s="534"/>
      <c r="D97" s="85">
        <v>20532</v>
      </c>
      <c r="E97" s="85"/>
      <c r="F97" s="85">
        <v>17212</v>
      </c>
      <c r="G97" s="85"/>
      <c r="H97" s="85">
        <v>11717</v>
      </c>
      <c r="I97" s="534"/>
      <c r="J97" s="115"/>
      <c r="K97" s="87">
        <f>B97*100/($B$96-$B$106)</f>
        <v>77.381958133859001</v>
      </c>
      <c r="L97" s="87"/>
      <c r="M97" s="87">
        <f>D97/SUM($D$97:$D$105)*100</f>
        <v>73.341668155027691</v>
      </c>
      <c r="N97" s="87"/>
      <c r="O97" s="87">
        <f>F97/SUM($F$97:$F$105)*100</f>
        <v>73.379945429740786</v>
      </c>
      <c r="P97" s="87"/>
      <c r="Q97" s="87">
        <f>H97/SUM($H$97:$H$105)*100</f>
        <v>93.984118071709304</v>
      </c>
      <c r="R97" s="87"/>
    </row>
    <row r="98" spans="1:18" s="15" customFormat="1" ht="13">
      <c r="A98" s="384" t="s">
        <v>33</v>
      </c>
      <c r="B98" s="85">
        <f t="shared" si="31"/>
        <v>7466</v>
      </c>
      <c r="C98" s="534"/>
      <c r="D98" s="85">
        <v>5221</v>
      </c>
      <c r="E98" s="85"/>
      <c r="F98" s="85">
        <v>2101</v>
      </c>
      <c r="G98" s="85"/>
      <c r="H98" s="85">
        <v>144</v>
      </c>
      <c r="I98" s="534"/>
      <c r="J98" s="116"/>
      <c r="K98" s="87">
        <f t="shared" ref="K98:K105" si="32">B98*100/($B$96-$B$106)</f>
        <v>11.680590756907288</v>
      </c>
      <c r="L98" s="87"/>
      <c r="M98" s="87">
        <f t="shared" ref="M98:M104" si="33">D98/SUM($D$97:$D$105)*100</f>
        <v>18.649758885515272</v>
      </c>
      <c r="N98" s="87"/>
      <c r="O98" s="87">
        <f t="shared" ref="O98:O104" si="34">F98/SUM($F$97:$F$105)*100</f>
        <v>8.957196452933152</v>
      </c>
      <c r="P98" s="87"/>
      <c r="Q98" s="87">
        <f t="shared" ref="Q98:Q104" si="35">H98/SUM($H$97:$H$105)*100</f>
        <v>1.1550493302318121</v>
      </c>
      <c r="R98" s="87"/>
    </row>
    <row r="99" spans="1:18" s="15" customFormat="1" ht="13">
      <c r="A99" s="384" t="s">
        <v>32</v>
      </c>
      <c r="B99" s="85">
        <f t="shared" si="31"/>
        <v>3603</v>
      </c>
      <c r="C99" s="534"/>
      <c r="D99" s="85">
        <v>1359</v>
      </c>
      <c r="E99" s="85"/>
      <c r="F99" s="85">
        <v>1846</v>
      </c>
      <c r="G99" s="85"/>
      <c r="H99" s="85">
        <v>398</v>
      </c>
      <c r="I99" s="85" t="s">
        <v>204</v>
      </c>
      <c r="J99" s="116"/>
      <c r="K99" s="87">
        <f t="shared" si="32"/>
        <v>5.6369097906692947</v>
      </c>
      <c r="L99" s="87"/>
      <c r="M99" s="87">
        <f t="shared" si="33"/>
        <v>4.8544382925522411</v>
      </c>
      <c r="N99" s="87"/>
      <c r="O99" s="87">
        <f t="shared" si="34"/>
        <v>7.8700545702592093</v>
      </c>
      <c r="P99" s="87"/>
      <c r="Q99" s="87">
        <f t="shared" si="35"/>
        <v>3.1924280099462585</v>
      </c>
      <c r="R99" s="87"/>
    </row>
    <row r="100" spans="1:18" s="15" customFormat="1" ht="13">
      <c r="A100" s="384" t="s">
        <v>35</v>
      </c>
      <c r="B100" s="85">
        <f t="shared" si="31"/>
        <v>492</v>
      </c>
      <c r="C100" s="85" t="s">
        <v>204</v>
      </c>
      <c r="D100" s="85">
        <v>110</v>
      </c>
      <c r="E100" s="85" t="s">
        <v>204</v>
      </c>
      <c r="F100" s="85">
        <v>369</v>
      </c>
      <c r="G100" s="85" t="s">
        <v>204</v>
      </c>
      <c r="H100" s="85">
        <v>13</v>
      </c>
      <c r="I100" s="85" t="s">
        <v>204</v>
      </c>
      <c r="J100" s="8"/>
      <c r="K100" s="87">
        <f t="shared" si="32"/>
        <v>0.76973622453768886</v>
      </c>
      <c r="L100" s="87"/>
      <c r="M100" s="87">
        <f t="shared" si="33"/>
        <v>0.39292730844793711</v>
      </c>
      <c r="N100" s="87"/>
      <c r="O100" s="87">
        <f t="shared" si="34"/>
        <v>1.5731582537517053</v>
      </c>
      <c r="P100" s="87"/>
      <c r="Q100" s="87">
        <f t="shared" si="35"/>
        <v>0.10427528675703858</v>
      </c>
      <c r="R100" s="87"/>
    </row>
    <row r="101" spans="1:18" s="15" customFormat="1" ht="13">
      <c r="A101" s="384" t="s">
        <v>130</v>
      </c>
      <c r="B101" s="85">
        <f t="shared" si="31"/>
        <v>200</v>
      </c>
      <c r="C101" s="85" t="s">
        <v>204</v>
      </c>
      <c r="D101" s="85">
        <v>42</v>
      </c>
      <c r="E101" s="85" t="s">
        <v>204</v>
      </c>
      <c r="F101" s="85">
        <v>129</v>
      </c>
      <c r="G101" s="85" t="s">
        <v>204</v>
      </c>
      <c r="H101" s="85">
        <v>29</v>
      </c>
      <c r="I101" s="85" t="s">
        <v>204</v>
      </c>
      <c r="J101" s="115"/>
      <c r="K101" s="87">
        <f t="shared" si="32"/>
        <v>0.31290090428361339</v>
      </c>
      <c r="L101" s="87"/>
      <c r="M101" s="87">
        <f t="shared" si="33"/>
        <v>0.15002679049830328</v>
      </c>
      <c r="N101" s="87"/>
      <c r="O101" s="87">
        <f t="shared" si="34"/>
        <v>0.54996589358799453</v>
      </c>
      <c r="P101" s="87"/>
      <c r="Q101" s="87">
        <f t="shared" si="35"/>
        <v>0.23261410122723991</v>
      </c>
      <c r="R101" s="87"/>
    </row>
    <row r="102" spans="1:18" s="15" customFormat="1" ht="13">
      <c r="A102" s="384" t="s">
        <v>34</v>
      </c>
      <c r="B102" s="85">
        <f t="shared" si="31"/>
        <v>201</v>
      </c>
      <c r="C102" s="85" t="s">
        <v>204</v>
      </c>
      <c r="D102" s="85">
        <v>90</v>
      </c>
      <c r="E102" s="85" t="s">
        <v>204</v>
      </c>
      <c r="F102" s="85">
        <v>63</v>
      </c>
      <c r="G102" s="85" t="s">
        <v>204</v>
      </c>
      <c r="H102" s="85">
        <v>48</v>
      </c>
      <c r="I102" s="85" t="s">
        <v>204</v>
      </c>
      <c r="J102" s="115"/>
      <c r="K102" s="87">
        <f t="shared" si="32"/>
        <v>0.31446540880503143</v>
      </c>
      <c r="L102" s="87"/>
      <c r="M102" s="87">
        <f t="shared" si="33"/>
        <v>0.32148597963922132</v>
      </c>
      <c r="N102" s="87"/>
      <c r="O102" s="87">
        <f t="shared" si="34"/>
        <v>0.26858799454297411</v>
      </c>
      <c r="P102" s="87"/>
      <c r="Q102" s="87">
        <f t="shared" si="35"/>
        <v>0.38501644341060398</v>
      </c>
      <c r="R102" s="87"/>
    </row>
    <row r="103" spans="1:18" s="15" customFormat="1" ht="13">
      <c r="A103" s="384" t="s">
        <v>131</v>
      </c>
      <c r="B103" s="85">
        <f t="shared" si="31"/>
        <v>82</v>
      </c>
      <c r="C103" s="85" t="s">
        <v>204</v>
      </c>
      <c r="D103" s="85">
        <v>70</v>
      </c>
      <c r="E103" s="85" t="s">
        <v>204</v>
      </c>
      <c r="F103" s="85">
        <v>12</v>
      </c>
      <c r="G103" s="85" t="s">
        <v>204</v>
      </c>
      <c r="H103" s="85">
        <v>0</v>
      </c>
      <c r="I103" s="534"/>
      <c r="J103" s="115"/>
      <c r="K103" s="87">
        <f t="shared" si="32"/>
        <v>0.1282893707562815</v>
      </c>
      <c r="L103" s="87"/>
      <c r="M103" s="87">
        <f t="shared" si="33"/>
        <v>0.25004465083050548</v>
      </c>
      <c r="N103" s="87"/>
      <c r="O103" s="87">
        <f t="shared" si="34"/>
        <v>5.115961800818554E-2</v>
      </c>
      <c r="P103" s="87"/>
      <c r="Q103" s="87">
        <f t="shared" si="35"/>
        <v>0</v>
      </c>
      <c r="R103" s="87"/>
    </row>
    <row r="104" spans="1:18" s="15" customFormat="1" ht="13">
      <c r="A104" s="384" t="s">
        <v>198</v>
      </c>
      <c r="B104" s="85">
        <f t="shared" si="31"/>
        <v>22</v>
      </c>
      <c r="C104" s="85" t="s">
        <v>204</v>
      </c>
      <c r="D104" s="85">
        <v>0</v>
      </c>
      <c r="E104" s="85"/>
      <c r="F104" s="85">
        <v>0</v>
      </c>
      <c r="G104" s="85"/>
      <c r="H104" s="85">
        <v>22</v>
      </c>
      <c r="I104" s="85" t="s">
        <v>204</v>
      </c>
      <c r="J104" s="115"/>
      <c r="K104" s="87">
        <f t="shared" si="32"/>
        <v>3.4419099471197472E-2</v>
      </c>
      <c r="L104" s="87"/>
      <c r="M104" s="87">
        <f t="shared" si="33"/>
        <v>0</v>
      </c>
      <c r="N104" s="87"/>
      <c r="O104" s="87">
        <f t="shared" si="34"/>
        <v>0</v>
      </c>
      <c r="P104" s="87"/>
      <c r="Q104" s="87">
        <f t="shared" si="35"/>
        <v>0.17646586989652685</v>
      </c>
      <c r="R104" s="87"/>
    </row>
    <row r="105" spans="1:18" s="15" customFormat="1" ht="13">
      <c r="A105" s="384" t="s">
        <v>124</v>
      </c>
      <c r="B105" s="85">
        <f t="shared" si="31"/>
        <v>2391</v>
      </c>
      <c r="C105" s="534"/>
      <c r="D105" s="85">
        <v>571</v>
      </c>
      <c r="E105" s="85" t="s">
        <v>204</v>
      </c>
      <c r="F105" s="85">
        <v>1724</v>
      </c>
      <c r="G105" s="85"/>
      <c r="H105" s="85">
        <v>96</v>
      </c>
      <c r="I105" s="85" t="s">
        <v>204</v>
      </c>
      <c r="J105" s="8"/>
      <c r="K105" s="87">
        <f t="shared" si="32"/>
        <v>3.7407303107105978</v>
      </c>
      <c r="L105" s="87"/>
      <c r="M105" s="87">
        <f>D105/SUM($D$97:$D$105)*100</f>
        <v>2.0396499374888371</v>
      </c>
      <c r="N105" s="87"/>
      <c r="O105" s="87">
        <f>F105/SUM($F$97:$F$105)*100</f>
        <v>7.3499317871759899</v>
      </c>
      <c r="P105" s="87"/>
      <c r="Q105" s="87">
        <f>H105/SUM($H$97:$H$105)*100</f>
        <v>0.77003288682120796</v>
      </c>
      <c r="R105" s="87"/>
    </row>
    <row r="106" spans="1:18" s="15" customFormat="1" ht="13">
      <c r="A106" s="384" t="s">
        <v>4</v>
      </c>
      <c r="B106" s="85">
        <f>SUM(D106,F106,H106)</f>
        <v>7790</v>
      </c>
      <c r="C106" s="534"/>
      <c r="D106" s="85">
        <v>6336</v>
      </c>
      <c r="E106" s="85"/>
      <c r="F106" s="85">
        <v>1454</v>
      </c>
      <c r="G106" s="85"/>
      <c r="H106" s="85">
        <v>0</v>
      </c>
      <c r="I106" s="534"/>
      <c r="J106" s="116"/>
      <c r="K106" s="90" t="s">
        <v>14</v>
      </c>
      <c r="L106" s="90"/>
      <c r="M106" s="90" t="s">
        <v>14</v>
      </c>
      <c r="N106" s="91"/>
      <c r="O106" s="90">
        <v>0</v>
      </c>
      <c r="P106" s="90"/>
      <c r="Q106" s="90" t="s">
        <v>14</v>
      </c>
      <c r="R106" s="91"/>
    </row>
    <row r="107" spans="1:18" ht="6" customHeight="1">
      <c r="A107" s="19"/>
      <c r="B107" s="85"/>
      <c r="C107" s="534"/>
      <c r="D107" s="85"/>
      <c r="E107" s="535"/>
      <c r="F107" s="85"/>
      <c r="G107" s="535"/>
      <c r="H107" s="85"/>
      <c r="I107" s="534"/>
      <c r="J107" s="15"/>
      <c r="K107" s="87"/>
      <c r="L107" s="87"/>
      <c r="M107" s="87"/>
      <c r="N107" s="87"/>
      <c r="O107" s="87"/>
      <c r="P107" s="87"/>
      <c r="Q107" s="87"/>
      <c r="R107" s="91"/>
    </row>
    <row r="108" spans="1:18" ht="13">
      <c r="A108" s="463" t="s">
        <v>214</v>
      </c>
      <c r="B108" s="458">
        <f>B18</f>
        <v>19475</v>
      </c>
      <c r="C108" s="647"/>
      <c r="D108" s="458">
        <f>D18</f>
        <v>10638</v>
      </c>
      <c r="E108" s="647"/>
      <c r="F108" s="458">
        <f>F18</f>
        <v>7643</v>
      </c>
      <c r="G108" s="647"/>
      <c r="H108" s="458">
        <f>H18</f>
        <v>1194</v>
      </c>
      <c r="I108" s="647" t="s">
        <v>204</v>
      </c>
      <c r="J108" s="465"/>
      <c r="K108" s="467" t="s">
        <v>14</v>
      </c>
      <c r="L108" s="466"/>
      <c r="M108" s="467" t="s">
        <v>14</v>
      </c>
      <c r="N108" s="467"/>
      <c r="O108" s="467" t="s">
        <v>14</v>
      </c>
      <c r="P108" s="468"/>
      <c r="Q108" s="467" t="s">
        <v>14</v>
      </c>
      <c r="R108" s="498"/>
    </row>
    <row r="109" spans="1:18" ht="6.5" customHeight="1" thickBot="1">
      <c r="A109" s="65"/>
      <c r="B109" s="64"/>
      <c r="C109" s="642"/>
      <c r="D109" s="64"/>
      <c r="E109" s="642"/>
      <c r="F109" s="64"/>
      <c r="G109" s="642"/>
      <c r="H109" s="76"/>
      <c r="I109" s="642"/>
      <c r="J109" s="3"/>
      <c r="K109" s="3"/>
      <c r="L109" s="3"/>
      <c r="M109" s="3"/>
      <c r="N109" s="3"/>
      <c r="O109" s="3"/>
      <c r="P109" s="3"/>
      <c r="Q109" s="3"/>
      <c r="R109" s="3"/>
    </row>
    <row r="110" spans="1:18" s="9" customFormat="1" ht="6.5" customHeight="1">
      <c r="A110" s="31"/>
      <c r="B110" s="24"/>
      <c r="C110" s="556"/>
      <c r="D110" s="24"/>
      <c r="E110" s="556"/>
      <c r="F110" s="24"/>
      <c r="G110" s="556"/>
      <c r="H110" s="75"/>
      <c r="I110" s="556"/>
    </row>
    <row r="111" spans="1:18" s="9" customFormat="1" ht="22.5" customHeight="1">
      <c r="A111" s="720" t="s">
        <v>160</v>
      </c>
      <c r="B111" s="720"/>
      <c r="C111" s="720"/>
      <c r="D111" s="720"/>
      <c r="E111" s="720"/>
      <c r="F111" s="720"/>
      <c r="G111" s="720"/>
      <c r="H111" s="720"/>
      <c r="I111" s="720"/>
      <c r="J111" s="720"/>
      <c r="K111" s="720"/>
      <c r="L111" s="720"/>
      <c r="M111" s="720"/>
      <c r="N111" s="720"/>
      <c r="O111" s="720"/>
      <c r="P111" s="720"/>
      <c r="Q111" s="720"/>
      <c r="R111" s="720"/>
    </row>
    <row r="112" spans="1:18" s="9" customFormat="1" ht="11">
      <c r="A112" s="287" t="s">
        <v>13</v>
      </c>
      <c r="C112" s="556"/>
      <c r="E112" s="556"/>
      <c r="G112" s="556"/>
      <c r="H112" s="75"/>
      <c r="I112" s="556"/>
    </row>
    <row r="113" spans="1:18" s="9" customFormat="1" ht="11">
      <c r="A113" s="288" t="s">
        <v>68</v>
      </c>
      <c r="B113" s="22"/>
      <c r="C113" s="643"/>
      <c r="D113" s="22"/>
      <c r="E113" s="643"/>
      <c r="F113" s="22"/>
      <c r="G113" s="643"/>
      <c r="H113" s="79"/>
      <c r="I113" s="643"/>
      <c r="J113" s="22"/>
      <c r="K113" s="22"/>
      <c r="L113" s="22"/>
      <c r="M113" s="22"/>
      <c r="N113" s="22"/>
      <c r="O113" s="22"/>
      <c r="P113" s="23"/>
      <c r="Q113" s="23"/>
      <c r="R113" s="23"/>
    </row>
    <row r="114" spans="1:18" s="353" customFormat="1" ht="11">
      <c r="A114" s="9" t="s">
        <v>228</v>
      </c>
      <c r="C114" s="585"/>
      <c r="E114" s="585"/>
      <c r="G114" s="585"/>
      <c r="I114" s="585"/>
    </row>
    <row r="115" spans="1:18">
      <c r="A115" s="111"/>
    </row>
  </sheetData>
  <mergeCells count="15">
    <mergeCell ref="A111:R111"/>
    <mergeCell ref="D10:E10"/>
    <mergeCell ref="F10:G10"/>
    <mergeCell ref="H10:I10"/>
    <mergeCell ref="M10:N10"/>
    <mergeCell ref="O10:P10"/>
    <mergeCell ref="Q10:R10"/>
    <mergeCell ref="K7:L10"/>
    <mergeCell ref="M7:R7"/>
    <mergeCell ref="A1:R1"/>
    <mergeCell ref="A4:A10"/>
    <mergeCell ref="B4:I4"/>
    <mergeCell ref="K4:R4"/>
    <mergeCell ref="B7:C10"/>
    <mergeCell ref="D7:I7"/>
  </mergeCells>
  <printOptions horizontalCentered="1"/>
  <pageMargins left="0.78740157480314965" right="0.78740157480314965" top="0.78740157480314965" bottom="0.78740157480314965" header="0.39370078740157483" footer="0.39370078740157483"/>
  <pageSetup scale="54" orientation="portrait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27</vt:i4>
      </vt:variant>
    </vt:vector>
  </HeadingPairs>
  <TitlesOfParts>
    <vt:vector size="42" baseType="lpstr">
      <vt:lpstr>7.1_Preliminares</vt:lpstr>
      <vt:lpstr>7.2_Preliminares</vt:lpstr>
      <vt:lpstr>7.3_Preliminares</vt:lpstr>
      <vt:lpstr>7.4_Preliminares</vt:lpstr>
      <vt:lpstr>7.5_Preliminares</vt:lpstr>
      <vt:lpstr>7.6_Preliminares</vt:lpstr>
      <vt:lpstr>7.7_Preliminares</vt:lpstr>
      <vt:lpstr>7.8_Preliminares</vt:lpstr>
      <vt:lpstr>7.9_Preliminares</vt:lpstr>
      <vt:lpstr>7.10_Preliminares</vt:lpstr>
      <vt:lpstr>7.11_Preliminares</vt:lpstr>
      <vt:lpstr>7.12_Preliminares</vt:lpstr>
      <vt:lpstr>7.13_Preliminares</vt:lpstr>
      <vt:lpstr>7.14_Preliminares</vt:lpstr>
      <vt:lpstr>7.15_Preliminares</vt:lpstr>
      <vt:lpstr>'7.1_Preliminares'!Área_de_impresión</vt:lpstr>
      <vt:lpstr>'7.10_Preliminares'!Área_de_impresión</vt:lpstr>
      <vt:lpstr>'7.11_Preliminares'!Área_de_impresión</vt:lpstr>
      <vt:lpstr>'7.12_Preliminares'!Área_de_impresión</vt:lpstr>
      <vt:lpstr>'7.13_Preliminares'!Área_de_impresión</vt:lpstr>
      <vt:lpstr>'7.14_Preliminares'!Área_de_impresión</vt:lpstr>
      <vt:lpstr>'7.15_Preliminares'!Área_de_impresión</vt:lpstr>
      <vt:lpstr>'7.2_Preliminares'!Área_de_impresión</vt:lpstr>
      <vt:lpstr>'7.3_Preliminares'!Área_de_impresión</vt:lpstr>
      <vt:lpstr>'7.4_Preliminares'!Área_de_impresión</vt:lpstr>
      <vt:lpstr>'7.5_Preliminares'!Área_de_impresión</vt:lpstr>
      <vt:lpstr>'7.6_Preliminares'!Área_de_impresión</vt:lpstr>
      <vt:lpstr>'7.7_Preliminares'!Área_de_impresión</vt:lpstr>
      <vt:lpstr>'7.8_Preliminares'!Área_de_impresión</vt:lpstr>
      <vt:lpstr>'7.9_Preliminares'!Área_de_impresión</vt:lpstr>
      <vt:lpstr>'7.1_Preliminares'!Títulos_a_imprimir</vt:lpstr>
      <vt:lpstr>'7.11_Preliminares'!Títulos_a_imprimir</vt:lpstr>
      <vt:lpstr>'7.12_Preliminares'!Títulos_a_imprimir</vt:lpstr>
      <vt:lpstr>'7.13_Preliminares'!Títulos_a_imprimir</vt:lpstr>
      <vt:lpstr>'7.14_Preliminares'!Títulos_a_imprimir</vt:lpstr>
      <vt:lpstr>'7.15_Preliminares'!Títulos_a_imprimir</vt:lpstr>
      <vt:lpstr>'7.3_Preliminares'!Títulos_a_imprimir</vt:lpstr>
      <vt:lpstr>'7.4_Preliminares'!Títulos_a_imprimir</vt:lpstr>
      <vt:lpstr>'7.5_Preliminares'!Títulos_a_imprimir</vt:lpstr>
      <vt:lpstr>'7.7_Preliminares'!Títulos_a_imprimir</vt:lpstr>
      <vt:lpstr>'7.8_Preliminares'!Títulos_a_imprimir</vt:lpstr>
      <vt:lpstr>'7.9_Preliminares'!Títulos_a_imprimir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Pantoja Garcia Erika Marina</dc:creator>
  <cp:lastModifiedBy>Microsoft Office User</cp:lastModifiedBy>
  <cp:lastPrinted>2012-10-26T01:42:44Z</cp:lastPrinted>
  <dcterms:created xsi:type="dcterms:W3CDTF">2006-05-24T20:42:58Z</dcterms:created>
  <dcterms:modified xsi:type="dcterms:W3CDTF">2021-05-14T15:54:07Z</dcterms:modified>
</cp:coreProperties>
</file>