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996" windowWidth="12120" windowHeight="6180" tabRatio="897"/>
  </bookViews>
  <sheets>
    <sheet name="5.1" sheetId="66" r:id="rId1"/>
    <sheet name="5.2" sheetId="67" r:id="rId2"/>
    <sheet name="5.3-5.4" sheetId="68" r:id="rId3"/>
    <sheet name="5.5" sheetId="69" r:id="rId4"/>
    <sheet name="5.6 - 5.7" sheetId="70" r:id="rId5"/>
    <sheet name="5.8" sheetId="71" r:id="rId6"/>
    <sheet name="5.9" sheetId="72" r:id="rId7"/>
    <sheet name="5.10" sheetId="73" r:id="rId8"/>
    <sheet name="5.11" sheetId="74" r:id="rId9"/>
    <sheet name="5.12" sheetId="9" r:id="rId10"/>
    <sheet name="5.13" sheetId="22" r:id="rId11"/>
    <sheet name="5.14" sheetId="35" r:id="rId12"/>
    <sheet name="5.15" sheetId="64" r:id="rId13"/>
    <sheet name="5.16" sheetId="65" r:id="rId14"/>
    <sheet name="5.17" sheetId="45" r:id="rId15"/>
    <sheet name="5.18" sheetId="7" r:id="rId16"/>
    <sheet name="5.19" sheetId="40" r:id="rId17"/>
    <sheet name="5.20" sheetId="62" r:id="rId18"/>
    <sheet name="5.21" sheetId="6" r:id="rId19"/>
    <sheet name="5.22" sheetId="47" r:id="rId20"/>
    <sheet name="5.23" sheetId="23" r:id="rId21"/>
    <sheet name="5.24" sheetId="5" r:id="rId22"/>
    <sheet name="5.25" sheetId="51" r:id="rId23"/>
  </sheets>
  <definedNames>
    <definedName name="_xlnm._FilterDatabase" localSheetId="0" hidden="1">'5.1'!#REF!</definedName>
    <definedName name="_xlnm._FilterDatabase" localSheetId="7" hidden="1">'5.10'!#REF!</definedName>
    <definedName name="_xlnm._FilterDatabase" localSheetId="9" hidden="1">'5.12'!#REF!</definedName>
    <definedName name="_xlnm._FilterDatabase" localSheetId="10" hidden="1">'5.13'!#REF!</definedName>
    <definedName name="_xlnm._FilterDatabase" localSheetId="11" hidden="1">'5.14'!#REF!</definedName>
    <definedName name="_xlnm._FilterDatabase" localSheetId="12" hidden="1">'5.15'!#REF!</definedName>
    <definedName name="_xlnm._FilterDatabase" localSheetId="13" hidden="1">'5.16'!#REF!</definedName>
    <definedName name="_xlnm._FilterDatabase" localSheetId="14" hidden="1">'5.17'!#REF!</definedName>
    <definedName name="_xlnm._FilterDatabase" localSheetId="15" hidden="1">'5.18'!#REF!</definedName>
    <definedName name="_xlnm._FilterDatabase" localSheetId="16" hidden="1">'5.19'!#REF!</definedName>
    <definedName name="_xlnm._FilterDatabase" localSheetId="1" hidden="1">'5.2'!#REF!</definedName>
    <definedName name="_xlnm._FilterDatabase" localSheetId="17" hidden="1">'5.20'!#REF!</definedName>
    <definedName name="_xlnm._FilterDatabase" localSheetId="18" hidden="1">'5.21'!#REF!</definedName>
    <definedName name="_xlnm._FilterDatabase" localSheetId="19" hidden="1">'5.22'!#REF!</definedName>
    <definedName name="_xlnm._FilterDatabase" localSheetId="20" hidden="1">'5.23'!#REF!</definedName>
    <definedName name="_xlnm._FilterDatabase" localSheetId="21" hidden="1">'5.24'!#REF!</definedName>
    <definedName name="_xlnm._FilterDatabase" localSheetId="22" hidden="1">'5.25'!#REF!</definedName>
    <definedName name="_xlnm._FilterDatabase" localSheetId="2" hidden="1">'5.3-5.4'!#REF!</definedName>
    <definedName name="_xlnm._FilterDatabase" localSheetId="3" hidden="1">'5.5'!#REF!</definedName>
    <definedName name="_xlnm._FilterDatabase" localSheetId="4" hidden="1">'5.6 - 5.7'!#REF!</definedName>
    <definedName name="_xlnm._FilterDatabase" localSheetId="5" hidden="1">'5.8'!#REF!</definedName>
    <definedName name="_xlnm._FilterDatabase" localSheetId="6" hidden="1">'5.9'!#REF!</definedName>
    <definedName name="_xlnm.Print_Area" localSheetId="0">'5.1'!$A$1:$N$61</definedName>
    <definedName name="_xlnm.Print_Area" localSheetId="7">'5.10'!$A$1:$N$36</definedName>
    <definedName name="_xlnm.Print_Area" localSheetId="8">'5.11'!$A$1:$N$23</definedName>
    <definedName name="_xlnm.Print_Area" localSheetId="9">'5.12'!$A$1:$N$50</definedName>
    <definedName name="_xlnm.Print_Area" localSheetId="10">'5.13'!$A$1:$N$74</definedName>
    <definedName name="_xlnm.Print_Area" localSheetId="11">'5.14'!$A$1:$N$60</definedName>
    <definedName name="_xlnm.Print_Area" localSheetId="12">'5.15'!$A$1:$N$65</definedName>
    <definedName name="_xlnm.Print_Area" localSheetId="13">'5.16'!$A$1:$N$76</definedName>
    <definedName name="_xlnm.Print_Area" localSheetId="14">'5.17'!$A$1:$N$73</definedName>
    <definedName name="_xlnm.Print_Area" localSheetId="15">'5.18'!$A$1:$N$76</definedName>
    <definedName name="_xlnm.Print_Area" localSheetId="16">'5.19'!$A$1:$N$50</definedName>
    <definedName name="_xlnm.Print_Area" localSheetId="1">'5.2'!$A$1:$N$48</definedName>
    <definedName name="_xlnm.Print_Area" localSheetId="17">'5.20'!$A$1:$N$86</definedName>
    <definedName name="_xlnm.Print_Area" localSheetId="18">'5.21'!$A$1:$N$40</definedName>
    <definedName name="_xlnm.Print_Area" localSheetId="19">'5.22'!$A$1:$N$66</definedName>
    <definedName name="_xlnm.Print_Area" localSheetId="20">'5.23'!$A$1:$N$65</definedName>
    <definedName name="_xlnm.Print_Area" localSheetId="21">'5.24'!$A$1:$N$46</definedName>
    <definedName name="_xlnm.Print_Area" localSheetId="22">'5.25'!$A$1:$N$77</definedName>
    <definedName name="_xlnm.Print_Area" localSheetId="2">'5.3-5.4'!$A$1:$N$61</definedName>
    <definedName name="_xlnm.Print_Area" localSheetId="3">'5.5'!$A$1:$N$43</definedName>
    <definedName name="_xlnm.Print_Area" localSheetId="4">'5.6 - 5.7'!$A$1:$N$73</definedName>
    <definedName name="_xlnm.Print_Area" localSheetId="5">'5.8'!$A$1:$N$56</definedName>
    <definedName name="_xlnm.Print_Area" localSheetId="6">'5.9'!$A$1:$N$64</definedName>
  </definedNames>
  <calcPr calcId="145621"/>
</workbook>
</file>

<file path=xl/calcChain.xml><?xml version="1.0" encoding="utf-8"?>
<calcChain xmlns="http://schemas.openxmlformats.org/spreadsheetml/2006/main">
  <c r="F15" i="66" l="1"/>
  <c r="D15" i="66"/>
  <c r="K17" i="66" s="1"/>
  <c r="B17" i="66"/>
  <c r="B16" i="66"/>
  <c r="D22" i="51"/>
  <c r="F31" i="51"/>
  <c r="D31" i="51"/>
  <c r="F40" i="51"/>
  <c r="D40" i="51"/>
  <c r="F58" i="51"/>
  <c r="D58" i="51"/>
  <c r="F49" i="51"/>
  <c r="D49" i="51"/>
  <c r="B50" i="51"/>
  <c r="D22" i="23"/>
  <c r="D48" i="23"/>
  <c r="F48" i="23"/>
  <c r="F39" i="23"/>
  <c r="D39" i="23"/>
  <c r="F31" i="23"/>
  <c r="D31" i="23"/>
  <c r="B55" i="23"/>
  <c r="B54" i="47"/>
  <c r="K16" i="66" l="1"/>
  <c r="B15" i="66"/>
  <c r="I16" i="66" s="1"/>
  <c r="B47" i="62"/>
  <c r="F58" i="62"/>
  <c r="D58" i="62"/>
  <c r="B59" i="62"/>
  <c r="F49" i="62"/>
  <c r="D49" i="62"/>
  <c r="B56" i="62"/>
  <c r="B55" i="62"/>
  <c r="F40" i="62"/>
  <c r="D40" i="62"/>
  <c r="B56" i="7"/>
  <c r="B38" i="7"/>
  <c r="D40" i="7"/>
  <c r="F40" i="7"/>
  <c r="D49" i="7"/>
  <c r="D58" i="7"/>
  <c r="F58" i="7"/>
  <c r="B67" i="7"/>
  <c r="D22" i="7"/>
  <c r="D31" i="7"/>
  <c r="F49" i="7"/>
  <c r="F31" i="7"/>
  <c r="D22" i="45"/>
  <c r="D31" i="45"/>
  <c r="F31" i="45"/>
  <c r="F40" i="45"/>
  <c r="F48" i="45"/>
  <c r="F56" i="45"/>
  <c r="D56" i="45"/>
  <c r="B63" i="45"/>
  <c r="B38" i="45"/>
  <c r="M47" i="65"/>
  <c r="K47" i="65"/>
  <c r="K45" i="65" s="1"/>
  <c r="I47" i="65"/>
  <c r="I45" i="65" s="1"/>
  <c r="D45" i="65"/>
  <c r="F45" i="65"/>
  <c r="B47" i="65"/>
  <c r="B57" i="64"/>
  <c r="B46" i="64"/>
  <c r="B55" i="64"/>
  <c r="F35" i="64"/>
  <c r="D35" i="64"/>
  <c r="D46" i="64"/>
  <c r="D24" i="64"/>
  <c r="K54" i="64"/>
  <c r="B54" i="64"/>
  <c r="F46" i="64"/>
  <c r="D36" i="35"/>
  <c r="F36" i="35"/>
  <c r="D32" i="35"/>
  <c r="F32" i="35"/>
  <c r="D23" i="35"/>
  <c r="B57" i="22"/>
  <c r="B44" i="9"/>
  <c r="F18" i="9"/>
  <c r="D18" i="9"/>
  <c r="B18" i="9" s="1"/>
  <c r="B13" i="9"/>
  <c r="D13" i="9"/>
  <c r="F13" i="9"/>
  <c r="B16" i="9"/>
  <c r="D15" i="74"/>
  <c r="F15" i="74"/>
  <c r="B31" i="73"/>
  <c r="B55" i="72"/>
  <c r="B34" i="72"/>
  <c r="M56" i="72"/>
  <c r="M55" i="72"/>
  <c r="M54" i="72"/>
  <c r="M53" i="72"/>
  <c r="M52" i="72"/>
  <c r="K53" i="72"/>
  <c r="K54" i="72"/>
  <c r="K55" i="72"/>
  <c r="K56" i="72"/>
  <c r="K52" i="72"/>
  <c r="K51" i="72"/>
  <c r="F52" i="72"/>
  <c r="D52" i="72"/>
  <c r="D51" i="72" s="1"/>
  <c r="F51" i="72"/>
  <c r="D45" i="72"/>
  <c r="B54" i="72"/>
  <c r="B56" i="72"/>
  <c r="F36" i="72"/>
  <c r="D36" i="72"/>
  <c r="F28" i="72"/>
  <c r="D28" i="72"/>
  <c r="K46" i="71"/>
  <c r="M44" i="71"/>
  <c r="K44" i="71"/>
  <c r="K45" i="71"/>
  <c r="K47" i="71"/>
  <c r="K43" i="71" s="1"/>
  <c r="M45" i="71"/>
  <c r="M46" i="71"/>
  <c r="M47" i="71"/>
  <c r="F43" i="71"/>
  <c r="M40" i="71"/>
  <c r="M36" i="71"/>
  <c r="K40" i="71"/>
  <c r="K37" i="71"/>
  <c r="K38" i="71"/>
  <c r="K39" i="71"/>
  <c r="K41" i="71"/>
  <c r="K36" i="71"/>
  <c r="K23" i="71"/>
  <c r="D35" i="71"/>
  <c r="K35" i="71"/>
  <c r="F44" i="71"/>
  <c r="B43" i="71"/>
  <c r="F35" i="71"/>
  <c r="B35" i="71" s="1"/>
  <c r="B41" i="71"/>
  <c r="B21" i="71"/>
  <c r="M35" i="71"/>
  <c r="D43" i="71"/>
  <c r="B47" i="71"/>
  <c r="B46" i="71"/>
  <c r="B45" i="71"/>
  <c r="B44" i="71"/>
  <c r="F29" i="71"/>
  <c r="D29" i="71"/>
  <c r="F28" i="71"/>
  <c r="D28" i="71"/>
  <c r="B26" i="71"/>
  <c r="B25" i="71"/>
  <c r="B24" i="71"/>
  <c r="B23" i="71"/>
  <c r="B22" i="71"/>
  <c r="F21" i="71"/>
  <c r="D21" i="71"/>
  <c r="D13" i="71"/>
  <c r="D14" i="71"/>
  <c r="F13" i="71"/>
  <c r="D44" i="71"/>
  <c r="F36" i="71"/>
  <c r="D36" i="71"/>
  <c r="I17" i="66" l="1"/>
  <c r="F47" i="70"/>
  <c r="D47" i="70"/>
  <c r="B47" i="70" s="1"/>
  <c r="B66" i="70"/>
  <c r="F13" i="70"/>
  <c r="D13" i="70"/>
  <c r="F23" i="70"/>
  <c r="D23" i="70"/>
  <c r="B26" i="70"/>
  <c r="B26" i="68"/>
  <c r="F23" i="68"/>
  <c r="B23" i="68"/>
  <c r="D35" i="67"/>
  <c r="B35" i="67"/>
  <c r="B26" i="67"/>
  <c r="B39" i="67"/>
  <c r="B42" i="67"/>
  <c r="D17" i="67"/>
  <c r="F17" i="67"/>
  <c r="D20" i="66" l="1"/>
  <c r="F20" i="66"/>
  <c r="B20" i="66" l="1"/>
  <c r="F24" i="40"/>
  <c r="B47" i="35" l="1"/>
  <c r="B34" i="35"/>
  <c r="B21" i="35"/>
  <c r="B65" i="22" l="1"/>
  <c r="B63" i="22"/>
  <c r="B62" i="22"/>
  <c r="B61" i="22"/>
  <c r="B60" i="22"/>
  <c r="B59" i="22"/>
  <c r="B58" i="22"/>
  <c r="B56" i="22"/>
  <c r="B55" i="22"/>
  <c r="F54" i="22"/>
  <c r="F53" i="22" s="1"/>
  <c r="D54" i="22"/>
  <c r="D53" i="22" s="1"/>
  <c r="K57" i="22" s="1"/>
  <c r="B52" i="22"/>
  <c r="B49" i="22"/>
  <c r="B48" i="22"/>
  <c r="B47" i="22"/>
  <c r="B46" i="22"/>
  <c r="B45" i="22"/>
  <c r="B44" i="22"/>
  <c r="B43" i="22"/>
  <c r="B42" i="22"/>
  <c r="F41" i="22"/>
  <c r="F40" i="22" s="1"/>
  <c r="D41" i="22"/>
  <c r="B41" i="22"/>
  <c r="B39" i="22"/>
  <c r="B36" i="22"/>
  <c r="B35" i="22"/>
  <c r="B34" i="22"/>
  <c r="B33" i="22"/>
  <c r="B32" i="22"/>
  <c r="B31" i="22"/>
  <c r="F30" i="22"/>
  <c r="F29" i="22" s="1"/>
  <c r="M35" i="22" s="1"/>
  <c r="D30" i="22"/>
  <c r="D29" i="22" s="1"/>
  <c r="D27" i="22" s="1"/>
  <c r="B28" i="22"/>
  <c r="B25" i="22"/>
  <c r="B24" i="22"/>
  <c r="B23" i="22"/>
  <c r="B22" i="22"/>
  <c r="B21" i="22"/>
  <c r="B20" i="22"/>
  <c r="B19" i="22"/>
  <c r="B18" i="22"/>
  <c r="B17" i="22"/>
  <c r="F16" i="22"/>
  <c r="D16" i="22"/>
  <c r="D15" i="22" s="1"/>
  <c r="B14" i="22"/>
  <c r="F38" i="22" l="1"/>
  <c r="M39" i="22"/>
  <c r="B30" i="22"/>
  <c r="M29" i="22"/>
  <c r="B16" i="22"/>
  <c r="K24" i="22"/>
  <c r="K15" i="22"/>
  <c r="M53" i="22"/>
  <c r="F51" i="22"/>
  <c r="M62" i="22"/>
  <c r="M61" i="22"/>
  <c r="M60" i="22"/>
  <c r="M59" i="22"/>
  <c r="M58" i="22"/>
  <c r="M56" i="22"/>
  <c r="M55" i="22"/>
  <c r="M54" i="22"/>
  <c r="M52" i="22"/>
  <c r="K53" i="22"/>
  <c r="B53" i="22"/>
  <c r="I53" i="22" s="1"/>
  <c r="D51" i="22"/>
  <c r="B51" i="22" s="1"/>
  <c r="K62" i="22"/>
  <c r="K61" i="22"/>
  <c r="K60" i="22"/>
  <c r="K59" i="22"/>
  <c r="K58" i="22"/>
  <c r="K56" i="22"/>
  <c r="K55" i="22"/>
  <c r="K52" i="22"/>
  <c r="K30" i="22"/>
  <c r="D13" i="22"/>
  <c r="F27" i="22"/>
  <c r="B27" i="22" s="1"/>
  <c r="B29" i="22"/>
  <c r="K29" i="22"/>
  <c r="D40" i="22"/>
  <c r="K41" i="22" s="1"/>
  <c r="M40" i="22"/>
  <c r="B54" i="22"/>
  <c r="K54" i="22"/>
  <c r="K33" i="22"/>
  <c r="K35" i="22"/>
  <c r="M41" i="22"/>
  <c r="M42" i="22"/>
  <c r="M43" i="22"/>
  <c r="M44" i="22"/>
  <c r="M45" i="22"/>
  <c r="M46" i="22"/>
  <c r="M47" i="22"/>
  <c r="M48" i="22"/>
  <c r="K28" i="22"/>
  <c r="K31" i="22"/>
  <c r="K32" i="22"/>
  <c r="K34" i="22"/>
  <c r="K14" i="22"/>
  <c r="F15" i="22"/>
  <c r="M16" i="22" s="1"/>
  <c r="K16" i="22"/>
  <c r="K17" i="22"/>
  <c r="K18" i="22"/>
  <c r="K19" i="22"/>
  <c r="K20" i="22"/>
  <c r="K21" i="22"/>
  <c r="K22" i="22"/>
  <c r="K23" i="22"/>
  <c r="M28" i="22"/>
  <c r="M30" i="22"/>
  <c r="M31" i="22"/>
  <c r="M32" i="22"/>
  <c r="M33" i="22"/>
  <c r="M34" i="22"/>
  <c r="M51" i="22" l="1"/>
  <c r="I54" i="22"/>
  <c r="K51" i="22"/>
  <c r="I56" i="22"/>
  <c r="M38" i="22"/>
  <c r="M27" i="22"/>
  <c r="K13" i="22"/>
  <c r="K27" i="22"/>
  <c r="I59" i="22"/>
  <c r="I62" i="22"/>
  <c r="I52" i="22"/>
  <c r="I51" i="22" s="1"/>
  <c r="K40" i="22"/>
  <c r="B40" i="22"/>
  <c r="D38" i="22"/>
  <c r="B38" i="22" s="1"/>
  <c r="K48" i="22"/>
  <c r="K47" i="22"/>
  <c r="K46" i="22"/>
  <c r="K45" i="22"/>
  <c r="K44" i="22"/>
  <c r="K43" i="22"/>
  <c r="K42" i="22"/>
  <c r="K39" i="22"/>
  <c r="I58" i="22"/>
  <c r="I60" i="22"/>
  <c r="I61" i="22"/>
  <c r="I55" i="22"/>
  <c r="B15" i="22"/>
  <c r="F13" i="22"/>
  <c r="B13" i="22" s="1"/>
  <c r="M24" i="22"/>
  <c r="M23" i="22"/>
  <c r="M22" i="22"/>
  <c r="M21" i="22"/>
  <c r="M20" i="22"/>
  <c r="M19" i="22"/>
  <c r="M18" i="22"/>
  <c r="M17" i="22"/>
  <c r="M14" i="22"/>
  <c r="M15" i="22"/>
  <c r="I29" i="22"/>
  <c r="I35" i="22"/>
  <c r="I34" i="22"/>
  <c r="I33" i="22"/>
  <c r="I32" i="22"/>
  <c r="I31" i="22"/>
  <c r="I30" i="22"/>
  <c r="I28" i="22"/>
  <c r="M13" i="22" l="1"/>
  <c r="I27" i="22"/>
  <c r="I15" i="22"/>
  <c r="I20" i="22"/>
  <c r="I18" i="22"/>
  <c r="I19" i="22"/>
  <c r="I21" i="22"/>
  <c r="I23" i="22"/>
  <c r="I24" i="22"/>
  <c r="I17" i="22"/>
  <c r="I22" i="22"/>
  <c r="I16" i="22"/>
  <c r="I14" i="22"/>
  <c r="K38" i="22"/>
  <c r="I40" i="22"/>
  <c r="I39" i="22"/>
  <c r="I47" i="22"/>
  <c r="I41" i="22"/>
  <c r="I45" i="22"/>
  <c r="I43" i="22"/>
  <c r="I44" i="22"/>
  <c r="I46" i="22"/>
  <c r="I48" i="22"/>
  <c r="I42" i="22"/>
  <c r="I13" i="22" l="1"/>
  <c r="I38" i="22"/>
  <c r="M60" i="51" l="1"/>
  <c r="M61" i="51"/>
  <c r="M62" i="51"/>
  <c r="M63" i="51"/>
  <c r="M64" i="51"/>
  <c r="M59" i="51"/>
  <c r="K60" i="51"/>
  <c r="K61" i="51"/>
  <c r="K62" i="51"/>
  <c r="K63" i="51"/>
  <c r="K64" i="51"/>
  <c r="K59" i="51"/>
  <c r="M52" i="51"/>
  <c r="M53" i="51"/>
  <c r="M54" i="51"/>
  <c r="M55" i="51"/>
  <c r="M51" i="51"/>
  <c r="K52" i="51"/>
  <c r="K53" i="51"/>
  <c r="K54" i="51"/>
  <c r="K55" i="51"/>
  <c r="K51" i="51"/>
  <c r="K42" i="51"/>
  <c r="K43" i="51"/>
  <c r="K44" i="51"/>
  <c r="K45" i="51"/>
  <c r="K46" i="51"/>
  <c r="K41" i="51"/>
  <c r="M42" i="51"/>
  <c r="M43" i="51"/>
  <c r="M44" i="51"/>
  <c r="M45" i="51"/>
  <c r="M46" i="51"/>
  <c r="M41" i="51"/>
  <c r="M37" i="51"/>
  <c r="M36" i="51"/>
  <c r="M35" i="51"/>
  <c r="M34" i="51"/>
  <c r="M33" i="51"/>
  <c r="M32" i="51"/>
  <c r="K37" i="51"/>
  <c r="K36" i="51"/>
  <c r="K35" i="51"/>
  <c r="K34" i="51"/>
  <c r="K33" i="51"/>
  <c r="K32" i="51"/>
  <c r="M28" i="51"/>
  <c r="M27" i="51"/>
  <c r="M26" i="51"/>
  <c r="M25" i="51"/>
  <c r="M24" i="51"/>
  <c r="M23" i="51"/>
  <c r="K28" i="51"/>
  <c r="K27" i="51"/>
  <c r="K26" i="51"/>
  <c r="K25" i="51"/>
  <c r="K24" i="51"/>
  <c r="K23" i="51"/>
  <c r="M19" i="51"/>
  <c r="M18" i="51"/>
  <c r="M17" i="51"/>
  <c r="M16" i="51"/>
  <c r="M15" i="51"/>
  <c r="M14" i="51"/>
  <c r="K19" i="51"/>
  <c r="K18" i="51"/>
  <c r="K17" i="51"/>
  <c r="K16" i="51"/>
  <c r="K15" i="51"/>
  <c r="K14" i="51"/>
  <c r="M37" i="5"/>
  <c r="M36" i="5"/>
  <c r="M35" i="5"/>
  <c r="M34" i="5"/>
  <c r="M33" i="5"/>
  <c r="M32" i="5"/>
  <c r="K37" i="5"/>
  <c r="K36" i="5"/>
  <c r="K35" i="5"/>
  <c r="K34" i="5"/>
  <c r="K33" i="5"/>
  <c r="K32" i="5"/>
  <c r="M28" i="5"/>
  <c r="M27" i="5"/>
  <c r="M26" i="5"/>
  <c r="M25" i="5"/>
  <c r="M24" i="5"/>
  <c r="M23" i="5"/>
  <c r="K28" i="5"/>
  <c r="K27" i="5"/>
  <c r="K26" i="5"/>
  <c r="K25" i="5"/>
  <c r="K24" i="5"/>
  <c r="K23" i="5"/>
  <c r="M19" i="5"/>
  <c r="M18" i="5"/>
  <c r="M17" i="5"/>
  <c r="M16" i="5"/>
  <c r="M15" i="5"/>
  <c r="M14" i="5"/>
  <c r="K19" i="5"/>
  <c r="K18" i="5"/>
  <c r="K17" i="5"/>
  <c r="K16" i="5"/>
  <c r="K15" i="5"/>
  <c r="K14" i="5"/>
  <c r="M50" i="23"/>
  <c r="M51" i="23"/>
  <c r="M52" i="23"/>
  <c r="M53" i="23"/>
  <c r="M54" i="23"/>
  <c r="M49" i="23"/>
  <c r="K50" i="23"/>
  <c r="K51" i="23"/>
  <c r="K52" i="23"/>
  <c r="K53" i="23"/>
  <c r="K54" i="23"/>
  <c r="K49" i="23"/>
  <c r="M45" i="23"/>
  <c r="M44" i="23"/>
  <c r="M43" i="23"/>
  <c r="M42" i="23"/>
  <c r="M41" i="23"/>
  <c r="M40" i="23"/>
  <c r="K45" i="23"/>
  <c r="K44" i="23"/>
  <c r="K43" i="23"/>
  <c r="K42" i="23"/>
  <c r="K41" i="23"/>
  <c r="K40" i="23"/>
  <c r="M37" i="23"/>
  <c r="M36" i="23"/>
  <c r="M35" i="23"/>
  <c r="M34" i="23"/>
  <c r="M33" i="23"/>
  <c r="M32" i="23"/>
  <c r="K37" i="23"/>
  <c r="K36" i="23"/>
  <c r="K35" i="23"/>
  <c r="K34" i="23"/>
  <c r="K33" i="23"/>
  <c r="K32" i="23"/>
  <c r="M28" i="23"/>
  <c r="M27" i="23"/>
  <c r="M26" i="23"/>
  <c r="M25" i="23"/>
  <c r="M24" i="23"/>
  <c r="M23" i="23"/>
  <c r="K28" i="23"/>
  <c r="K27" i="23"/>
  <c r="K26" i="23"/>
  <c r="K25" i="23"/>
  <c r="K24" i="23"/>
  <c r="K23" i="23"/>
  <c r="M19" i="23"/>
  <c r="M18" i="23"/>
  <c r="M17" i="23"/>
  <c r="M16" i="23"/>
  <c r="M15" i="23"/>
  <c r="M14" i="23"/>
  <c r="K19" i="23"/>
  <c r="K18" i="23"/>
  <c r="K17" i="23"/>
  <c r="K16" i="23"/>
  <c r="K15" i="23"/>
  <c r="K14" i="23"/>
  <c r="M51" i="47"/>
  <c r="M52" i="47"/>
  <c r="M53" i="47"/>
  <c r="M50" i="47"/>
  <c r="M49" i="47" s="1"/>
  <c r="K51" i="47"/>
  <c r="K52" i="47"/>
  <c r="K53" i="47"/>
  <c r="K50" i="47"/>
  <c r="M46" i="47"/>
  <c r="M45" i="47"/>
  <c r="M44" i="47"/>
  <c r="M43" i="47"/>
  <c r="M42" i="47"/>
  <c r="M41" i="47"/>
  <c r="K46" i="47"/>
  <c r="K45" i="47"/>
  <c r="K44" i="47"/>
  <c r="K43" i="47"/>
  <c r="K42" i="47"/>
  <c r="K41" i="47"/>
  <c r="M36" i="47"/>
  <c r="M35" i="47"/>
  <c r="M34" i="47"/>
  <c r="M33" i="47"/>
  <c r="M32" i="47"/>
  <c r="M31" i="47" s="1"/>
  <c r="K36" i="47"/>
  <c r="K35" i="47"/>
  <c r="K34" i="47"/>
  <c r="K33" i="47"/>
  <c r="K32" i="47"/>
  <c r="M28" i="47"/>
  <c r="M27" i="47"/>
  <c r="M26" i="47"/>
  <c r="M25" i="47"/>
  <c r="M24" i="47"/>
  <c r="M23" i="47"/>
  <c r="M22" i="47" s="1"/>
  <c r="K28" i="47"/>
  <c r="K27" i="47"/>
  <c r="K26" i="47"/>
  <c r="K25" i="47"/>
  <c r="K24" i="47"/>
  <c r="K23" i="47"/>
  <c r="K22" i="47" s="1"/>
  <c r="M19" i="47"/>
  <c r="M18" i="47"/>
  <c r="M17" i="47"/>
  <c r="M16" i="47"/>
  <c r="M15" i="47"/>
  <c r="M14" i="47"/>
  <c r="K19" i="47"/>
  <c r="K18" i="47"/>
  <c r="K17" i="47"/>
  <c r="K16" i="47"/>
  <c r="K15" i="47"/>
  <c r="K14" i="47"/>
  <c r="M31" i="6"/>
  <c r="M30" i="6"/>
  <c r="M29" i="6"/>
  <c r="M28" i="6"/>
  <c r="M27" i="6" s="1"/>
  <c r="K31" i="6"/>
  <c r="K30" i="6"/>
  <c r="K29" i="6"/>
  <c r="K28" i="6"/>
  <c r="M24" i="6"/>
  <c r="M23" i="6"/>
  <c r="M22" i="6"/>
  <c r="M20" i="6" s="1"/>
  <c r="M21" i="6"/>
  <c r="K24" i="6"/>
  <c r="K23" i="6"/>
  <c r="K22" i="6"/>
  <c r="K21" i="6"/>
  <c r="M17" i="6"/>
  <c r="M16" i="6"/>
  <c r="M15" i="6"/>
  <c r="M14" i="6"/>
  <c r="K17" i="6"/>
  <c r="K16" i="6"/>
  <c r="K15" i="6"/>
  <c r="K14" i="6"/>
  <c r="M73" i="62"/>
  <c r="M72" i="62"/>
  <c r="M71" i="62"/>
  <c r="M70" i="62"/>
  <c r="M69" i="62"/>
  <c r="M68" i="62"/>
  <c r="K69" i="62"/>
  <c r="K70" i="62"/>
  <c r="K67" i="62" s="1"/>
  <c r="K71" i="62"/>
  <c r="K72" i="62"/>
  <c r="K73" i="62"/>
  <c r="K68" i="62"/>
  <c r="M64" i="62"/>
  <c r="M63" i="62"/>
  <c r="M62" i="62"/>
  <c r="M61" i="62"/>
  <c r="M60" i="62"/>
  <c r="K64" i="62"/>
  <c r="K63" i="62"/>
  <c r="K62" i="62"/>
  <c r="K61" i="62"/>
  <c r="K60" i="62"/>
  <c r="M53" i="62"/>
  <c r="M52" i="62"/>
  <c r="M51" i="62"/>
  <c r="M50" i="62"/>
  <c r="K53" i="62"/>
  <c r="K52" i="62"/>
  <c r="K51" i="62"/>
  <c r="K50" i="62"/>
  <c r="M45" i="62"/>
  <c r="M44" i="62"/>
  <c r="M43" i="62"/>
  <c r="M42" i="62"/>
  <c r="M41" i="62"/>
  <c r="K45" i="62"/>
  <c r="K44" i="62"/>
  <c r="K43" i="62"/>
  <c r="K42" i="62"/>
  <c r="K41" i="62"/>
  <c r="M37" i="62"/>
  <c r="M36" i="62"/>
  <c r="M35" i="62"/>
  <c r="M34" i="62"/>
  <c r="M33" i="62"/>
  <c r="M32" i="62"/>
  <c r="M31" i="62" s="1"/>
  <c r="K37" i="62"/>
  <c r="K36" i="62"/>
  <c r="K35" i="62"/>
  <c r="K34" i="62"/>
  <c r="K33" i="62"/>
  <c r="K32" i="62"/>
  <c r="M28" i="62"/>
  <c r="M27" i="62"/>
  <c r="M26" i="62"/>
  <c r="M25" i="62"/>
  <c r="M24" i="62"/>
  <c r="M23" i="62"/>
  <c r="K28" i="62"/>
  <c r="K27" i="62"/>
  <c r="K26" i="62"/>
  <c r="K25" i="62"/>
  <c r="K24" i="62"/>
  <c r="K23" i="62"/>
  <c r="M37" i="40"/>
  <c r="M38" i="40"/>
  <c r="M39" i="40"/>
  <c r="M40" i="40"/>
  <c r="M41" i="40"/>
  <c r="M42" i="40"/>
  <c r="M43" i="40"/>
  <c r="M36" i="40"/>
  <c r="K37" i="40"/>
  <c r="K38" i="40"/>
  <c r="K39" i="40"/>
  <c r="K40" i="40"/>
  <c r="K41" i="40"/>
  <c r="K42" i="40"/>
  <c r="K43" i="40"/>
  <c r="K36" i="40"/>
  <c r="M32" i="40"/>
  <c r="M31" i="40"/>
  <c r="M30" i="40"/>
  <c r="M29" i="40"/>
  <c r="M28" i="40"/>
  <c r="M27" i="40"/>
  <c r="M26" i="40"/>
  <c r="M25" i="40"/>
  <c r="K32" i="40"/>
  <c r="K31" i="40"/>
  <c r="K30" i="40"/>
  <c r="K29" i="40"/>
  <c r="K28" i="40"/>
  <c r="K27" i="40"/>
  <c r="K26" i="40"/>
  <c r="K25" i="40"/>
  <c r="M64" i="7"/>
  <c r="M63" i="7"/>
  <c r="M62" i="7"/>
  <c r="M61" i="7"/>
  <c r="M60" i="7"/>
  <c r="M59" i="7"/>
  <c r="K64" i="7"/>
  <c r="K63" i="7"/>
  <c r="K62" i="7"/>
  <c r="K61" i="7"/>
  <c r="K60" i="7"/>
  <c r="K59" i="7"/>
  <c r="M54" i="7"/>
  <c r="M53" i="7"/>
  <c r="M52" i="7"/>
  <c r="M51" i="7"/>
  <c r="M50" i="7"/>
  <c r="K54" i="7"/>
  <c r="K53" i="7"/>
  <c r="K52" i="7"/>
  <c r="K51" i="7"/>
  <c r="K50" i="7"/>
  <c r="M46" i="7"/>
  <c r="M45" i="7"/>
  <c r="M44" i="7"/>
  <c r="M43" i="7"/>
  <c r="M42" i="7"/>
  <c r="K46" i="7"/>
  <c r="K45" i="7"/>
  <c r="K44" i="7"/>
  <c r="K43" i="7"/>
  <c r="K42" i="7"/>
  <c r="M36" i="7"/>
  <c r="M35" i="7"/>
  <c r="M34" i="7"/>
  <c r="M33" i="7"/>
  <c r="M32" i="7"/>
  <c r="K36" i="7"/>
  <c r="K35" i="7"/>
  <c r="K34" i="7"/>
  <c r="K33" i="7"/>
  <c r="K32" i="7"/>
  <c r="M28" i="7"/>
  <c r="M27" i="7"/>
  <c r="M26" i="7"/>
  <c r="M25" i="7"/>
  <c r="M24" i="7"/>
  <c r="M23" i="7"/>
  <c r="K28" i="7"/>
  <c r="K27" i="7"/>
  <c r="K26" i="7"/>
  <c r="K25" i="7"/>
  <c r="K24" i="7"/>
  <c r="K23" i="7"/>
  <c r="M19" i="7"/>
  <c r="M18" i="7"/>
  <c r="M17" i="7"/>
  <c r="M16" i="7"/>
  <c r="M15" i="7"/>
  <c r="M14" i="7"/>
  <c r="K19" i="7"/>
  <c r="K18" i="7"/>
  <c r="K17" i="7"/>
  <c r="K16" i="7"/>
  <c r="K15" i="7"/>
  <c r="K14" i="7"/>
  <c r="M62" i="45"/>
  <c r="M61" i="45"/>
  <c r="M60" i="45"/>
  <c r="M59" i="45"/>
  <c r="M58" i="45"/>
  <c r="M57" i="45"/>
  <c r="K62" i="45"/>
  <c r="K61" i="45"/>
  <c r="K60" i="45"/>
  <c r="K59" i="45"/>
  <c r="K58" i="45"/>
  <c r="K57" i="45"/>
  <c r="M54" i="45"/>
  <c r="M53" i="45"/>
  <c r="M52" i="45"/>
  <c r="M51" i="45"/>
  <c r="M50" i="45"/>
  <c r="M49" i="45"/>
  <c r="K54" i="45"/>
  <c r="K53" i="45"/>
  <c r="K52" i="45"/>
  <c r="K51" i="45"/>
  <c r="K50" i="45"/>
  <c r="K49" i="45"/>
  <c r="M46" i="45"/>
  <c r="M45" i="45"/>
  <c r="M44" i="45"/>
  <c r="M43" i="45"/>
  <c r="M42" i="45"/>
  <c r="M41" i="45"/>
  <c r="K46" i="45"/>
  <c r="K45" i="45"/>
  <c r="K44" i="45"/>
  <c r="K43" i="45"/>
  <c r="K42" i="45"/>
  <c r="K41" i="45"/>
  <c r="M37" i="45"/>
  <c r="M36" i="45"/>
  <c r="M35" i="45"/>
  <c r="M34" i="45"/>
  <c r="M33" i="45"/>
  <c r="M32" i="45"/>
  <c r="K37" i="45"/>
  <c r="K36" i="45"/>
  <c r="K35" i="45"/>
  <c r="K34" i="45"/>
  <c r="K33" i="45"/>
  <c r="K32" i="45"/>
  <c r="M28" i="45"/>
  <c r="M27" i="45"/>
  <c r="M26" i="45"/>
  <c r="M25" i="45"/>
  <c r="M24" i="45"/>
  <c r="M23" i="45"/>
  <c r="K28" i="45"/>
  <c r="K27" i="45"/>
  <c r="K26" i="45"/>
  <c r="K25" i="45"/>
  <c r="K24" i="45"/>
  <c r="K23" i="45"/>
  <c r="M19" i="45"/>
  <c r="M18" i="45"/>
  <c r="M17" i="45"/>
  <c r="M16" i="45"/>
  <c r="M15" i="45"/>
  <c r="M14" i="45"/>
  <c r="K19" i="45"/>
  <c r="K18" i="45"/>
  <c r="K17" i="45"/>
  <c r="K16" i="45"/>
  <c r="K15" i="45"/>
  <c r="K14" i="45"/>
  <c r="M62" i="65"/>
  <c r="M61" i="65"/>
  <c r="M60" i="65"/>
  <c r="M59" i="65"/>
  <c r="M58" i="65"/>
  <c r="M57" i="65"/>
  <c r="M56" i="65"/>
  <c r="M55" i="65"/>
  <c r="K62" i="65"/>
  <c r="K61" i="65"/>
  <c r="K60" i="65"/>
  <c r="K59" i="65"/>
  <c r="K58" i="65"/>
  <c r="K57" i="65"/>
  <c r="K56" i="65"/>
  <c r="K55" i="65"/>
  <c r="M51" i="65"/>
  <c r="M50" i="65"/>
  <c r="M49" i="65"/>
  <c r="M48" i="65"/>
  <c r="M46" i="65"/>
  <c r="K51" i="65"/>
  <c r="K50" i="65"/>
  <c r="K49" i="65"/>
  <c r="K48" i="65"/>
  <c r="K46" i="65"/>
  <c r="M42" i="65"/>
  <c r="M41" i="65"/>
  <c r="M40" i="65"/>
  <c r="M39" i="65"/>
  <c r="M38" i="65"/>
  <c r="M37" i="65"/>
  <c r="M36" i="65"/>
  <c r="K42" i="65"/>
  <c r="K41" i="65"/>
  <c r="K40" i="65"/>
  <c r="K39" i="65"/>
  <c r="K38" i="65"/>
  <c r="K37" i="65"/>
  <c r="K36" i="65"/>
  <c r="M32" i="65"/>
  <c r="M31" i="65"/>
  <c r="M30" i="65"/>
  <c r="M29" i="65"/>
  <c r="M28" i="65"/>
  <c r="M27" i="65"/>
  <c r="M26" i="65"/>
  <c r="M25" i="65"/>
  <c r="K32" i="65"/>
  <c r="K31" i="65"/>
  <c r="K30" i="65"/>
  <c r="K29" i="65"/>
  <c r="K28" i="65"/>
  <c r="K27" i="65"/>
  <c r="K26" i="65"/>
  <c r="K25" i="65"/>
  <c r="M21" i="65"/>
  <c r="M20" i="65"/>
  <c r="M19" i="65"/>
  <c r="M18" i="65"/>
  <c r="M17" i="65"/>
  <c r="M16" i="65"/>
  <c r="M15" i="65"/>
  <c r="M14" i="65"/>
  <c r="K21" i="65"/>
  <c r="K20" i="65"/>
  <c r="K19" i="65"/>
  <c r="K18" i="65"/>
  <c r="K17" i="65"/>
  <c r="K16" i="65"/>
  <c r="K15" i="65"/>
  <c r="K14" i="65"/>
  <c r="M48" i="64"/>
  <c r="M49" i="64"/>
  <c r="M50" i="64"/>
  <c r="M51" i="64"/>
  <c r="M52" i="64"/>
  <c r="M53" i="64"/>
  <c r="M47" i="64"/>
  <c r="K48" i="64"/>
  <c r="K49" i="64"/>
  <c r="K50" i="64"/>
  <c r="K51" i="64"/>
  <c r="K52" i="64"/>
  <c r="K53" i="64"/>
  <c r="K47" i="64"/>
  <c r="M43" i="64"/>
  <c r="M42" i="64"/>
  <c r="M41" i="64"/>
  <c r="M40" i="64"/>
  <c r="M39" i="64"/>
  <c r="M38" i="64"/>
  <c r="M37" i="64"/>
  <c r="M36" i="64"/>
  <c r="K42" i="64"/>
  <c r="K40" i="64"/>
  <c r="K38" i="64"/>
  <c r="K37" i="64"/>
  <c r="M26" i="64"/>
  <c r="M27" i="64"/>
  <c r="M28" i="64"/>
  <c r="M29" i="64"/>
  <c r="M30" i="64"/>
  <c r="M31" i="64"/>
  <c r="M32" i="64"/>
  <c r="M25" i="64"/>
  <c r="K31" i="64"/>
  <c r="K32" i="64"/>
  <c r="K26" i="64"/>
  <c r="K27" i="64"/>
  <c r="K28" i="64"/>
  <c r="K29" i="64"/>
  <c r="K30" i="64"/>
  <c r="K25" i="64"/>
  <c r="M15" i="64"/>
  <c r="M16" i="64"/>
  <c r="M17" i="64"/>
  <c r="M18" i="64"/>
  <c r="M19" i="64"/>
  <c r="M20" i="64"/>
  <c r="M21" i="64"/>
  <c r="M14" i="64"/>
  <c r="K15" i="64"/>
  <c r="K16" i="64"/>
  <c r="K17" i="64"/>
  <c r="K18" i="64"/>
  <c r="K19" i="64"/>
  <c r="K20" i="64"/>
  <c r="K21" i="64"/>
  <c r="K14" i="64"/>
  <c r="F45" i="35"/>
  <c r="D45" i="35"/>
  <c r="D49" i="35"/>
  <c r="F49" i="35"/>
  <c r="B36" i="35"/>
  <c r="M15" i="35"/>
  <c r="M14" i="35"/>
  <c r="K15" i="35"/>
  <c r="K14" i="35"/>
  <c r="M42" i="9"/>
  <c r="M41" i="9"/>
  <c r="M40" i="9"/>
  <c r="M39" i="9"/>
  <c r="M38" i="9"/>
  <c r="M37" i="9"/>
  <c r="M33" i="9"/>
  <c r="M32" i="9"/>
  <c r="M31" i="9"/>
  <c r="M30" i="9"/>
  <c r="M29" i="9"/>
  <c r="K33" i="9"/>
  <c r="K32" i="9"/>
  <c r="K31" i="9"/>
  <c r="K30" i="9"/>
  <c r="K29" i="9"/>
  <c r="K28" i="9"/>
  <c r="M24" i="9"/>
  <c r="M23" i="9"/>
  <c r="M22" i="9"/>
  <c r="M21" i="9"/>
  <c r="M20" i="9"/>
  <c r="M19" i="9"/>
  <c r="K24" i="9"/>
  <c r="K23" i="9"/>
  <c r="K22" i="9"/>
  <c r="K21" i="9"/>
  <c r="K20" i="9"/>
  <c r="K19" i="9"/>
  <c r="M15" i="9"/>
  <c r="M14" i="9"/>
  <c r="K15" i="9"/>
  <c r="K14" i="9"/>
  <c r="M29" i="73"/>
  <c r="M28" i="73"/>
  <c r="M27" i="73"/>
  <c r="M26" i="73"/>
  <c r="K29" i="73"/>
  <c r="K28" i="73"/>
  <c r="K27" i="73"/>
  <c r="K26" i="73"/>
  <c r="M23" i="73"/>
  <c r="M22" i="73"/>
  <c r="M21" i="73"/>
  <c r="M20" i="73"/>
  <c r="M17" i="73"/>
  <c r="M16" i="73"/>
  <c r="M15" i="73"/>
  <c r="M14" i="73"/>
  <c r="K17" i="73"/>
  <c r="K16" i="73"/>
  <c r="K15" i="73"/>
  <c r="K14" i="73"/>
  <c r="M39" i="71"/>
  <c r="M38" i="71"/>
  <c r="M37" i="71"/>
  <c r="M33" i="71"/>
  <c r="M32" i="71"/>
  <c r="M31" i="71"/>
  <c r="M30" i="71"/>
  <c r="K33" i="71"/>
  <c r="K32" i="71"/>
  <c r="K31" i="71"/>
  <c r="K30" i="71"/>
  <c r="K16" i="71"/>
  <c r="K17" i="71"/>
  <c r="K18" i="71"/>
  <c r="M18" i="71"/>
  <c r="M17" i="71"/>
  <c r="M16" i="71"/>
  <c r="M15" i="71"/>
  <c r="K15" i="71"/>
  <c r="M65" i="70"/>
  <c r="M64" i="70"/>
  <c r="M63" i="70"/>
  <c r="M62" i="70"/>
  <c r="K65" i="70"/>
  <c r="K64" i="70"/>
  <c r="K63" i="70"/>
  <c r="K62" i="70"/>
  <c r="M58" i="70"/>
  <c r="M57" i="70"/>
  <c r="M56" i="70"/>
  <c r="M55" i="70"/>
  <c r="K58" i="70"/>
  <c r="K57" i="70"/>
  <c r="K56" i="70"/>
  <c r="K55" i="70"/>
  <c r="M51" i="70"/>
  <c r="M50" i="70"/>
  <c r="M49" i="70"/>
  <c r="M48" i="70"/>
  <c r="K51" i="70"/>
  <c r="K50" i="70"/>
  <c r="K49" i="70"/>
  <c r="K48" i="70"/>
  <c r="M37" i="69"/>
  <c r="M36" i="69"/>
  <c r="M35" i="69"/>
  <c r="M34" i="69"/>
  <c r="M33" i="69"/>
  <c r="M32" i="69"/>
  <c r="K37" i="69"/>
  <c r="K36" i="69"/>
  <c r="K35" i="69"/>
  <c r="K34" i="69"/>
  <c r="K33" i="69"/>
  <c r="K32" i="69"/>
  <c r="K31" i="69" s="1"/>
  <c r="M28" i="69"/>
  <c r="M27" i="69"/>
  <c r="M26" i="69"/>
  <c r="M25" i="69"/>
  <c r="M24" i="69"/>
  <c r="M23" i="69"/>
  <c r="K28" i="69"/>
  <c r="K27" i="69"/>
  <c r="K26" i="69"/>
  <c r="K25" i="69"/>
  <c r="K24" i="69"/>
  <c r="K23" i="69"/>
  <c r="M19" i="69"/>
  <c r="M18" i="69"/>
  <c r="M17" i="69"/>
  <c r="M16" i="69"/>
  <c r="M15" i="69"/>
  <c r="M14" i="69"/>
  <c r="K19" i="69"/>
  <c r="K18" i="69"/>
  <c r="K17" i="69"/>
  <c r="K16" i="69"/>
  <c r="K15" i="69"/>
  <c r="K14" i="69"/>
  <c r="M53" i="68"/>
  <c r="M52" i="68"/>
  <c r="K53" i="68"/>
  <c r="K52" i="68"/>
  <c r="M48" i="68"/>
  <c r="M47" i="68"/>
  <c r="M25" i="68"/>
  <c r="M24" i="68"/>
  <c r="K25" i="68"/>
  <c r="K24" i="68"/>
  <c r="M20" i="68"/>
  <c r="M19" i="68"/>
  <c r="K20" i="68"/>
  <c r="K19" i="68"/>
  <c r="M15" i="68"/>
  <c r="M14" i="68"/>
  <c r="K15" i="68"/>
  <c r="K14" i="68"/>
  <c r="M32" i="67"/>
  <c r="M31" i="67"/>
  <c r="M30" i="67"/>
  <c r="M29" i="67"/>
  <c r="M28" i="67"/>
  <c r="M27" i="67"/>
  <c r="K32" i="67"/>
  <c r="K31" i="67"/>
  <c r="K30" i="67"/>
  <c r="K29" i="67"/>
  <c r="K28" i="67"/>
  <c r="K27" i="67"/>
  <c r="M23" i="67"/>
  <c r="M22" i="67"/>
  <c r="M21" i="67"/>
  <c r="M20" i="67"/>
  <c r="M19" i="67"/>
  <c r="M18" i="67"/>
  <c r="K23" i="67"/>
  <c r="K22" i="67"/>
  <c r="K21" i="67"/>
  <c r="K20" i="67"/>
  <c r="K19" i="67"/>
  <c r="K18" i="67"/>
  <c r="M49" i="51" l="1"/>
  <c r="K49" i="51"/>
  <c r="M40" i="51"/>
  <c r="K58" i="51"/>
  <c r="M58" i="51"/>
  <c r="M48" i="23"/>
  <c r="K48" i="23"/>
  <c r="K49" i="47"/>
  <c r="K31" i="47"/>
  <c r="K27" i="6"/>
  <c r="K20" i="6"/>
  <c r="M67" i="62"/>
  <c r="K58" i="62"/>
  <c r="K49" i="62"/>
  <c r="K31" i="62"/>
  <c r="M58" i="62"/>
  <c r="K40" i="62"/>
  <c r="K35" i="40"/>
  <c r="M35" i="40"/>
  <c r="K45" i="35"/>
  <c r="K46" i="35"/>
  <c r="K47" i="35"/>
  <c r="K48" i="35"/>
  <c r="M31" i="69"/>
  <c r="K40" i="51"/>
  <c r="M31" i="51"/>
  <c r="K31" i="51"/>
  <c r="M31" i="5"/>
  <c r="K31" i="5"/>
  <c r="M40" i="62"/>
  <c r="M13" i="64"/>
  <c r="M24" i="64"/>
  <c r="K24" i="64"/>
  <c r="K13" i="64"/>
  <c r="M46" i="64"/>
  <c r="M50" i="35"/>
  <c r="K44" i="35"/>
  <c r="K50" i="35"/>
  <c r="K51" i="35"/>
  <c r="M47" i="35"/>
  <c r="M44" i="66" l="1"/>
  <c r="M43" i="66"/>
  <c r="M42" i="66"/>
  <c r="M41" i="66"/>
  <c r="K44" i="66"/>
  <c r="K43" i="66"/>
  <c r="K42" i="66"/>
  <c r="K41" i="66"/>
  <c r="M37" i="66"/>
  <c r="M36" i="66"/>
  <c r="K37" i="66"/>
  <c r="K36" i="66"/>
  <c r="B59" i="51"/>
  <c r="B56" i="51"/>
  <c r="B32" i="51"/>
  <c r="F31" i="5"/>
  <c r="B31" i="5" s="1"/>
  <c r="D31" i="5"/>
  <c r="B32" i="5"/>
  <c r="B54" i="23"/>
  <c r="D49" i="47"/>
  <c r="F49" i="47"/>
  <c r="B57" i="47"/>
  <c r="B55" i="47"/>
  <c r="B53" i="47"/>
  <c r="B32" i="62"/>
  <c r="B68" i="62"/>
  <c r="B38" i="40"/>
  <c r="B43" i="40"/>
  <c r="B50" i="7"/>
  <c r="B41" i="7"/>
  <c r="B42" i="7"/>
  <c r="B23" i="7"/>
  <c r="B65" i="7"/>
  <c r="B65" i="45" l="1"/>
  <c r="D65" i="65" l="1"/>
  <c r="F65" i="65"/>
  <c r="M66" i="65" s="1"/>
  <c r="D54" i="65"/>
  <c r="K54" i="65"/>
  <c r="B65" i="65" l="1"/>
  <c r="M54" i="65"/>
  <c r="B66" i="65" l="1"/>
  <c r="I66" i="65" s="1"/>
  <c r="B62" i="65"/>
  <c r="B48" i="65"/>
  <c r="B49" i="65"/>
  <c r="F24" i="64"/>
  <c r="B52" i="64"/>
  <c r="B48" i="64"/>
  <c r="B51" i="64"/>
  <c r="B50" i="64"/>
  <c r="B32" i="64"/>
  <c r="D43" i="35"/>
  <c r="B50" i="35"/>
  <c r="B44" i="35"/>
  <c r="B48" i="35"/>
  <c r="K37" i="35" l="1"/>
  <c r="K33" i="35"/>
  <c r="K38" i="35"/>
  <c r="K35" i="35"/>
  <c r="K34" i="35"/>
  <c r="K32" i="35"/>
  <c r="K40" i="35"/>
  <c r="K31" i="35"/>
  <c r="K36" i="35"/>
  <c r="K39" i="35"/>
  <c r="B45" i="35"/>
  <c r="B37" i="71" l="1"/>
  <c r="B53" i="72"/>
  <c r="B42" i="72"/>
  <c r="B19" i="72"/>
  <c r="K29" i="71" l="1"/>
  <c r="D22" i="71"/>
  <c r="B32" i="71"/>
  <c r="B19" i="71"/>
  <c r="F14" i="71"/>
  <c r="M14" i="71" s="1"/>
  <c r="K14" i="71"/>
  <c r="B21" i="70"/>
  <c r="F18" i="70"/>
  <c r="D18" i="70"/>
  <c r="D22" i="69"/>
  <c r="B16" i="70"/>
  <c r="I45" i="71" l="1"/>
  <c r="I46" i="71"/>
  <c r="I44" i="71"/>
  <c r="I47" i="71"/>
  <c r="B13" i="71"/>
  <c r="K22" i="71"/>
  <c r="M29" i="71"/>
  <c r="K20" i="70"/>
  <c r="K19" i="70"/>
  <c r="M20" i="70"/>
  <c r="M19" i="70"/>
  <c r="M43" i="71" l="1"/>
  <c r="I43" i="71" s="1"/>
  <c r="K26" i="71"/>
  <c r="K24" i="71"/>
  <c r="K25" i="71"/>
  <c r="F29" i="72"/>
  <c r="M33" i="72" l="1"/>
  <c r="M32" i="72"/>
  <c r="M31" i="72"/>
  <c r="M30" i="72"/>
  <c r="M29" i="72"/>
  <c r="B41" i="51"/>
  <c r="B49" i="23"/>
  <c r="D24" i="40"/>
  <c r="B30" i="40"/>
  <c r="B18" i="35"/>
  <c r="B20" i="35"/>
  <c r="B22" i="35"/>
  <c r="B24" i="35"/>
  <c r="B25" i="35"/>
  <c r="B26" i="35"/>
  <c r="B27" i="35"/>
  <c r="B28" i="35"/>
  <c r="F23" i="35"/>
  <c r="B23" i="35" s="1"/>
  <c r="F19" i="35"/>
  <c r="D19" i="35"/>
  <c r="B53" i="35"/>
  <c r="F17" i="35" l="1"/>
  <c r="M26" i="35" s="1"/>
  <c r="B40" i="51"/>
  <c r="B19" i="35"/>
  <c r="D17" i="35"/>
  <c r="K46" i="64"/>
  <c r="B48" i="23"/>
  <c r="I27" i="35"/>
  <c r="B17" i="35" l="1"/>
  <c r="I25" i="35" s="1"/>
  <c r="M27" i="35"/>
  <c r="M25" i="35"/>
  <c r="M18" i="35"/>
  <c r="M22" i="35"/>
  <c r="M23" i="35"/>
  <c r="M19" i="35"/>
  <c r="M21" i="35"/>
  <c r="M20" i="35"/>
  <c r="M24" i="35"/>
  <c r="K27" i="35"/>
  <c r="K23" i="35"/>
  <c r="K19" i="35"/>
  <c r="K24" i="35"/>
  <c r="K22" i="35"/>
  <c r="K18" i="35"/>
  <c r="K25" i="35"/>
  <c r="K21" i="35"/>
  <c r="K26" i="35"/>
  <c r="K20" i="35"/>
  <c r="I24" i="35"/>
  <c r="K40" i="9"/>
  <c r="K38" i="9"/>
  <c r="D36" i="9"/>
  <c r="F36" i="9"/>
  <c r="F27" i="9"/>
  <c r="D27" i="9"/>
  <c r="B34" i="9"/>
  <c r="B25" i="9"/>
  <c r="B54" i="68"/>
  <c r="F51" i="68"/>
  <c r="D51" i="68"/>
  <c r="F46" i="68"/>
  <c r="D46" i="68"/>
  <c r="B49" i="68"/>
  <c r="I18" i="35" l="1"/>
  <c r="M17" i="35"/>
  <c r="I20" i="35"/>
  <c r="I22" i="35"/>
  <c r="I23" i="35"/>
  <c r="I19" i="35"/>
  <c r="I21" i="35"/>
  <c r="I26" i="35"/>
  <c r="K17" i="35"/>
  <c r="F26" i="67"/>
  <c r="D26" i="67"/>
  <c r="B24" i="67"/>
  <c r="B33" i="67"/>
  <c r="F49" i="66"/>
  <c r="D49" i="66"/>
  <c r="D47" i="66" s="1"/>
  <c r="B53" i="66"/>
  <c r="I17" i="35" l="1"/>
  <c r="K52" i="66"/>
  <c r="K48" i="66"/>
  <c r="K49" i="66"/>
  <c r="K53" i="66"/>
  <c r="K51" i="66"/>
  <c r="K50" i="66"/>
  <c r="F45" i="72"/>
  <c r="D26" i="66"/>
  <c r="F26" i="66"/>
  <c r="F44" i="72" l="1"/>
  <c r="M49" i="72"/>
  <c r="M45" i="72"/>
  <c r="M48" i="72"/>
  <c r="M47" i="72"/>
  <c r="M46" i="72"/>
  <c r="D44" i="72"/>
  <c r="K46" i="72"/>
  <c r="K45" i="72"/>
  <c r="K48" i="72"/>
  <c r="K47" i="72"/>
  <c r="K49" i="72"/>
  <c r="K29" i="66"/>
  <c r="K32" i="66"/>
  <c r="K28" i="66"/>
  <c r="K27" i="66"/>
  <c r="K30" i="66"/>
  <c r="K26" i="66"/>
  <c r="M31" i="66"/>
  <c r="M27" i="66"/>
  <c r="M30" i="66"/>
  <c r="M26" i="66"/>
  <c r="M32" i="66"/>
  <c r="M28" i="66"/>
  <c r="M29" i="66"/>
  <c r="B19" i="64"/>
  <c r="D13" i="51"/>
  <c r="F13" i="51"/>
  <c r="B15" i="51"/>
  <c r="B13" i="51" l="1"/>
  <c r="B14" i="71"/>
  <c r="B42" i="65"/>
  <c r="B57" i="23" l="1"/>
  <c r="B50" i="23"/>
  <c r="B51" i="23"/>
  <c r="B52" i="23"/>
  <c r="I52" i="23" s="1"/>
  <c r="B53" i="23"/>
  <c r="D13" i="47"/>
  <c r="B51" i="47"/>
  <c r="B52" i="47"/>
  <c r="B50" i="47"/>
  <c r="D13" i="62"/>
  <c r="B53" i="62"/>
  <c r="F13" i="62"/>
  <c r="D13" i="7"/>
  <c r="F22" i="7"/>
  <c r="B59" i="7"/>
  <c r="D35" i="65"/>
  <c r="D24" i="65"/>
  <c r="B52" i="65"/>
  <c r="B32" i="65"/>
  <c r="K36" i="64"/>
  <c r="K39" i="64"/>
  <c r="K41" i="64"/>
  <c r="K43" i="64"/>
  <c r="B21" i="64"/>
  <c r="B43" i="64"/>
  <c r="I51" i="23" l="1"/>
  <c r="I50" i="23"/>
  <c r="I49" i="23"/>
  <c r="I54" i="23"/>
  <c r="I53" i="23"/>
  <c r="I51" i="47"/>
  <c r="I52" i="47"/>
  <c r="I50" i="47"/>
  <c r="I53" i="47"/>
  <c r="K58" i="7"/>
  <c r="M58" i="7"/>
  <c r="K49" i="35"/>
  <c r="K43" i="35" s="1"/>
  <c r="K52" i="35"/>
  <c r="K24" i="65"/>
  <c r="K35" i="64"/>
  <c r="M49" i="62"/>
  <c r="M35" i="64"/>
  <c r="B13" i="62"/>
  <c r="F13" i="7"/>
  <c r="F13" i="64"/>
  <c r="D14" i="72"/>
  <c r="D37" i="72"/>
  <c r="D29" i="72"/>
  <c r="D22" i="72"/>
  <c r="B18" i="72"/>
  <c r="F14" i="72"/>
  <c r="F37" i="72"/>
  <c r="F54" i="70"/>
  <c r="D54" i="70"/>
  <c r="B59" i="70"/>
  <c r="B52" i="70"/>
  <c r="D13" i="64"/>
  <c r="D23" i="68"/>
  <c r="F18" i="68"/>
  <c r="D18" i="68"/>
  <c r="B16" i="68"/>
  <c r="B21" i="68"/>
  <c r="F13" i="68"/>
  <c r="D13" i="68"/>
  <c r="I48" i="23" l="1"/>
  <c r="I49" i="47"/>
  <c r="M41" i="72"/>
  <c r="M37" i="72"/>
  <c r="M38" i="72"/>
  <c r="M40" i="72"/>
  <c r="M39" i="72"/>
  <c r="B36" i="72"/>
  <c r="K33" i="72"/>
  <c r="K29" i="72"/>
  <c r="K31" i="72"/>
  <c r="K30" i="72"/>
  <c r="K32" i="72"/>
  <c r="D21" i="72"/>
  <c r="K23" i="72"/>
  <c r="K22" i="72"/>
  <c r="K26" i="72"/>
  <c r="K25" i="72"/>
  <c r="K24" i="72"/>
  <c r="K14" i="72"/>
  <c r="K17" i="72"/>
  <c r="K15" i="72"/>
  <c r="K18" i="72"/>
  <c r="K16" i="72"/>
  <c r="D13" i="72"/>
  <c r="M16" i="72"/>
  <c r="M14" i="72"/>
  <c r="M15" i="72"/>
  <c r="M18" i="72"/>
  <c r="M17" i="72"/>
  <c r="F13" i="72"/>
  <c r="B13" i="72" s="1"/>
  <c r="B13" i="68"/>
  <c r="B52" i="72"/>
  <c r="D13" i="45"/>
  <c r="F13" i="65"/>
  <c r="D13" i="65"/>
  <c r="K21" i="72" l="1"/>
  <c r="B51" i="72"/>
  <c r="B49" i="47"/>
  <c r="B76" i="62"/>
  <c r="I54" i="72" l="1"/>
  <c r="I53" i="72"/>
  <c r="I56" i="72"/>
  <c r="I52" i="72"/>
  <c r="D22" i="62"/>
  <c r="M48" i="35"/>
  <c r="M36" i="35"/>
  <c r="I51" i="72" l="1"/>
  <c r="M51" i="72"/>
  <c r="D30" i="35"/>
  <c r="M44" i="35"/>
  <c r="M46" i="35"/>
  <c r="M52" i="35"/>
  <c r="F43" i="35"/>
  <c r="B43" i="35" s="1"/>
  <c r="M45" i="35"/>
  <c r="M51" i="35"/>
  <c r="M49" i="35"/>
  <c r="M33" i="35"/>
  <c r="M31" i="35"/>
  <c r="M37" i="35"/>
  <c r="M40" i="35"/>
  <c r="M32" i="35"/>
  <c r="M39" i="35"/>
  <c r="M35" i="35"/>
  <c r="M38" i="35"/>
  <c r="M34" i="35"/>
  <c r="K21" i="73"/>
  <c r="K22" i="73"/>
  <c r="K23" i="73"/>
  <c r="K20" i="73"/>
  <c r="B44" i="72"/>
  <c r="F22" i="72"/>
  <c r="M30" i="35" l="1"/>
  <c r="M43" i="35"/>
  <c r="K15" i="74"/>
  <c r="K14" i="74"/>
  <c r="K17" i="74"/>
  <c r="K16" i="74"/>
  <c r="M15" i="74"/>
  <c r="M14" i="74"/>
  <c r="M17" i="74"/>
  <c r="M16" i="74"/>
  <c r="M25" i="72"/>
  <c r="M24" i="72"/>
  <c r="M23" i="72"/>
  <c r="M26" i="72"/>
  <c r="M22" i="72"/>
  <c r="K30" i="35"/>
  <c r="B20" i="62"/>
  <c r="B14" i="67" l="1"/>
  <c r="D13" i="73" l="1"/>
  <c r="B15" i="9"/>
  <c r="B14" i="9"/>
  <c r="I14" i="9" s="1"/>
  <c r="F13" i="73"/>
  <c r="B13" i="70"/>
  <c r="I15" i="9" l="1"/>
  <c r="B14" i="51"/>
  <c r="F22" i="51"/>
  <c r="B23" i="51"/>
  <c r="B67" i="51"/>
  <c r="F13" i="5"/>
  <c r="D13" i="5"/>
  <c r="F22" i="5"/>
  <c r="D22" i="5"/>
  <c r="B23" i="5"/>
  <c r="B14" i="5"/>
  <c r="D13" i="23"/>
  <c r="F13" i="23"/>
  <c r="F22" i="23"/>
  <c r="B29" i="23"/>
  <c r="B20" i="23"/>
  <c r="F22" i="47"/>
  <c r="D22" i="47"/>
  <c r="F13" i="47"/>
  <c r="B13" i="47" s="1"/>
  <c r="M22" i="5" l="1"/>
  <c r="M13" i="51"/>
  <c r="M22" i="51"/>
  <c r="K13" i="51"/>
  <c r="K22" i="51"/>
  <c r="K13" i="5"/>
  <c r="M13" i="5"/>
  <c r="K22" i="5"/>
  <c r="B13" i="23"/>
  <c r="D40" i="47"/>
  <c r="F40" i="47"/>
  <c r="B41" i="47"/>
  <c r="B23" i="47"/>
  <c r="B14" i="47"/>
  <c r="B31" i="6"/>
  <c r="F31" i="62"/>
  <c r="D31" i="62"/>
  <c r="M15" i="62"/>
  <c r="M16" i="62"/>
  <c r="M17" i="62"/>
  <c r="M18" i="62"/>
  <c r="M19" i="62"/>
  <c r="M14" i="62"/>
  <c r="K15" i="62"/>
  <c r="K16" i="62"/>
  <c r="K17" i="62"/>
  <c r="K18" i="62"/>
  <c r="K19" i="62"/>
  <c r="K14" i="62"/>
  <c r="B14" i="62"/>
  <c r="B23" i="62"/>
  <c r="F22" i="62"/>
  <c r="B24" i="40"/>
  <c r="B55" i="7"/>
  <c r="B14" i="7"/>
  <c r="F22" i="45"/>
  <c r="B29" i="45"/>
  <c r="M22" i="62" l="1"/>
  <c r="M13" i="7"/>
  <c r="M13" i="62"/>
  <c r="M22" i="7"/>
  <c r="M40" i="47"/>
  <c r="K22" i="7"/>
  <c r="K13" i="7"/>
  <c r="M13" i="47"/>
  <c r="K40" i="7"/>
  <c r="K40" i="47"/>
  <c r="M40" i="7"/>
  <c r="K22" i="62"/>
  <c r="K13" i="47"/>
  <c r="K13" i="62"/>
  <c r="F13" i="45"/>
  <c r="B20" i="45"/>
  <c r="B21" i="65"/>
  <c r="B40" i="35"/>
  <c r="K13" i="65" l="1"/>
  <c r="M13" i="65"/>
  <c r="B13" i="45"/>
  <c r="F19" i="73"/>
  <c r="D19" i="73"/>
  <c r="F22" i="71"/>
  <c r="D13" i="74" l="1"/>
  <c r="M28" i="71"/>
  <c r="K28" i="71"/>
  <c r="B38" i="71"/>
  <c r="B39" i="71"/>
  <c r="B40" i="71"/>
  <c r="B30" i="71"/>
  <c r="B31" i="71"/>
  <c r="B33" i="71"/>
  <c r="B37" i="69"/>
  <c r="F13" i="69"/>
  <c r="D13" i="69"/>
  <c r="B20" i="69"/>
  <c r="F22" i="69"/>
  <c r="B22" i="69" s="1"/>
  <c r="F31" i="69"/>
  <c r="D31" i="69"/>
  <c r="B28" i="69"/>
  <c r="B32" i="67"/>
  <c r="F25" i="66"/>
  <c r="D25" i="66"/>
  <c r="F40" i="66"/>
  <c r="D40" i="66"/>
  <c r="B45" i="66"/>
  <c r="I39" i="71" l="1"/>
  <c r="I40" i="71"/>
  <c r="M25" i="71"/>
  <c r="M23" i="71"/>
  <c r="M26" i="71"/>
  <c r="M24" i="71"/>
  <c r="I33" i="71"/>
  <c r="I31" i="71"/>
  <c r="I38" i="71"/>
  <c r="I37" i="71"/>
  <c r="I30" i="71"/>
  <c r="I32" i="71"/>
  <c r="M22" i="71"/>
  <c r="B36" i="71"/>
  <c r="I36" i="71" s="1"/>
  <c r="M13" i="69"/>
  <c r="M22" i="69"/>
  <c r="K13" i="69"/>
  <c r="K22" i="69"/>
  <c r="B13" i="69"/>
  <c r="B29" i="71"/>
  <c r="I29" i="71" s="1"/>
  <c r="M13" i="71"/>
  <c r="K13" i="71"/>
  <c r="M21" i="71" l="1"/>
  <c r="I22" i="71"/>
  <c r="I28" i="71"/>
  <c r="B28" i="71"/>
  <c r="I35" i="71"/>
  <c r="B15" i="71"/>
  <c r="B16" i="71"/>
  <c r="B17" i="71"/>
  <c r="B18" i="71"/>
  <c r="I18" i="71" l="1"/>
  <c r="I14" i="71"/>
  <c r="I17" i="71"/>
  <c r="I16" i="71"/>
  <c r="I15" i="71"/>
  <c r="I24" i="71"/>
  <c r="I23" i="71"/>
  <c r="K21" i="71"/>
  <c r="I25" i="71"/>
  <c r="I26" i="71"/>
  <c r="I21" i="71" s="1"/>
  <c r="B49" i="64"/>
  <c r="F30" i="35"/>
  <c r="I13" i="71" l="1"/>
  <c r="B32" i="72"/>
  <c r="B65" i="51" l="1"/>
  <c r="B64" i="51"/>
  <c r="B63" i="51"/>
  <c r="B62" i="51"/>
  <c r="B61" i="51"/>
  <c r="B60" i="51"/>
  <c r="B55" i="51"/>
  <c r="B54" i="51"/>
  <c r="I54" i="51" s="1"/>
  <c r="B53" i="51"/>
  <c r="B52" i="51"/>
  <c r="B51" i="51"/>
  <c r="B47" i="51"/>
  <c r="B46" i="51"/>
  <c r="B45" i="51"/>
  <c r="B44" i="51"/>
  <c r="B43" i="51"/>
  <c r="B42" i="51"/>
  <c r="B38" i="51"/>
  <c r="B37" i="51"/>
  <c r="B36" i="51"/>
  <c r="B35" i="51"/>
  <c r="B34" i="51"/>
  <c r="B33" i="51"/>
  <c r="B29" i="51"/>
  <c r="B28" i="51"/>
  <c r="B27" i="51"/>
  <c r="B26" i="51"/>
  <c r="B25" i="51"/>
  <c r="I25" i="51" s="1"/>
  <c r="B24" i="51"/>
  <c r="B20" i="51"/>
  <c r="B19" i="51"/>
  <c r="B18" i="51"/>
  <c r="B17" i="51"/>
  <c r="B16" i="51"/>
  <c r="B19" i="5"/>
  <c r="B38" i="5"/>
  <c r="B37" i="5"/>
  <c r="B36" i="5"/>
  <c r="B35" i="5"/>
  <c r="B34" i="5"/>
  <c r="B33" i="5"/>
  <c r="B29" i="5"/>
  <c r="B28" i="5"/>
  <c r="B27" i="5"/>
  <c r="B26" i="5"/>
  <c r="B25" i="5"/>
  <c r="B24" i="5"/>
  <c r="B20" i="5"/>
  <c r="B18" i="5"/>
  <c r="B17" i="5"/>
  <c r="B16" i="5"/>
  <c r="B15" i="5"/>
  <c r="K13" i="23"/>
  <c r="B45" i="23"/>
  <c r="B44" i="23"/>
  <c r="B43" i="23"/>
  <c r="I43" i="23" s="1"/>
  <c r="B42" i="23"/>
  <c r="B41" i="23"/>
  <c r="B40" i="23"/>
  <c r="B37" i="23"/>
  <c r="I37" i="23" s="1"/>
  <c r="B36" i="23"/>
  <c r="B35" i="23"/>
  <c r="B34" i="23"/>
  <c r="B33" i="23"/>
  <c r="B32" i="23"/>
  <c r="B28" i="23"/>
  <c r="B27" i="23"/>
  <c r="B26" i="23"/>
  <c r="B25" i="23"/>
  <c r="I25" i="23" s="1"/>
  <c r="B24" i="23"/>
  <c r="B23" i="23"/>
  <c r="B19" i="23"/>
  <c r="B18" i="23"/>
  <c r="B17" i="23"/>
  <c r="B16" i="23"/>
  <c r="B15" i="23"/>
  <c r="B14" i="23"/>
  <c r="B47" i="47"/>
  <c r="B46" i="47"/>
  <c r="B45" i="47"/>
  <c r="B44" i="47"/>
  <c r="B43" i="47"/>
  <c r="B42" i="47"/>
  <c r="B38" i="47"/>
  <c r="B36" i="47"/>
  <c r="B35" i="47"/>
  <c r="B34" i="47"/>
  <c r="B33" i="47"/>
  <c r="B32" i="47"/>
  <c r="B29" i="47"/>
  <c r="B28" i="47"/>
  <c r="B27" i="47"/>
  <c r="B26" i="47"/>
  <c r="B25" i="47"/>
  <c r="B24" i="47"/>
  <c r="B20" i="47"/>
  <c r="B19" i="47"/>
  <c r="B18" i="47"/>
  <c r="B17" i="47"/>
  <c r="I17" i="47" s="1"/>
  <c r="B16" i="47"/>
  <c r="B15" i="47"/>
  <c r="F31" i="47"/>
  <c r="D31" i="47"/>
  <c r="B32" i="6"/>
  <c r="B30" i="6"/>
  <c r="B29" i="6"/>
  <c r="B28" i="6"/>
  <c r="B25" i="6"/>
  <c r="B24" i="6"/>
  <c r="B23" i="6"/>
  <c r="B22" i="6"/>
  <c r="B21" i="6"/>
  <c r="B18" i="6"/>
  <c r="B17" i="6"/>
  <c r="I17" i="6" s="1"/>
  <c r="B16" i="6"/>
  <c r="B15" i="6"/>
  <c r="B14" i="6"/>
  <c r="F27" i="6"/>
  <c r="D27" i="6"/>
  <c r="F20" i="6"/>
  <c r="D20" i="6"/>
  <c r="D13" i="6"/>
  <c r="F13" i="6"/>
  <c r="I43" i="51" l="1"/>
  <c r="I36" i="51"/>
  <c r="I62" i="51"/>
  <c r="I17" i="51"/>
  <c r="I37" i="5"/>
  <c r="I16" i="5"/>
  <c r="I25" i="5"/>
  <c r="I14" i="23"/>
  <c r="I33" i="23"/>
  <c r="I40" i="23"/>
  <c r="I32" i="23"/>
  <c r="I36" i="23"/>
  <c r="I42" i="23"/>
  <c r="I44" i="23"/>
  <c r="I34" i="23"/>
  <c r="I35" i="23"/>
  <c r="I41" i="23"/>
  <c r="I45" i="23"/>
  <c r="I26" i="23"/>
  <c r="I23" i="23"/>
  <c r="I27" i="23"/>
  <c r="I24" i="23"/>
  <c r="I28" i="23"/>
  <c r="I18" i="23"/>
  <c r="I15" i="23"/>
  <c r="I19" i="23"/>
  <c r="I16" i="23"/>
  <c r="I17" i="23"/>
  <c r="I44" i="47"/>
  <c r="I34" i="47"/>
  <c r="I35" i="47"/>
  <c r="I46" i="47"/>
  <c r="I45" i="47"/>
  <c r="I42" i="47"/>
  <c r="I41" i="47"/>
  <c r="I43" i="47"/>
  <c r="I36" i="47"/>
  <c r="I32" i="47"/>
  <c r="I33" i="47"/>
  <c r="I25" i="47"/>
  <c r="I24" i="47"/>
  <c r="I23" i="47"/>
  <c r="I28" i="47"/>
  <c r="I26" i="47"/>
  <c r="I27" i="47"/>
  <c r="I19" i="47"/>
  <c r="I18" i="47"/>
  <c r="I15" i="47"/>
  <c r="I14" i="47"/>
  <c r="I16" i="47"/>
  <c r="I60" i="51"/>
  <c r="I59" i="51"/>
  <c r="I64" i="51"/>
  <c r="I63" i="51"/>
  <c r="I61" i="51"/>
  <c r="I51" i="51"/>
  <c r="I55" i="51"/>
  <c r="I52" i="51"/>
  <c r="I53" i="51"/>
  <c r="I44" i="51"/>
  <c r="I45" i="51"/>
  <c r="I42" i="51"/>
  <c r="I41" i="51"/>
  <c r="I46" i="51"/>
  <c r="I33" i="51"/>
  <c r="I32" i="51"/>
  <c r="I37" i="51"/>
  <c r="I34" i="51"/>
  <c r="I35" i="51"/>
  <c r="I26" i="51"/>
  <c r="I27" i="51"/>
  <c r="I24" i="51"/>
  <c r="I23" i="51"/>
  <c r="I28" i="51"/>
  <c r="I18" i="51"/>
  <c r="I19" i="51"/>
  <c r="I16" i="51"/>
  <c r="I14" i="51"/>
  <c r="I15" i="51"/>
  <c r="I34" i="5"/>
  <c r="I33" i="5"/>
  <c r="I32" i="5"/>
  <c r="I35" i="5"/>
  <c r="I36" i="5"/>
  <c r="I27" i="5"/>
  <c r="I26" i="5"/>
  <c r="I24" i="5"/>
  <c r="I23" i="5"/>
  <c r="I28" i="5"/>
  <c r="I19" i="5"/>
  <c r="I17" i="5"/>
  <c r="I18" i="5"/>
  <c r="I15" i="5"/>
  <c r="I14" i="5"/>
  <c r="I16" i="6"/>
  <c r="I14" i="6"/>
  <c r="I15" i="6"/>
  <c r="I30" i="6"/>
  <c r="I29" i="6"/>
  <c r="B22" i="51"/>
  <c r="I28" i="6"/>
  <c r="I31" i="6"/>
  <c r="B49" i="51"/>
  <c r="B22" i="23"/>
  <c r="B31" i="47"/>
  <c r="B22" i="47"/>
  <c r="B40" i="47"/>
  <c r="B58" i="51"/>
  <c r="B31" i="51"/>
  <c r="B13" i="5"/>
  <c r="B22" i="5"/>
  <c r="B39" i="23"/>
  <c r="M13" i="23"/>
  <c r="M39" i="23"/>
  <c r="K39" i="23"/>
  <c r="M31" i="23"/>
  <c r="B31" i="23"/>
  <c r="K31" i="23"/>
  <c r="K22" i="23"/>
  <c r="M22" i="23"/>
  <c r="I22" i="6"/>
  <c r="B20" i="6"/>
  <c r="B13" i="6"/>
  <c r="M13" i="6"/>
  <c r="B27" i="6"/>
  <c r="I24" i="6"/>
  <c r="I21" i="6"/>
  <c r="I23" i="6"/>
  <c r="K13" i="6"/>
  <c r="B74" i="62"/>
  <c r="B73" i="62"/>
  <c r="B72" i="62"/>
  <c r="B71" i="62"/>
  <c r="B70" i="62"/>
  <c r="B69" i="62"/>
  <c r="B65" i="62"/>
  <c r="B64" i="62"/>
  <c r="B63" i="62"/>
  <c r="B62" i="62"/>
  <c r="B61" i="62"/>
  <c r="B60" i="62"/>
  <c r="B54" i="62"/>
  <c r="B52" i="62"/>
  <c r="B51" i="62"/>
  <c r="B50" i="62"/>
  <c r="B46" i="62"/>
  <c r="B45" i="62"/>
  <c r="B44" i="62"/>
  <c r="B43" i="62"/>
  <c r="B42" i="62"/>
  <c r="B41" i="62"/>
  <c r="B38" i="62"/>
  <c r="B37" i="62"/>
  <c r="B36" i="62"/>
  <c r="B35" i="62"/>
  <c r="B34" i="62"/>
  <c r="B33" i="62"/>
  <c r="B29" i="62"/>
  <c r="B28" i="62"/>
  <c r="B27" i="62"/>
  <c r="B26" i="62"/>
  <c r="B25" i="62"/>
  <c r="B24" i="62"/>
  <c r="B19" i="62"/>
  <c r="B18" i="62"/>
  <c r="B17" i="62"/>
  <c r="B16" i="62"/>
  <c r="B15" i="62"/>
  <c r="F67" i="62"/>
  <c r="D67" i="62"/>
  <c r="B33" i="40"/>
  <c r="B44" i="40"/>
  <c r="B42" i="40"/>
  <c r="B41" i="40"/>
  <c r="B40" i="40"/>
  <c r="B39" i="40"/>
  <c r="B37" i="40"/>
  <c r="B36" i="40"/>
  <c r="B32" i="40"/>
  <c r="B31" i="40"/>
  <c r="B29" i="40"/>
  <c r="B28" i="40"/>
  <c r="B27" i="40"/>
  <c r="B26" i="40"/>
  <c r="B25" i="40"/>
  <c r="B22" i="40"/>
  <c r="B21" i="40"/>
  <c r="B20" i="40"/>
  <c r="B19" i="40"/>
  <c r="B18" i="40"/>
  <c r="B17" i="40"/>
  <c r="B16" i="40"/>
  <c r="B15" i="40"/>
  <c r="B14" i="40"/>
  <c r="F35" i="40"/>
  <c r="D35" i="40"/>
  <c r="F13" i="40"/>
  <c r="D13" i="40"/>
  <c r="B64" i="7"/>
  <c r="B63" i="7"/>
  <c r="B62" i="7"/>
  <c r="B61" i="7"/>
  <c r="B60" i="7"/>
  <c r="B54" i="7"/>
  <c r="B53" i="7"/>
  <c r="B52" i="7"/>
  <c r="I52" i="7" s="1"/>
  <c r="B51" i="7"/>
  <c r="B47" i="7"/>
  <c r="B46" i="7"/>
  <c r="B45" i="7"/>
  <c r="B44" i="7"/>
  <c r="B43" i="7"/>
  <c r="B37" i="7"/>
  <c r="B36" i="7"/>
  <c r="B35" i="7"/>
  <c r="B34" i="7"/>
  <c r="B33" i="7"/>
  <c r="B32" i="7"/>
  <c r="B29" i="7"/>
  <c r="B28" i="7"/>
  <c r="B27" i="7"/>
  <c r="B26" i="7"/>
  <c r="I26" i="7" s="1"/>
  <c r="B25" i="7"/>
  <c r="B24" i="7"/>
  <c r="B20" i="7"/>
  <c r="B19" i="7"/>
  <c r="B18" i="7"/>
  <c r="B17" i="7"/>
  <c r="B16" i="7"/>
  <c r="B15" i="7"/>
  <c r="B62" i="45"/>
  <c r="B61" i="45"/>
  <c r="B60" i="45"/>
  <c r="B59" i="45"/>
  <c r="B58" i="45"/>
  <c r="B57" i="45"/>
  <c r="B54" i="45"/>
  <c r="B53" i="45"/>
  <c r="B52" i="45"/>
  <c r="B51" i="45"/>
  <c r="B50" i="45"/>
  <c r="B49" i="45"/>
  <c r="B46" i="45"/>
  <c r="B45" i="45"/>
  <c r="I45" i="45" s="1"/>
  <c r="B44" i="45"/>
  <c r="B43" i="45"/>
  <c r="B42" i="45"/>
  <c r="B41" i="45"/>
  <c r="I41" i="45" s="1"/>
  <c r="B37" i="45"/>
  <c r="B36" i="45"/>
  <c r="B35" i="45"/>
  <c r="B34" i="45"/>
  <c r="B33" i="45"/>
  <c r="B32" i="45"/>
  <c r="B28" i="45"/>
  <c r="B27" i="45"/>
  <c r="B26" i="45"/>
  <c r="B25" i="45"/>
  <c r="B24" i="45"/>
  <c r="B23" i="45"/>
  <c r="B19" i="45"/>
  <c r="B18" i="45"/>
  <c r="B17" i="45"/>
  <c r="B16" i="45"/>
  <c r="B15" i="45"/>
  <c r="B14" i="45"/>
  <c r="D48" i="45"/>
  <c r="D40" i="45"/>
  <c r="B63" i="65"/>
  <c r="B61" i="65"/>
  <c r="B60" i="65"/>
  <c r="B59" i="65"/>
  <c r="B58" i="65"/>
  <c r="B57" i="65"/>
  <c r="B56" i="65"/>
  <c r="B55" i="65"/>
  <c r="B51" i="65"/>
  <c r="B50" i="65"/>
  <c r="B46" i="65"/>
  <c r="B43" i="65"/>
  <c r="B41" i="65"/>
  <c r="B40" i="65"/>
  <c r="B39" i="65"/>
  <c r="B38" i="65"/>
  <c r="B37" i="65"/>
  <c r="B36" i="65"/>
  <c r="B33" i="65"/>
  <c r="B31" i="65"/>
  <c r="B30" i="65"/>
  <c r="B29" i="65"/>
  <c r="B28" i="65"/>
  <c r="B27" i="65"/>
  <c r="B26" i="65"/>
  <c r="B25" i="65"/>
  <c r="B22" i="65"/>
  <c r="B20" i="65"/>
  <c r="B19" i="65"/>
  <c r="B18" i="65"/>
  <c r="B17" i="65"/>
  <c r="B16" i="65"/>
  <c r="B15" i="65"/>
  <c r="B14" i="65"/>
  <c r="F54" i="65"/>
  <c r="B54" i="65" s="1"/>
  <c r="F35" i="65"/>
  <c r="F24" i="65"/>
  <c r="I31" i="51" l="1"/>
  <c r="I40" i="47"/>
  <c r="I31" i="47"/>
  <c r="I22" i="47"/>
  <c r="I41" i="62"/>
  <c r="I35" i="62"/>
  <c r="I28" i="62"/>
  <c r="I51" i="62"/>
  <c r="I61" i="62"/>
  <c r="I72" i="62"/>
  <c r="I41" i="40"/>
  <c r="K20" i="40"/>
  <c r="K16" i="40"/>
  <c r="K19" i="40"/>
  <c r="K15" i="40"/>
  <c r="K18" i="40"/>
  <c r="K14" i="40"/>
  <c r="K21" i="40"/>
  <c r="K17" i="40"/>
  <c r="I40" i="40"/>
  <c r="I36" i="40"/>
  <c r="I43" i="40"/>
  <c r="I38" i="40"/>
  <c r="I37" i="40"/>
  <c r="I42" i="40"/>
  <c r="I39" i="40"/>
  <c r="I61" i="7"/>
  <c r="I46" i="7"/>
  <c r="I35" i="7"/>
  <c r="I60" i="7"/>
  <c r="I59" i="7"/>
  <c r="I64" i="7"/>
  <c r="I62" i="7"/>
  <c r="I63" i="7"/>
  <c r="I51" i="7"/>
  <c r="I50" i="7"/>
  <c r="I53" i="7"/>
  <c r="I54" i="7"/>
  <c r="I44" i="7"/>
  <c r="I45" i="7"/>
  <c r="I43" i="7"/>
  <c r="I42" i="7"/>
  <c r="I32" i="7"/>
  <c r="I36" i="7"/>
  <c r="I33" i="7"/>
  <c r="I34" i="7"/>
  <c r="I25" i="7"/>
  <c r="I27" i="7"/>
  <c r="I24" i="7"/>
  <c r="I23" i="7"/>
  <c r="I28" i="7"/>
  <c r="I18" i="7"/>
  <c r="I15" i="7"/>
  <c r="I14" i="7"/>
  <c r="I19" i="7"/>
  <c r="I16" i="7"/>
  <c r="I17" i="7"/>
  <c r="I16" i="45"/>
  <c r="I62" i="45"/>
  <c r="I51" i="45"/>
  <c r="I34" i="45"/>
  <c r="I23" i="45"/>
  <c r="I58" i="45"/>
  <c r="I60" i="45"/>
  <c r="I57" i="45"/>
  <c r="I61" i="45"/>
  <c r="I59" i="45"/>
  <c r="I50" i="45"/>
  <c r="I54" i="45"/>
  <c r="I52" i="45"/>
  <c r="I49" i="45"/>
  <c r="I53" i="45"/>
  <c r="I42" i="45"/>
  <c r="I44" i="45"/>
  <c r="I46" i="45"/>
  <c r="I43" i="45"/>
  <c r="I33" i="45"/>
  <c r="I37" i="45"/>
  <c r="I35" i="45"/>
  <c r="I32" i="45"/>
  <c r="I36" i="45"/>
  <c r="I26" i="45"/>
  <c r="I28" i="45"/>
  <c r="I27" i="45"/>
  <c r="I24" i="45"/>
  <c r="I25" i="45"/>
  <c r="I15" i="45"/>
  <c r="I19" i="45"/>
  <c r="I17" i="45"/>
  <c r="I14" i="45"/>
  <c r="I18" i="45"/>
  <c r="I61" i="65"/>
  <c r="I57" i="65"/>
  <c r="I39" i="65"/>
  <c r="I28" i="65"/>
  <c r="I17" i="65"/>
  <c r="I31" i="40"/>
  <c r="I27" i="40"/>
  <c r="I30" i="40"/>
  <c r="I26" i="40"/>
  <c r="I29" i="40"/>
  <c r="I25" i="40"/>
  <c r="I32" i="40"/>
  <c r="I28" i="40"/>
  <c r="M20" i="40"/>
  <c r="M16" i="40"/>
  <c r="M19" i="40"/>
  <c r="M15" i="40"/>
  <c r="M18" i="40"/>
  <c r="M14" i="40"/>
  <c r="M21" i="40"/>
  <c r="M17" i="40"/>
  <c r="I58" i="51"/>
  <c r="I49" i="51"/>
  <c r="I40" i="51"/>
  <c r="I31" i="5"/>
  <c r="I69" i="62"/>
  <c r="I68" i="62"/>
  <c r="I73" i="62"/>
  <c r="I70" i="62"/>
  <c r="I71" i="62"/>
  <c r="I62" i="62"/>
  <c r="I63" i="62"/>
  <c r="I60" i="62"/>
  <c r="I64" i="62"/>
  <c r="I52" i="62"/>
  <c r="I50" i="62"/>
  <c r="I53" i="62"/>
  <c r="I44" i="62"/>
  <c r="I45" i="62"/>
  <c r="I42" i="62"/>
  <c r="I43" i="62"/>
  <c r="I36" i="62"/>
  <c r="I34" i="62"/>
  <c r="I33" i="62"/>
  <c r="I32" i="62"/>
  <c r="I37" i="62"/>
  <c r="I24" i="62"/>
  <c r="I23" i="62"/>
  <c r="I25" i="62"/>
  <c r="I27" i="62"/>
  <c r="I26" i="62"/>
  <c r="I55" i="65"/>
  <c r="I62" i="65"/>
  <c r="I56" i="65"/>
  <c r="I60" i="65"/>
  <c r="I58" i="65"/>
  <c r="I59" i="65"/>
  <c r="I46" i="65"/>
  <c r="I49" i="65"/>
  <c r="I48" i="65"/>
  <c r="I50" i="65"/>
  <c r="I51" i="65"/>
  <c r="I36" i="65"/>
  <c r="I42" i="65"/>
  <c r="I40" i="65"/>
  <c r="I37" i="65"/>
  <c r="I41" i="65"/>
  <c r="I38" i="65"/>
  <c r="I29" i="65"/>
  <c r="I25" i="65"/>
  <c r="I32" i="65"/>
  <c r="I26" i="65"/>
  <c r="I30" i="65"/>
  <c r="I27" i="65"/>
  <c r="I31" i="65"/>
  <c r="I18" i="65"/>
  <c r="I15" i="65"/>
  <c r="I19" i="65"/>
  <c r="I14" i="65"/>
  <c r="I21" i="65"/>
  <c r="I16" i="65"/>
  <c r="I20" i="65"/>
  <c r="I13" i="51"/>
  <c r="I19" i="62"/>
  <c r="I16" i="62"/>
  <c r="I15" i="62"/>
  <c r="I14" i="62"/>
  <c r="I17" i="62"/>
  <c r="I18" i="62"/>
  <c r="I22" i="51"/>
  <c r="I13" i="5"/>
  <c r="I22" i="5"/>
  <c r="B13" i="65"/>
  <c r="I27" i="6"/>
  <c r="I13" i="47"/>
  <c r="B31" i="62"/>
  <c r="B58" i="7"/>
  <c r="B49" i="62"/>
  <c r="B40" i="62"/>
  <c r="B40" i="7"/>
  <c r="I22" i="23"/>
  <c r="K31" i="7"/>
  <c r="B35" i="65"/>
  <c r="K35" i="65"/>
  <c r="B22" i="45"/>
  <c r="B40" i="45"/>
  <c r="I39" i="23"/>
  <c r="I31" i="23"/>
  <c r="I13" i="23"/>
  <c r="I20" i="6"/>
  <c r="I13" i="6"/>
  <c r="B67" i="62"/>
  <c r="B58" i="62"/>
  <c r="B22" i="62"/>
  <c r="B35" i="40"/>
  <c r="B13" i="40"/>
  <c r="B13" i="7"/>
  <c r="M49" i="7"/>
  <c r="K49" i="7"/>
  <c r="B49" i="7"/>
  <c r="B31" i="7"/>
  <c r="B22" i="7"/>
  <c r="M31" i="7"/>
  <c r="K48" i="45"/>
  <c r="M13" i="45"/>
  <c r="K22" i="45"/>
  <c r="M22" i="45"/>
  <c r="M40" i="45"/>
  <c r="K13" i="45"/>
  <c r="B56" i="45"/>
  <c r="M56" i="45"/>
  <c r="M48" i="45"/>
  <c r="B48" i="45"/>
  <c r="M31" i="45"/>
  <c r="B31" i="45"/>
  <c r="K31" i="45"/>
  <c r="K56" i="45"/>
  <c r="K40" i="45"/>
  <c r="B24" i="65"/>
  <c r="B45" i="65"/>
  <c r="M35" i="65"/>
  <c r="M24" i="65"/>
  <c r="M45" i="65"/>
  <c r="B53" i="64"/>
  <c r="B47" i="64"/>
  <c r="B44" i="64"/>
  <c r="B42" i="64"/>
  <c r="B41" i="64"/>
  <c r="B40" i="64"/>
  <c r="B39" i="64"/>
  <c r="B38" i="64"/>
  <c r="B37" i="64"/>
  <c r="B36" i="64"/>
  <c r="B33" i="64"/>
  <c r="B31" i="64"/>
  <c r="B30" i="64"/>
  <c r="B29" i="64"/>
  <c r="B28" i="64"/>
  <c r="B27" i="64"/>
  <c r="B26" i="64"/>
  <c r="B25" i="64"/>
  <c r="B22" i="64"/>
  <c r="B20" i="64"/>
  <c r="B18" i="64"/>
  <c r="B17" i="64"/>
  <c r="B16" i="64"/>
  <c r="B15" i="64"/>
  <c r="B14" i="64"/>
  <c r="B52" i="35"/>
  <c r="B51" i="35"/>
  <c r="B46" i="35"/>
  <c r="B41" i="35"/>
  <c r="B39" i="35"/>
  <c r="B38" i="35"/>
  <c r="B37" i="35"/>
  <c r="B35" i="35"/>
  <c r="B33" i="35"/>
  <c r="B31" i="35"/>
  <c r="K42" i="9"/>
  <c r="K41" i="9"/>
  <c r="K39" i="9"/>
  <c r="K37" i="9"/>
  <c r="M28" i="9"/>
  <c r="B42" i="9"/>
  <c r="B41" i="9"/>
  <c r="B40" i="9"/>
  <c r="B39" i="9"/>
  <c r="B38" i="9"/>
  <c r="B37" i="9"/>
  <c r="B33" i="9"/>
  <c r="B32" i="9"/>
  <c r="B31" i="9"/>
  <c r="B30" i="9"/>
  <c r="B29" i="9"/>
  <c r="B28" i="9"/>
  <c r="B24" i="9"/>
  <c r="B23" i="9"/>
  <c r="B22" i="9"/>
  <c r="B21" i="9"/>
  <c r="B20" i="9"/>
  <c r="B19" i="9"/>
  <c r="I40" i="62" l="1"/>
  <c r="I35" i="40"/>
  <c r="I20" i="40"/>
  <c r="I16" i="40"/>
  <c r="I19" i="40"/>
  <c r="I18" i="40"/>
  <c r="I14" i="40"/>
  <c r="I21" i="40"/>
  <c r="I17" i="40"/>
  <c r="I15" i="40"/>
  <c r="I67" i="62"/>
  <c r="I31" i="62"/>
  <c r="I54" i="65"/>
  <c r="I15" i="64"/>
  <c r="I27" i="64"/>
  <c r="I38" i="64"/>
  <c r="I42" i="64"/>
  <c r="I16" i="64"/>
  <c r="I28" i="64"/>
  <c r="I39" i="64"/>
  <c r="I20" i="64"/>
  <c r="I17" i="64"/>
  <c r="I25" i="64"/>
  <c r="I32" i="64"/>
  <c r="I29" i="64"/>
  <c r="I36" i="64"/>
  <c r="I43" i="64"/>
  <c r="I40" i="64"/>
  <c r="I47" i="64"/>
  <c r="I52" i="64"/>
  <c r="I51" i="64"/>
  <c r="I48" i="64"/>
  <c r="I50" i="64"/>
  <c r="I49" i="64"/>
  <c r="I31" i="64"/>
  <c r="I14" i="64"/>
  <c r="I19" i="64"/>
  <c r="I21" i="64"/>
  <c r="I18" i="64"/>
  <c r="I26" i="64"/>
  <c r="I30" i="64"/>
  <c r="I37" i="64"/>
  <c r="I41" i="64"/>
  <c r="I53" i="64"/>
  <c r="I37" i="9"/>
  <c r="I30" i="9"/>
  <c r="I31" i="9"/>
  <c r="I38" i="9"/>
  <c r="I42" i="9"/>
  <c r="I28" i="9"/>
  <c r="I32" i="9"/>
  <c r="I39" i="9"/>
  <c r="I41" i="9"/>
  <c r="I29" i="9"/>
  <c r="I33" i="9"/>
  <c r="I40" i="9"/>
  <c r="I20" i="9"/>
  <c r="I58" i="62"/>
  <c r="I49" i="62"/>
  <c r="I58" i="7"/>
  <c r="I13" i="65"/>
  <c r="I24" i="65"/>
  <c r="I35" i="65"/>
  <c r="I13" i="62"/>
  <c r="I13" i="7"/>
  <c r="I22" i="62"/>
  <c r="I40" i="7"/>
  <c r="I22" i="7"/>
  <c r="M36" i="9"/>
  <c r="I56" i="45"/>
  <c r="B13" i="64"/>
  <c r="M24" i="40"/>
  <c r="M13" i="40"/>
  <c r="K13" i="40"/>
  <c r="K24" i="40"/>
  <c r="I49" i="7"/>
  <c r="I31" i="7"/>
  <c r="I13" i="45"/>
  <c r="I48" i="45"/>
  <c r="I40" i="45"/>
  <c r="I31" i="45"/>
  <c r="I22" i="45"/>
  <c r="B35" i="64"/>
  <c r="B24" i="64"/>
  <c r="B49" i="35"/>
  <c r="I47" i="35" s="1"/>
  <c r="B32" i="35"/>
  <c r="B36" i="9"/>
  <c r="K36" i="9"/>
  <c r="M27" i="9"/>
  <c r="K27" i="9"/>
  <c r="I23" i="9"/>
  <c r="I19" i="9"/>
  <c r="I24" i="9"/>
  <c r="I21" i="9"/>
  <c r="K18" i="9"/>
  <c r="I22" i="9"/>
  <c r="M18" i="9"/>
  <c r="B27" i="9"/>
  <c r="B18" i="74"/>
  <c r="B17" i="74"/>
  <c r="B16" i="74"/>
  <c r="B14" i="74"/>
  <c r="I13" i="64" l="1"/>
  <c r="I24" i="64"/>
  <c r="I48" i="35"/>
  <c r="I49" i="35"/>
  <c r="I44" i="35"/>
  <c r="I51" i="35"/>
  <c r="I13" i="40"/>
  <c r="I35" i="64"/>
  <c r="I52" i="35"/>
  <c r="I46" i="35"/>
  <c r="I45" i="35"/>
  <c r="I35" i="35"/>
  <c r="I33" i="35"/>
  <c r="I31" i="35"/>
  <c r="I38" i="35"/>
  <c r="I40" i="35"/>
  <c r="I36" i="35"/>
  <c r="I34" i="35"/>
  <c r="I32" i="35"/>
  <c r="I39" i="35"/>
  <c r="I37" i="35"/>
  <c r="I24" i="40"/>
  <c r="I46" i="64"/>
  <c r="B14" i="35"/>
  <c r="D13" i="35"/>
  <c r="B30" i="35"/>
  <c r="I36" i="9"/>
  <c r="I27" i="9"/>
  <c r="I18" i="9"/>
  <c r="F13" i="74"/>
  <c r="B13" i="74" s="1"/>
  <c r="B15" i="74"/>
  <c r="I15" i="74" s="1"/>
  <c r="M13" i="9"/>
  <c r="B29" i="73"/>
  <c r="B28" i="73"/>
  <c r="B27" i="73"/>
  <c r="B26" i="73"/>
  <c r="B23" i="73"/>
  <c r="B22" i="73"/>
  <c r="B21" i="73"/>
  <c r="B20" i="73"/>
  <c r="B17" i="73"/>
  <c r="B16" i="73"/>
  <c r="B15" i="73"/>
  <c r="B14" i="73"/>
  <c r="D25" i="73"/>
  <c r="F25" i="73"/>
  <c r="B49" i="72"/>
  <c r="B48" i="72"/>
  <c r="B47" i="72"/>
  <c r="B46" i="72"/>
  <c r="B41" i="72"/>
  <c r="B40" i="72"/>
  <c r="B39" i="72"/>
  <c r="B38" i="72"/>
  <c r="B33" i="72"/>
  <c r="B31" i="72"/>
  <c r="B30" i="72"/>
  <c r="B26" i="72"/>
  <c r="B25" i="72"/>
  <c r="B24" i="72"/>
  <c r="B23" i="72"/>
  <c r="B17" i="72"/>
  <c r="B16" i="72"/>
  <c r="B15" i="72"/>
  <c r="K40" i="72"/>
  <c r="B28" i="72"/>
  <c r="B65" i="70"/>
  <c r="B64" i="70"/>
  <c r="B63" i="70"/>
  <c r="B62" i="70"/>
  <c r="B58" i="70"/>
  <c r="B57" i="70"/>
  <c r="B56" i="70"/>
  <c r="B55" i="70"/>
  <c r="B51" i="70"/>
  <c r="B50" i="70"/>
  <c r="B49" i="70"/>
  <c r="B48" i="70"/>
  <c r="B25" i="70"/>
  <c r="B24" i="70"/>
  <c r="B20" i="70"/>
  <c r="B19" i="70"/>
  <c r="B15" i="70"/>
  <c r="I15" i="70" s="1"/>
  <c r="B14" i="70"/>
  <c r="I14" i="70" s="1"/>
  <c r="F61" i="70"/>
  <c r="D61" i="70"/>
  <c r="M15" i="70"/>
  <c r="K14" i="70"/>
  <c r="B36" i="69"/>
  <c r="B35" i="69"/>
  <c r="B34" i="69"/>
  <c r="B33" i="69"/>
  <c r="B32" i="69"/>
  <c r="B29" i="69"/>
  <c r="B27" i="69"/>
  <c r="B26" i="69"/>
  <c r="B25" i="69"/>
  <c r="B24" i="69"/>
  <c r="B23" i="69"/>
  <c r="B19" i="69"/>
  <c r="B18" i="69"/>
  <c r="B17" i="69"/>
  <c r="B16" i="69"/>
  <c r="B15" i="69"/>
  <c r="B14" i="69"/>
  <c r="B58" i="68"/>
  <c r="B57" i="68"/>
  <c r="B53" i="68"/>
  <c r="B52" i="68"/>
  <c r="B48" i="68"/>
  <c r="B47" i="68"/>
  <c r="B25" i="68"/>
  <c r="B24" i="68"/>
  <c r="B20" i="68"/>
  <c r="B19" i="68"/>
  <c r="B15" i="68"/>
  <c r="I15" i="68" s="1"/>
  <c r="B14" i="68"/>
  <c r="M58" i="68"/>
  <c r="M57" i="68"/>
  <c r="K58" i="68"/>
  <c r="K57" i="68"/>
  <c r="K48" i="68"/>
  <c r="K47" i="68"/>
  <c r="K13" i="68"/>
  <c r="F56" i="68"/>
  <c r="D56" i="68"/>
  <c r="B41" i="67"/>
  <c r="B40" i="67"/>
  <c r="B38" i="67"/>
  <c r="B37" i="67"/>
  <c r="B36" i="67"/>
  <c r="B31" i="67"/>
  <c r="B30" i="67"/>
  <c r="B29" i="67"/>
  <c r="B28" i="67"/>
  <c r="B27" i="67"/>
  <c r="B23" i="67"/>
  <c r="B22" i="67"/>
  <c r="B21" i="67"/>
  <c r="B20" i="67"/>
  <c r="B19" i="67"/>
  <c r="B18" i="67"/>
  <c r="B15" i="67"/>
  <c r="F35" i="67"/>
  <c r="F13" i="67"/>
  <c r="D13" i="67"/>
  <c r="B52" i="66"/>
  <c r="B51" i="66"/>
  <c r="B50" i="66"/>
  <c r="B48" i="66"/>
  <c r="B44" i="66"/>
  <c r="B43" i="66"/>
  <c r="B42" i="66"/>
  <c r="B41" i="66"/>
  <c r="B38" i="66"/>
  <c r="B37" i="66"/>
  <c r="B36" i="66"/>
  <c r="B33" i="66"/>
  <c r="B32" i="66"/>
  <c r="B31" i="66"/>
  <c r="B30" i="66"/>
  <c r="B29" i="66"/>
  <c r="B28" i="66"/>
  <c r="B27" i="66"/>
  <c r="B23" i="66"/>
  <c r="B22" i="66"/>
  <c r="B21" i="66"/>
  <c r="D35" i="66"/>
  <c r="F35" i="66"/>
  <c r="I16" i="74" l="1"/>
  <c r="I17" i="73"/>
  <c r="I26" i="73"/>
  <c r="I64" i="70"/>
  <c r="I65" i="70"/>
  <c r="I57" i="70"/>
  <c r="I51" i="70"/>
  <c r="I35" i="69"/>
  <c r="I24" i="69"/>
  <c r="I15" i="69"/>
  <c r="I48" i="68"/>
  <c r="I20" i="68"/>
  <c r="I24" i="68"/>
  <c r="I29" i="67"/>
  <c r="I19" i="67"/>
  <c r="I23" i="67"/>
  <c r="I43" i="66"/>
  <c r="I37" i="66"/>
  <c r="I17" i="74"/>
  <c r="I14" i="74"/>
  <c r="I27" i="73"/>
  <c r="I28" i="73"/>
  <c r="I29" i="73"/>
  <c r="I16" i="73"/>
  <c r="I14" i="73"/>
  <c r="I58" i="70"/>
  <c r="I55" i="70"/>
  <c r="I62" i="70"/>
  <c r="I56" i="70"/>
  <c r="I63" i="70"/>
  <c r="I48" i="70"/>
  <c r="I49" i="70"/>
  <c r="I50" i="70"/>
  <c r="K25" i="70"/>
  <c r="K24" i="70"/>
  <c r="K23" i="70" s="1"/>
  <c r="M25" i="70"/>
  <c r="M23" i="70" s="1"/>
  <c r="M24" i="70"/>
  <c r="I25" i="69"/>
  <c r="I32" i="69"/>
  <c r="I37" i="69"/>
  <c r="I26" i="69"/>
  <c r="I33" i="69"/>
  <c r="I23" i="69"/>
  <c r="I28" i="69"/>
  <c r="I27" i="69"/>
  <c r="I34" i="69"/>
  <c r="I17" i="69"/>
  <c r="I14" i="69"/>
  <c r="I18" i="69"/>
  <c r="I19" i="69"/>
  <c r="I16" i="69"/>
  <c r="I47" i="68"/>
  <c r="I25" i="68"/>
  <c r="I19" i="68"/>
  <c r="I14" i="68"/>
  <c r="M40" i="67"/>
  <c r="M36" i="67"/>
  <c r="M37" i="67"/>
  <c r="M39" i="67"/>
  <c r="M38" i="67"/>
  <c r="M41" i="67"/>
  <c r="K38" i="67"/>
  <c r="K40" i="67"/>
  <c r="K39" i="67"/>
  <c r="K41" i="67"/>
  <c r="K37" i="67"/>
  <c r="K36" i="67"/>
  <c r="I30" i="67"/>
  <c r="I31" i="67"/>
  <c r="I27" i="67"/>
  <c r="I32" i="67"/>
  <c r="I28" i="67"/>
  <c r="I20" i="67"/>
  <c r="I21" i="67"/>
  <c r="I18" i="67"/>
  <c r="I22" i="67"/>
  <c r="M15" i="67"/>
  <c r="M14" i="67"/>
  <c r="K15" i="67"/>
  <c r="K14" i="67"/>
  <c r="I44" i="66"/>
  <c r="I41" i="66"/>
  <c r="I42" i="66"/>
  <c r="I36" i="66"/>
  <c r="K21" i="66"/>
  <c r="K22" i="66"/>
  <c r="K23" i="66"/>
  <c r="I21" i="66"/>
  <c r="M22" i="66"/>
  <c r="M21" i="66"/>
  <c r="M23" i="66"/>
  <c r="I22" i="66"/>
  <c r="M17" i="66"/>
  <c r="M16" i="66"/>
  <c r="I43" i="35"/>
  <c r="I37" i="67"/>
  <c r="I36" i="69"/>
  <c r="I30" i="35"/>
  <c r="B13" i="67"/>
  <c r="I14" i="67" s="1"/>
  <c r="K35" i="66"/>
  <c r="M23" i="68"/>
  <c r="K51" i="68"/>
  <c r="I20" i="73"/>
  <c r="K40" i="66"/>
  <c r="M40" i="66"/>
  <c r="B54" i="70"/>
  <c r="K13" i="9"/>
  <c r="F21" i="72"/>
  <c r="B21" i="72" s="1"/>
  <c r="M14" i="70"/>
  <c r="M13" i="70" s="1"/>
  <c r="I52" i="68"/>
  <c r="K18" i="68"/>
  <c r="B46" i="68"/>
  <c r="M18" i="70"/>
  <c r="B15" i="35"/>
  <c r="I15" i="35" s="1"/>
  <c r="B18" i="70"/>
  <c r="I19" i="70" s="1"/>
  <c r="K47" i="70"/>
  <c r="M54" i="70"/>
  <c r="K61" i="70"/>
  <c r="M61" i="70"/>
  <c r="K19" i="73"/>
  <c r="F13" i="35"/>
  <c r="B13" i="35" s="1"/>
  <c r="B35" i="66"/>
  <c r="M13" i="35"/>
  <c r="M13" i="74"/>
  <c r="K13" i="74"/>
  <c r="I13" i="9"/>
  <c r="B13" i="73"/>
  <c r="B25" i="73"/>
  <c r="M13" i="73"/>
  <c r="M25" i="73"/>
  <c r="K25" i="73"/>
  <c r="B19" i="73"/>
  <c r="M19" i="73"/>
  <c r="I23" i="73"/>
  <c r="K13" i="73"/>
  <c r="I15" i="73"/>
  <c r="I22" i="73"/>
  <c r="I21" i="73"/>
  <c r="B29" i="72"/>
  <c r="B45" i="72"/>
  <c r="I45" i="72" s="1"/>
  <c r="K44" i="72"/>
  <c r="B14" i="72"/>
  <c r="B37" i="72"/>
  <c r="I37" i="72" s="1"/>
  <c r="K39" i="72"/>
  <c r="K38" i="72"/>
  <c r="K37" i="72"/>
  <c r="K41" i="72"/>
  <c r="B22" i="72"/>
  <c r="I22" i="72" s="1"/>
  <c r="M36" i="72"/>
  <c r="M47" i="70"/>
  <c r="B61" i="70"/>
  <c r="K54" i="70"/>
  <c r="B23" i="70"/>
  <c r="I24" i="70" s="1"/>
  <c r="K15" i="70"/>
  <c r="K13" i="70" s="1"/>
  <c r="B31" i="69"/>
  <c r="M46" i="68"/>
  <c r="M56" i="68"/>
  <c r="B56" i="68"/>
  <c r="K56" i="68"/>
  <c r="B51" i="68"/>
  <c r="M51" i="68"/>
  <c r="K23" i="68"/>
  <c r="M18" i="68"/>
  <c r="B18" i="68"/>
  <c r="M13" i="68"/>
  <c r="I57" i="68"/>
  <c r="K46" i="68"/>
  <c r="I53" i="68"/>
  <c r="B17" i="67"/>
  <c r="B40" i="66"/>
  <c r="K31" i="66"/>
  <c r="F47" i="66"/>
  <c r="B49" i="66"/>
  <c r="M35" i="66"/>
  <c r="K25" i="66"/>
  <c r="B26" i="66"/>
  <c r="I26" i="66" s="1"/>
  <c r="I23" i="66"/>
  <c r="D13" i="66"/>
  <c r="F13" i="66"/>
  <c r="I58" i="68"/>
  <c r="I49" i="72" l="1"/>
  <c r="I41" i="72"/>
  <c r="I25" i="72"/>
  <c r="I25" i="70"/>
  <c r="I20" i="70"/>
  <c r="I38" i="67"/>
  <c r="I40" i="67"/>
  <c r="M13" i="67"/>
  <c r="I31" i="66"/>
  <c r="I48" i="72"/>
  <c r="I47" i="72"/>
  <c r="I46" i="72"/>
  <c r="I38" i="72"/>
  <c r="I40" i="72"/>
  <c r="I39" i="72"/>
  <c r="I29" i="72"/>
  <c r="I32" i="72"/>
  <c r="I31" i="72"/>
  <c r="I30" i="72"/>
  <c r="I24" i="72"/>
  <c r="I23" i="72"/>
  <c r="I26" i="72"/>
  <c r="I21" i="72" s="1"/>
  <c r="I14" i="72"/>
  <c r="I18" i="72"/>
  <c r="I16" i="72"/>
  <c r="I15" i="72"/>
  <c r="I17" i="72"/>
  <c r="I31" i="69"/>
  <c r="I39" i="67"/>
  <c r="I41" i="67"/>
  <c r="I36" i="67"/>
  <c r="I15" i="67"/>
  <c r="I13" i="67" s="1"/>
  <c r="M53" i="66"/>
  <c r="M52" i="66"/>
  <c r="M50" i="66"/>
  <c r="M51" i="66"/>
  <c r="M48" i="66"/>
  <c r="M49" i="66"/>
  <c r="I28" i="66"/>
  <c r="I30" i="66"/>
  <c r="I27" i="66"/>
  <c r="I29" i="66"/>
  <c r="I32" i="66"/>
  <c r="B13" i="66"/>
  <c r="M13" i="66" s="1"/>
  <c r="K13" i="67"/>
  <c r="I17" i="67"/>
  <c r="K20" i="66"/>
  <c r="I23" i="68"/>
  <c r="M15" i="66"/>
  <c r="I40" i="66"/>
  <c r="I13" i="69"/>
  <c r="I22" i="69"/>
  <c r="I35" i="66"/>
  <c r="I13" i="68"/>
  <c r="K15" i="66"/>
  <c r="I14" i="35"/>
  <c r="I13" i="35" s="1"/>
  <c r="I13" i="73"/>
  <c r="M21" i="72"/>
  <c r="I18" i="70"/>
  <c r="I13" i="70"/>
  <c r="I51" i="68"/>
  <c r="I18" i="68"/>
  <c r="K35" i="67"/>
  <c r="M17" i="67"/>
  <c r="B25" i="66"/>
  <c r="I13" i="74"/>
  <c r="K13" i="72"/>
  <c r="K13" i="35"/>
  <c r="M28" i="72"/>
  <c r="K28" i="72"/>
  <c r="I25" i="73"/>
  <c r="I19" i="73"/>
  <c r="M44" i="72"/>
  <c r="K36" i="72"/>
  <c r="I33" i="72"/>
  <c r="M13" i="72"/>
  <c r="I47" i="70"/>
  <c r="I61" i="70"/>
  <c r="I54" i="70"/>
  <c r="K18" i="70"/>
  <c r="I23" i="70"/>
  <c r="I46" i="68"/>
  <c r="I56" i="68"/>
  <c r="M35" i="67"/>
  <c r="M26" i="67"/>
  <c r="K26" i="67"/>
  <c r="K17" i="67"/>
  <c r="M25" i="66"/>
  <c r="M20" i="66"/>
  <c r="B47" i="66"/>
  <c r="I49" i="66" l="1"/>
  <c r="I48" i="66"/>
  <c r="K13" i="66"/>
  <c r="I13" i="66" s="1"/>
  <c r="I53" i="66"/>
  <c r="I51" i="66"/>
  <c r="I52" i="66"/>
  <c r="I50" i="66"/>
  <c r="M47" i="66"/>
  <c r="I20" i="66"/>
  <c r="I15" i="66"/>
  <c r="I35" i="67"/>
  <c r="I26" i="67"/>
  <c r="I25" i="66"/>
  <c r="I28" i="72"/>
  <c r="I44" i="72"/>
  <c r="I36" i="72"/>
  <c r="I13" i="72"/>
  <c r="K47" i="66"/>
  <c r="I47" i="66" l="1"/>
</calcChain>
</file>

<file path=xl/sharedStrings.xml><?xml version="1.0" encoding="utf-8"?>
<sst xmlns="http://schemas.openxmlformats.org/spreadsheetml/2006/main" count="2080" uniqueCount="232">
  <si>
    <t>Tiempo que permaneció en México</t>
  </si>
  <si>
    <t>*</t>
  </si>
  <si>
    <t>Total</t>
  </si>
  <si>
    <t>Hasta 24 horas</t>
  </si>
  <si>
    <t>15 a 19 años</t>
  </si>
  <si>
    <t>20 a 29 años</t>
  </si>
  <si>
    <t>30 a 39 años</t>
  </si>
  <si>
    <t>40 a 49 años</t>
  </si>
  <si>
    <t>50 a 59 años</t>
  </si>
  <si>
    <t>60 años y más</t>
  </si>
  <si>
    <t>Más de 1 día</t>
  </si>
  <si>
    <t>No especificado</t>
  </si>
  <si>
    <t>Hombres</t>
  </si>
  <si>
    <t>Mujeres</t>
  </si>
  <si>
    <t>Sin instrucción</t>
  </si>
  <si>
    <t>Primaria incompleta</t>
  </si>
  <si>
    <t>Primaria completa</t>
  </si>
  <si>
    <t>Secundaria incompleta</t>
  </si>
  <si>
    <t>Secundaria completa</t>
  </si>
  <si>
    <t>Sin documento migratorio</t>
  </si>
  <si>
    <t>Agropecuario</t>
  </si>
  <si>
    <t>Comercio</t>
  </si>
  <si>
    <t>Trabajador a destajo o por obra</t>
  </si>
  <si>
    <t>Trabajador por su cuenta</t>
  </si>
  <si>
    <t>Trabajador a sueldo fijo</t>
  </si>
  <si>
    <t>Manufactura</t>
  </si>
  <si>
    <t>Construcción</t>
  </si>
  <si>
    <t>Transporte</t>
  </si>
  <si>
    <t>Diversos</t>
  </si>
  <si>
    <t>Más de secundaria completa</t>
  </si>
  <si>
    <t>Con documento migratorio</t>
  </si>
  <si>
    <t>-- Sin registro.</t>
  </si>
  <si>
    <t>Más de uno hasta dos s.m.</t>
  </si>
  <si>
    <t>Más de dos hasta tres s.m.</t>
  </si>
  <si>
    <t>Más de tres hasta cinco s.m.</t>
  </si>
  <si>
    <t>Más de cinco s.m.</t>
  </si>
  <si>
    <t>Comerciantes</t>
  </si>
  <si>
    <t>Vendedores ambulantes</t>
  </si>
  <si>
    <t>Trabajadores en servicios domésticos</t>
  </si>
  <si>
    <t>Trabajadores agropecuarios</t>
  </si>
  <si>
    <t>Trabajadores industriales</t>
  </si>
  <si>
    <t>Trabajadores en la construcción</t>
  </si>
  <si>
    <t>Hasta un s.m.</t>
  </si>
  <si>
    <t>Otras entidades federativas</t>
  </si>
  <si>
    <t xml:space="preserve">Tapachula </t>
  </si>
  <si>
    <t xml:space="preserve">Suchiate </t>
  </si>
  <si>
    <t xml:space="preserve">Tuxtla Chico </t>
  </si>
  <si>
    <t xml:space="preserve">Cacahoatán </t>
  </si>
  <si>
    <t xml:space="preserve">Huixtla </t>
  </si>
  <si>
    <t>Otros municipios de Chiapas</t>
  </si>
  <si>
    <t>No trabajó</t>
  </si>
  <si>
    <t>Sí trabajó</t>
  </si>
  <si>
    <r>
      <t>1</t>
    </r>
    <r>
      <rPr>
        <sz val="8"/>
        <rFont val="Arial"/>
        <family val="2"/>
      </rPr>
      <t xml:space="preserve"> Incluye sólo a aquellos que sí trabajaron en su última estancia en México.</t>
    </r>
  </si>
  <si>
    <t>Otro documento</t>
  </si>
  <si>
    <t>ABSOLUTOS</t>
  </si>
  <si>
    <t>PORCENTAJES</t>
  </si>
  <si>
    <t>TOTAL</t>
  </si>
  <si>
    <t>Chiapas</t>
  </si>
  <si>
    <r>
      <t xml:space="preserve">TOTAL </t>
    </r>
    <r>
      <rPr>
        <b/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</si>
  <si>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Incluye sólo a aquellos que sí trabajaron en su última estancia en México.</t>
    </r>
  </si>
  <si>
    <r>
      <t xml:space="preserve">TOTAL </t>
    </r>
    <r>
      <rPr>
        <b/>
        <vertAlign val="superscript"/>
        <sz val="9"/>
        <rFont val="Arial"/>
        <family val="2"/>
      </rPr>
      <t>1</t>
    </r>
  </si>
  <si>
    <t>Servicios domésticos</t>
  </si>
  <si>
    <t>Servicios diversos</t>
  </si>
  <si>
    <t>Trabajadores en servicios diversos</t>
  </si>
  <si>
    <t>Estado y municipio</t>
  </si>
  <si>
    <t>No fronterizo</t>
  </si>
  <si>
    <t>Retalhuleu</t>
  </si>
  <si>
    <t>Quetzaltenango</t>
  </si>
  <si>
    <t>Huehuetenango</t>
  </si>
  <si>
    <t xml:space="preserve">San Marcos </t>
  </si>
  <si>
    <t>Fronterizo o cercano a la frontera</t>
  </si>
  <si>
    <t>Localidad guatemalteca donde fue entrevistado</t>
  </si>
  <si>
    <t>POBLACIÓN TOTAL</t>
  </si>
  <si>
    <t>Dimensión geográfica y temporal, departamento y tipo de localidad de residencia</t>
  </si>
  <si>
    <t>Mujer</t>
  </si>
  <si>
    <t>Hombre</t>
  </si>
  <si>
    <t>Sexo y condición de alfabetismo</t>
  </si>
  <si>
    <t>No hablante</t>
  </si>
  <si>
    <t>Hablante</t>
  </si>
  <si>
    <t>Sexo y condición de hablante de lengua indígena</t>
  </si>
  <si>
    <t>Hija</t>
  </si>
  <si>
    <t>Esposa</t>
  </si>
  <si>
    <t>Jefa</t>
  </si>
  <si>
    <t>Hijo</t>
  </si>
  <si>
    <t>Esposo</t>
  </si>
  <si>
    <t>Jefe</t>
  </si>
  <si>
    <t>Hijo(a)</t>
  </si>
  <si>
    <t>Esposo(a)</t>
  </si>
  <si>
    <t>Jefe(a)</t>
  </si>
  <si>
    <r>
      <t>2</t>
    </r>
    <r>
      <rPr>
        <sz val="8"/>
        <rFont val="Arial"/>
        <family val="2"/>
      </rPr>
      <t xml:space="preserve"> Incluye a solteros, separados, viudos y divorciados.</t>
    </r>
  </si>
  <si>
    <r>
      <t>1</t>
    </r>
    <r>
      <rPr>
        <sz val="8"/>
        <rFont val="Arial"/>
        <family val="2"/>
      </rPr>
      <t xml:space="preserve"> Incluye a los casados o en unión libre.</t>
    </r>
  </si>
  <si>
    <r>
      <t xml:space="preserve">No unida </t>
    </r>
    <r>
      <rPr>
        <vertAlign val="superscript"/>
        <sz val="9"/>
        <rFont val="Arial"/>
        <family val="2"/>
      </rPr>
      <t>2</t>
    </r>
  </si>
  <si>
    <r>
      <t xml:space="preserve">No unido </t>
    </r>
    <r>
      <rPr>
        <vertAlign val="superscript"/>
        <sz val="9"/>
        <rFont val="Arial"/>
        <family val="2"/>
      </rPr>
      <t>2</t>
    </r>
  </si>
  <si>
    <t>San Marcos</t>
  </si>
  <si>
    <t>Triciclo</t>
  </si>
  <si>
    <t>Cámaras o tubos de llanta</t>
  </si>
  <si>
    <t>Ninguno o caminando</t>
  </si>
  <si>
    <t>Si ha trabajado</t>
  </si>
  <si>
    <t>Nunca ha trabajado</t>
  </si>
  <si>
    <t>Más de 1 a 15 días</t>
  </si>
  <si>
    <t>Más de 15 días a 1 mes</t>
  </si>
  <si>
    <t>NC</t>
  </si>
  <si>
    <t xml:space="preserve">Urbana </t>
  </si>
  <si>
    <t>No urbana</t>
  </si>
  <si>
    <t>Trimestre en el que fue entrevistado</t>
  </si>
  <si>
    <t>Ciudad guatemalteca por la que cruzó a México</t>
  </si>
  <si>
    <t>Tipo de localidad guatemalteca de residencia</t>
  </si>
  <si>
    <t>Condición de documento para cruzar y medio de cruce a México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</si>
  <si>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 refiere a la condición laboral en los 30 días anteriores al viaje a México.</t>
    </r>
  </si>
  <si>
    <t>Sexo y sector de actividad en México</t>
  </si>
  <si>
    <t>Condición de documento para cruzar y sector de actividad en México</t>
  </si>
  <si>
    <t>Puesto o posición en México y nivel de instrucción</t>
  </si>
  <si>
    <t>Otro departamento fronterizo</t>
  </si>
  <si>
    <t>* Datos expandidos de muestras menores a 30 observaciones o casos.</t>
  </si>
  <si>
    <r>
      <t xml:space="preserve">Unido </t>
    </r>
    <r>
      <rPr>
        <vertAlign val="superscript"/>
        <sz val="9"/>
        <rFont val="Arial"/>
        <family val="2"/>
      </rPr>
      <t>1</t>
    </r>
  </si>
  <si>
    <r>
      <t xml:space="preserve">Unida </t>
    </r>
    <r>
      <rPr>
        <vertAlign val="superscript"/>
        <sz val="9"/>
        <rFont val="Arial"/>
        <family val="2"/>
      </rPr>
      <t>1</t>
    </r>
  </si>
  <si>
    <r>
      <t xml:space="preserve">Otro parentesco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</si>
  <si>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Incluye otro parentesco y sin relación de parentesco.</t>
    </r>
  </si>
  <si>
    <r>
      <t xml:space="preserve">Si trabajó </t>
    </r>
    <r>
      <rPr>
        <vertAlign val="superscript"/>
        <sz val="9"/>
        <rFont val="Arial"/>
        <family val="2"/>
      </rPr>
      <t>1</t>
    </r>
  </si>
  <si>
    <r>
      <t xml:space="preserve">No trabajó </t>
    </r>
    <r>
      <rPr>
        <vertAlign val="superscript"/>
        <sz val="9"/>
        <rFont val="Arial"/>
        <family val="2"/>
      </rPr>
      <t>1</t>
    </r>
  </si>
  <si>
    <t>Condición laboral en México y grupos de edad</t>
  </si>
  <si>
    <t>Domésticos</t>
  </si>
  <si>
    <r>
      <t xml:space="preserve">Otro sector </t>
    </r>
    <r>
      <rPr>
        <b/>
        <vertAlign val="superscript"/>
        <sz val="9"/>
        <rFont val="Arial"/>
        <family val="2"/>
      </rPr>
      <t>2</t>
    </r>
  </si>
  <si>
    <r>
      <t xml:space="preserve">Otro sector </t>
    </r>
    <r>
      <rPr>
        <b/>
        <vertAlign val="superscript"/>
        <sz val="9"/>
        <rFont val="Arial"/>
        <family val="2"/>
      </rPr>
      <t>3</t>
    </r>
  </si>
  <si>
    <r>
      <t xml:space="preserve">Comerciantes </t>
    </r>
    <r>
      <rPr>
        <b/>
        <vertAlign val="superscript"/>
        <sz val="9"/>
        <rFont val="Arial"/>
        <family val="2"/>
      </rPr>
      <t>3</t>
    </r>
  </si>
  <si>
    <r>
      <t xml:space="preserve">Otro oficio </t>
    </r>
    <r>
      <rPr>
        <b/>
        <vertAlign val="superscript"/>
        <sz val="9"/>
        <rFont val="Arial"/>
        <family val="2"/>
      </rPr>
      <t>4</t>
    </r>
  </si>
  <si>
    <r>
      <t>3</t>
    </r>
    <r>
      <rPr>
        <sz val="8"/>
        <rFont val="Arial"/>
        <family val="2"/>
      </rPr>
      <t xml:space="preserve"> Comercio incluye a comerciantes y vendedores ambulantes.</t>
    </r>
  </si>
  <si>
    <r>
      <t xml:space="preserve">Secundaria completa y más </t>
    </r>
    <r>
      <rPr>
        <b/>
        <vertAlign val="superscript"/>
        <sz val="9"/>
        <rFont val="Arial"/>
        <family val="2"/>
      </rPr>
      <t>3</t>
    </r>
  </si>
  <si>
    <t>El Carmen (San Marcos)</t>
  </si>
  <si>
    <t>Tecún Umán (San Marcos)</t>
  </si>
  <si>
    <t>La Mesilla (Huehuetenango)</t>
  </si>
  <si>
    <t>Profesionistas, técnicos y personal administrativo</t>
  </si>
  <si>
    <t>Sabe leer y escribir</t>
  </si>
  <si>
    <t>No sabe leer y escribir</t>
  </si>
  <si>
    <r>
      <t xml:space="preserve">Otro medio </t>
    </r>
    <r>
      <rPr>
        <vertAlign val="superscript"/>
        <sz val="9"/>
        <rFont val="Arial"/>
        <family val="2"/>
      </rPr>
      <t>1</t>
    </r>
  </si>
  <si>
    <r>
      <t xml:space="preserve">Otra ciudad </t>
    </r>
    <r>
      <rPr>
        <b/>
        <vertAlign val="superscript"/>
        <sz val="9"/>
        <rFont val="Arial"/>
        <family val="2"/>
      </rPr>
      <t>2</t>
    </r>
  </si>
  <si>
    <t>Región y departamento guatemalteco de residencia</t>
  </si>
  <si>
    <t xml:space="preserve">Sexo y grupos de edad </t>
  </si>
  <si>
    <t xml:space="preserve">Sexo y nivel de instrucción </t>
  </si>
  <si>
    <t xml:space="preserve">Sexo y situación conyugal </t>
  </si>
  <si>
    <t>Sexo y relación de parentesco en el hogar</t>
  </si>
  <si>
    <t>Ciudad guatemalteca por donde cruzó y condición de documento para cruzar a México</t>
  </si>
  <si>
    <t>Departamento guatemalteco de residencia y condición de documento utilizado para cruzar a México</t>
  </si>
  <si>
    <t>Otro departamento</t>
  </si>
  <si>
    <t xml:space="preserve">Condición laboral en Guatemala </t>
  </si>
  <si>
    <t xml:space="preserve">Ciudad guatemalteca por la que cruzó y lugar donde trabajó en México </t>
  </si>
  <si>
    <t xml:space="preserve">Ciudad guatemalteca por la que cruzó y sector de actividad en México </t>
  </si>
  <si>
    <t>Sector de actividad en México y nivel de instrucción</t>
  </si>
  <si>
    <t>Finca, ejido o rancho en Chiapas</t>
  </si>
  <si>
    <r>
      <t>3</t>
    </r>
    <r>
      <rPr>
        <sz val="8"/>
        <rFont val="Arial"/>
        <family val="2"/>
      </rPr>
      <t xml:space="preserve"> Incluye a los de secundaria completa y más de secundaria completa.</t>
    </r>
  </si>
  <si>
    <r>
      <t>4</t>
    </r>
    <r>
      <rPr>
        <sz val="8"/>
        <rFont val="Arial"/>
        <family val="2"/>
      </rPr>
      <t xml:space="preserve"> Incluye a industriales, profesionistas, técnicos y personal administrativo.</t>
    </r>
  </si>
  <si>
    <t xml:space="preserve">Industria </t>
  </si>
  <si>
    <t xml:space="preserve">Servicios </t>
  </si>
  <si>
    <r>
      <t>Nota:</t>
    </r>
    <r>
      <rPr>
        <sz val="8"/>
        <rFont val="Arial"/>
        <family val="2"/>
      </rPr>
      <t xml:space="preserve"> Los porcentajes se estiman respecto al total de respuestas válidas, omitiendo los no especificados para los cuales no existe un cálculo y se indican como NC (No Calculado).</t>
    </r>
  </si>
  <si>
    <t>Trabajador a suledo fijo</t>
  </si>
  <si>
    <t>Frontera Comalapa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</si>
  <si>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Incluye manufactura, transporte, servicios diversos y otro sector.</t>
    </r>
  </si>
  <si>
    <r>
      <t xml:space="preserve">2 </t>
    </r>
    <r>
      <rPr>
        <sz val="8"/>
        <rFont val="Arial"/>
        <family val="2"/>
      </rPr>
      <t>Incluye trabajador familiar con pago y sin pago.</t>
    </r>
  </si>
  <si>
    <r>
      <t xml:space="preserve">3 </t>
    </r>
    <r>
      <rPr>
        <sz val="8"/>
        <rFont val="Arial"/>
        <family val="2"/>
      </rPr>
      <t>Incluye trabajador familiar con pago y sin pago.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</si>
  <si>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Incluye manufactura, transporte, servicios diversos y otro sector.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</si>
  <si>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Incluye a Gracias a Dios del departamento de Huehuetenango; Toquian Grande de San Marcos; y Ocós de San Marcos.</t>
    </r>
  </si>
  <si>
    <r>
      <t>Sector de actividad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>1</t>
    </r>
    <r>
      <rPr>
        <sz val="9"/>
        <color theme="0" tint="-4.9989318521683403E-2"/>
        <rFont val="Arial"/>
        <family val="2"/>
      </rPr>
      <t xml:space="preserve"> en México </t>
    </r>
  </si>
  <si>
    <r>
      <t>Oficio o profesión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 xml:space="preserve">1 </t>
    </r>
    <r>
      <rPr>
        <sz val="9"/>
        <color theme="0" tint="-4.9989318521683403E-2"/>
        <rFont val="Arial"/>
        <family val="2"/>
      </rPr>
      <t>en México</t>
    </r>
  </si>
  <si>
    <r>
      <t>Puesto o posición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>1</t>
    </r>
    <r>
      <rPr>
        <sz val="9"/>
        <color theme="0" tint="-4.9989318521683403E-2"/>
        <rFont val="Arial"/>
        <family val="2"/>
      </rPr>
      <t xml:space="preserve"> en México</t>
    </r>
  </si>
  <si>
    <r>
      <t>Sexo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>1</t>
    </r>
    <r>
      <rPr>
        <sz val="9"/>
        <color theme="0" tint="-4.9989318521683403E-2"/>
        <rFont val="Arial"/>
        <family val="2"/>
      </rPr>
      <t xml:space="preserve"> en México </t>
    </r>
  </si>
  <si>
    <r>
      <t>Nivel de instrucción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>1</t>
    </r>
    <r>
      <rPr>
        <sz val="9"/>
        <color theme="0" tint="-4.9989318521683403E-2"/>
        <rFont val="Arial"/>
        <family val="2"/>
      </rPr>
      <t xml:space="preserve"> en México</t>
    </r>
  </si>
  <si>
    <r>
      <t xml:space="preserve">Otro puesto </t>
    </r>
    <r>
      <rPr>
        <vertAlign val="superscript"/>
        <sz val="9"/>
        <rFont val="Arial"/>
        <family val="2"/>
      </rPr>
      <t>2</t>
    </r>
  </si>
  <si>
    <r>
      <t xml:space="preserve">Otro puesto </t>
    </r>
    <r>
      <rPr>
        <b/>
        <vertAlign val="superscript"/>
        <sz val="9"/>
        <rFont val="Arial"/>
        <family val="2"/>
      </rPr>
      <t>3</t>
    </r>
  </si>
  <si>
    <r>
      <t xml:space="preserve">Otro puesto </t>
    </r>
    <r>
      <rPr>
        <b/>
        <vertAlign val="superscript"/>
        <sz val="9"/>
        <rFont val="Arial"/>
        <family val="2"/>
      </rPr>
      <t>2</t>
    </r>
  </si>
  <si>
    <r>
      <t xml:space="preserve">No especificado </t>
    </r>
    <r>
      <rPr>
        <i/>
        <vertAlign val="superscript"/>
        <sz val="9"/>
        <rFont val="Arial"/>
        <family val="2"/>
      </rPr>
      <t>3</t>
    </r>
  </si>
  <si>
    <t>3 Incluye los que no especificaron Estado en el que trabajaron.</t>
  </si>
  <si>
    <r>
      <t>No especificado</t>
    </r>
    <r>
      <rPr>
        <i/>
        <vertAlign val="superscript"/>
        <sz val="9"/>
        <rFont val="Arial"/>
        <family val="2"/>
      </rPr>
      <t>3</t>
    </r>
  </si>
  <si>
    <t>Otro sector</t>
  </si>
  <si>
    <t>Sin ingreso</t>
  </si>
  <si>
    <r>
      <t>1</t>
    </r>
    <r>
      <rPr>
        <sz val="8"/>
        <rFont val="Arial"/>
        <family val="2"/>
      </rPr>
      <t xml:space="preserve"> Incluye autobús o camioneta, atomóvil particular, tráiler o camión de carga y otro.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</si>
  <si>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Incluye a Gracias a Dios del departamento de Huehuetenango y El Naranjo de Petén.</t>
    </r>
  </si>
  <si>
    <r>
      <t xml:space="preserve">Otra ciudad </t>
    </r>
    <r>
      <rPr>
        <vertAlign val="superscript"/>
        <sz val="9"/>
        <rFont val="Arial"/>
        <family val="2"/>
      </rPr>
      <t>2</t>
    </r>
  </si>
  <si>
    <r>
      <t xml:space="preserve">No especificado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</si>
  <si>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Incluye a quienes declararon vivir en otro país.</t>
    </r>
  </si>
  <si>
    <t>Más de 1 mes a 1 año</t>
  </si>
  <si>
    <t>Más de 1 año</t>
  </si>
  <si>
    <t>Cacahoatán</t>
  </si>
  <si>
    <t xml:space="preserve">Construcción </t>
  </si>
  <si>
    <t xml:space="preserve">Transporte </t>
  </si>
  <si>
    <t>Manufacturero</t>
  </si>
  <si>
    <t xml:space="preserve">Otro sector </t>
  </si>
  <si>
    <t xml:space="preserve">Sin ingresos </t>
  </si>
  <si>
    <t xml:space="preserve">Trabajadores en construcción </t>
  </si>
  <si>
    <t xml:space="preserve">Sin ingreso </t>
  </si>
  <si>
    <r>
      <t xml:space="preserve">TVTF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</si>
  <si>
    <r>
      <t xml:space="preserve">TVR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</si>
  <si>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Tarjeta de Visitante Regional (TVR), antes llamada FMVR.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</si>
  <si>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Tarjeta de Visitante Trabajador Fronterizo (TVTF), antes llamada FMTF.</t>
    </r>
  </si>
  <si>
    <r>
      <t xml:space="preserve">Otra ciudad </t>
    </r>
    <r>
      <rPr>
        <b/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</si>
  <si>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Incluye a Gracias a Dios y La Mesilla del departamento de Huehuetenango; y El Naranjo de Petén.</t>
    </r>
  </si>
  <si>
    <r>
      <t xml:space="preserve">TVTF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</t>
    </r>
  </si>
  <si>
    <r>
      <t xml:space="preserve">TVR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</si>
  <si>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Tarjeta de Visitante Regional (TVR), antes llamada FMVR.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</si>
  <si>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Tarjeta de Visitante Trabajador Fronterizo (TVTF), antes llamada FMTF.</t>
    </r>
  </si>
  <si>
    <t>Sexo y ocupación u oficio en México</t>
  </si>
  <si>
    <t>Sexo y puesto o posición en la ocupación en México</t>
  </si>
  <si>
    <t xml:space="preserve">Fuente: EMIF SUR 2018. </t>
  </si>
  <si>
    <t>Fuente: EMIF SUR 2018.</t>
  </si>
  <si>
    <t>5.2. Migrantes guatemaltecos procedentes de México a Guatemala.
Sexo y grupos de edad, según tiempo que permanecieron en México, 2018</t>
  </si>
  <si>
    <t>5.3. Migrantes guatemaltecos procedentes de México a Guatemala.
Sexo y condición de hablante de lengua indígena, según tiempo que permanecieron en México, 2018</t>
  </si>
  <si>
    <t>5.4. Migrantes guatemaltecos procedentes de México a Guatemala.
Sexo y condición de alfabetismo, según tiempo que permanecieron en México, 2018</t>
  </si>
  <si>
    <t>5.5. Migrantes guatemaltecos procedentes de México a Guatemala.
Sexo y nivel de instrucción, según tiempo que permanecieron en México, 2018</t>
  </si>
  <si>
    <t>5.6. Migrantes guatemaltecos procedentes de México a Guatemala.
Sexo y situación conyugal, según tiempo que permanecieron en México, 2018</t>
  </si>
  <si>
    <t>5.7. Migrantes guatemaltecos procedentes de México a Guatemala.
Sexo y relación de parentesco con el jefe del hogar, según tiempo que permanecieron en México, 2018</t>
  </si>
  <si>
    <t>5.8. Migrantes guatemaltecos procedentes de México a Guatemala.
Ciudad guatemalteca por donde cruzaron y condición de documento utilizado para cruzar a México, según tiempo que permanecieron en México, 2018</t>
  </si>
  <si>
    <t>5.9. Migrantes guatemaltecos procedentes de México a Guatemala.
Departamento guatemalteco de residencia y condición de documento utilizado para cruzar a México, según tiempo que permanecieron en México, 2018</t>
  </si>
  <si>
    <t>5.10. Migrantes guatemaltecos procedentes de México a Guatemala.
Condición de documento para cruzar y medio de cruce a México, según tiempo que permanecieron en México, 2018</t>
  </si>
  <si>
    <t>5.11. Migrantes guatemaltecos procedentes de México a Guatemala.
Condición laboral en Guatemala, según tiempo que permanecieron en México, 2018</t>
  </si>
  <si>
    <t>5.12. Migrantes guatemaltecos procedentes de México a Guatemala.
Condición laboral en el último viaje a México y grupos de edad, según tiempo que permanecieron en México, 2018</t>
  </si>
  <si>
    <t>5.13. Migrantes guatemaltecos procedentes de México a Guatemala, que trabajaron en este último viaje a México. Ciudad guatemalteca por la que cruzaron y lugar donde trabajó en México, según tiempo que permanecieron en México, 2018</t>
  </si>
  <si>
    <t>5.14. Migrantes guatemaltecos procedentes de México a Guatemala, que trabajaron en este último viaje a México. Sexo y sector de actividad de los que trabajaron en la última experiencia laboral en México, según tiempo que permanecieron en México, 2018</t>
  </si>
  <si>
    <t>5.15. Migrantes guatemaltecos procedentes de México a Guatemala, que trabajaron en este último viaje a México. Ciudad guatemalteca por la que cruzaron y sector de actividad de los que trabajaron en la última experiencia laboral en México, según tiempo que permanecieron en México, 2018</t>
  </si>
  <si>
    <t>5.16. Migrantes guatemaltecos procedentes de México a Guatemala, que trabajaron en este último viaje a México. Condición de documento migratorio para cruzar y sector de actividad de los que trabajaron en la última experiencia laboral en México, según tiempo que permanecieron en México, 2018</t>
  </si>
  <si>
    <t>5.17. Migrantes guatemaltecos procedentes de México a Guatemala, que trabajaron en este último viaje a México. Sector de actividad de los que trabajaron en la última experiencia laboral en México y nivel de instrucción, según tiempo que permanecieron en México, 2018</t>
  </si>
  <si>
    <t>5.18. Migrantes guatemaltecos procedentes de México a Guatemala, que trabajaron en este último viaje a México. Sector de actividad e ingreso recibido en múltiplos de salario mínimo de los que trabajaron en la última experiencia laboral en México, según tiempo que permanecieron en México, 2018</t>
  </si>
  <si>
    <r>
      <t>1</t>
    </r>
    <r>
      <rPr>
        <sz val="8"/>
        <rFont val="Arial"/>
        <family val="2"/>
      </rPr>
      <t xml:space="preserve">  Para generar los múltiplos de salario mínimo se homologó a pesos mexicanos. El salario mínimo vigente correspondiente al área geográfica "única" en 2018 fue de 88.36 pesos diarios.</t>
    </r>
  </si>
  <si>
    <t>5.19. Migrantes guatemaltecos procedentes de México a Guatemala, que trabajaron en este último viaje a México.
Sexo y ocupación u oficio de los que trabajaron en la última experiencia laboral en México, según tiempo que permanecieron en México, 2018</t>
  </si>
  <si>
    <t>5.20. Migrantes guatemaltecos procedentes de México a Guatemala, que trabajaron en este último viaje a México. Oficio o profesión e ingreso recibido en múltiplos de salario mínimo de los que trabajaron en la última experiencia laboral en México, según tiempo que permanecieron en México, 2018</t>
  </si>
  <si>
    <t>5.21. Migrantes guatemaltecos procedentes de México a Guatemala, que trabajaron en este último viaje a México. Sexo y puesto o posición en la ocupación de los que trabajaron en la última experiencia laboral en México, según tiempo que permanecieron en México, 2018</t>
  </si>
  <si>
    <t>5.22. Migrantes guatemaltecos procedentes de México a Guatemala, que trabajaron en este último viaje a México. Puesto o posición e ingreso recibido en múltiplos de salario mínimo de los que trabajaron en la última experiencia laboral en México, según tiempo que permanecieron en México, 2018</t>
  </si>
  <si>
    <t>5.23. Migrantes guatemaltecos procedentes de México a Guatemala, que trabajaron en este último viaje a México. Puesto o posición de los que trabajaron en la última experiencia laboral en México y nivel de instrucción, según tiempo que permanecieron en México, 2018</t>
  </si>
  <si>
    <t>5.24. Migrantes guatemaltecos procedentes de México a Guatemala, que trabajaron en este último viaje a México. Sexo e ingreso recibido en múltiplos de salario mínimo de los que trabajaron en la última experiencia laboral en México, según tiempo que permanecieron en México, 2018</t>
  </si>
  <si>
    <r>
      <t>1</t>
    </r>
    <r>
      <rPr>
        <sz val="8"/>
        <rFont val="Arial"/>
        <family val="2"/>
      </rPr>
      <t xml:space="preserve">  Para generar los múltiplos de salario mínimo se homologó a pesos mexicanos. El salario mínimo vigente correspondiente al área geográfica "única" en 2017 fue de 88.36 pesos diarios.</t>
    </r>
  </si>
  <si>
    <t>5.25. Migrantes guatemaltecos procedentes de México a Guatemala, que trabajaron en este último viaje a México. Nivel de instrucción e ingreso recibido en múltiplos de salario mínimo de los que trabajaron en la última experiencia laboral en México, según tiempo que permanecieron en México, 2018</t>
  </si>
  <si>
    <t>Enero-junio</t>
  </si>
  <si>
    <t>Julio-diciembre</t>
  </si>
  <si>
    <t xml:space="preserve"> 5.1. Migrantes guatemaltecos procedentes de México a Guatemala.
Dimensión geográfica y temporal, departamento y tipo de localidad de residencia, según tiempo que permanecieron en México,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</si>
</sst>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,##0.0"/>
    <numFmt numFmtId="166" formatCode="_-* #,##0_-;\-* #,##0_-;_-* &quot;-- &quot;_-;_-@_-"/>
    <numFmt numFmtId="167" formatCode="_-* #,##0.0_-;\-* #,##0.0_-;_-* &quot;-- &quot;_-;_-@_-"/>
    <numFmt numFmtId="168" formatCode="###0"/>
    <numFmt numFmtId="169" formatCode="#,##0_ ;\-#,##0\ "/>
  </numFmts>
  <fonts count="3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CG Omega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color indexed="10"/>
      <name val="Arial"/>
      <family val="2"/>
    </font>
    <font>
      <b/>
      <i/>
      <sz val="9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name val="CG Omega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i/>
      <sz val="9"/>
      <color indexed="8"/>
      <name val="Arial"/>
      <family val="2"/>
    </font>
    <font>
      <sz val="10"/>
      <name val="CG Omega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  <font>
      <vertAlign val="superscript"/>
      <sz val="9"/>
      <color theme="0" tint="-4.9989318521683403E-2"/>
      <name val="Arial"/>
      <family val="2"/>
    </font>
    <font>
      <i/>
      <vertAlign val="superscript"/>
      <sz val="9"/>
      <name val="Arial"/>
      <family val="2"/>
    </font>
    <font>
      <sz val="7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A236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BFBF"/>
        <bgColor indexed="9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79">
    <xf numFmtId="0" fontId="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 applyNumberFormat="0" applyFill="0" applyBorder="0" applyAlignment="0" applyProtection="0"/>
    <xf numFmtId="0" fontId="5" fillId="0" borderId="0"/>
    <xf numFmtId="0" fontId="24" fillId="0" borderId="0"/>
    <xf numFmtId="0" fontId="28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682">
    <xf numFmtId="0" fontId="0" fillId="0" borderId="0" xfId="0"/>
    <xf numFmtId="0" fontId="6" fillId="0" borderId="0" xfId="0" applyFont="1"/>
    <xf numFmtId="0" fontId="12" fillId="0" borderId="0" xfId="0" applyFont="1"/>
    <xf numFmtId="49" fontId="14" fillId="0" borderId="0" xfId="3" applyNumberFormat="1" applyFont="1" applyFill="1" applyBorder="1"/>
    <xf numFmtId="0" fontId="14" fillId="0" borderId="0" xfId="0" applyFont="1"/>
    <xf numFmtId="0" fontId="15" fillId="0" borderId="0" xfId="0" applyFont="1" applyFill="1"/>
    <xf numFmtId="3" fontId="14" fillId="0" borderId="0" xfId="0" applyNumberFormat="1" applyFont="1"/>
    <xf numFmtId="0" fontId="14" fillId="0" borderId="0" xfId="0" applyFont="1" applyBorder="1"/>
    <xf numFmtId="0" fontId="9" fillId="0" borderId="1" xfId="4" applyFont="1" applyFill="1" applyBorder="1" applyAlignment="1">
      <alignment horizontal="center" vertical="center" wrapText="1"/>
    </xf>
    <xf numFmtId="0" fontId="8" fillId="0" borderId="1" xfId="0" applyFont="1" applyBorder="1"/>
    <xf numFmtId="3" fontId="8" fillId="0" borderId="0" xfId="0" applyNumberFormat="1" applyFont="1" applyFill="1" applyBorder="1"/>
    <xf numFmtId="0" fontId="8" fillId="0" borderId="0" xfId="0" applyFont="1"/>
    <xf numFmtId="3" fontId="8" fillId="0" borderId="0" xfId="7" applyNumberFormat="1" applyFont="1" applyFill="1" applyBorder="1" applyAlignment="1">
      <alignment horizontal="left" indent="2"/>
    </xf>
    <xf numFmtId="0" fontId="15" fillId="0" borderId="0" xfId="0" applyFont="1"/>
    <xf numFmtId="3" fontId="8" fillId="0" borderId="0" xfId="0" applyNumberFormat="1" applyFont="1"/>
    <xf numFmtId="3" fontId="8" fillId="0" borderId="1" xfId="0" applyNumberFormat="1" applyFont="1" applyFill="1" applyBorder="1"/>
    <xf numFmtId="0" fontId="8" fillId="0" borderId="2" xfId="0" applyFont="1" applyFill="1" applyBorder="1" applyAlignment="1">
      <alignment vertical="center" wrapText="1"/>
    </xf>
    <xf numFmtId="0" fontId="8" fillId="0" borderId="0" xfId="0" applyFont="1" applyBorder="1"/>
    <xf numFmtId="0" fontId="14" fillId="0" borderId="0" xfId="0" applyFont="1" applyFill="1"/>
    <xf numFmtId="165" fontId="19" fillId="0" borderId="1" xfId="0" applyNumberFormat="1" applyFont="1" applyBorder="1" applyAlignment="1">
      <alignment horizontal="right"/>
    </xf>
    <xf numFmtId="0" fontId="17" fillId="0" borderId="0" xfId="0" applyFont="1"/>
    <xf numFmtId="0" fontId="7" fillId="0" borderId="0" xfId="0" applyFont="1" applyFill="1" applyBorder="1"/>
    <xf numFmtId="3" fontId="8" fillId="0" borderId="1" xfId="0" applyNumberFormat="1" applyFont="1" applyBorder="1"/>
    <xf numFmtId="0" fontId="14" fillId="0" borderId="0" xfId="0" applyFont="1" applyBorder="1" applyAlignment="1">
      <alignment horizontal="left" wrapText="1"/>
    </xf>
    <xf numFmtId="0" fontId="14" fillId="0" borderId="0" xfId="0" applyFont="1" applyFill="1" applyBorder="1"/>
    <xf numFmtId="0" fontId="8" fillId="0" borderId="0" xfId="4" applyFont="1" applyFill="1" applyAlignment="1">
      <alignment horizontal="left"/>
    </xf>
    <xf numFmtId="0" fontId="8" fillId="0" borderId="0" xfId="0" applyFont="1" applyFill="1" applyBorder="1"/>
    <xf numFmtId="0" fontId="8" fillId="0" borderId="0" xfId="5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indent="3"/>
    </xf>
    <xf numFmtId="0" fontId="8" fillId="0" borderId="0" xfId="1" applyFont="1"/>
    <xf numFmtId="0" fontId="8" fillId="0" borderId="0" xfId="1" applyFont="1" applyFill="1" applyBorder="1" applyAlignment="1">
      <alignment horizontal="left"/>
    </xf>
    <xf numFmtId="0" fontId="14" fillId="0" borderId="0" xfId="1" applyFont="1"/>
    <xf numFmtId="165" fontId="8" fillId="0" borderId="1" xfId="0" applyNumberFormat="1" applyFont="1" applyBorder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Fill="1" applyBorder="1" applyAlignment="1">
      <alignment vertical="center" wrapText="1"/>
    </xf>
    <xf numFmtId="165" fontId="8" fillId="0" borderId="0" xfId="0" applyNumberFormat="1" applyFont="1" applyFill="1" applyBorder="1" applyAlignment="1"/>
    <xf numFmtId="0" fontId="8" fillId="0" borderId="0" xfId="0" applyFont="1" applyFill="1"/>
    <xf numFmtId="0" fontId="8" fillId="0" borderId="1" xfId="0" applyFont="1" applyFill="1" applyBorder="1"/>
    <xf numFmtId="3" fontId="8" fillId="0" borderId="1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/>
    <xf numFmtId="0" fontId="6" fillId="0" borderId="1" xfId="0" applyFont="1" applyBorder="1"/>
    <xf numFmtId="3" fontId="7" fillId="0" borderId="0" xfId="0" applyNumberFormat="1" applyFont="1" applyFill="1" applyBorder="1" applyAlignment="1">
      <alignment vertical="center" wrapText="1"/>
    </xf>
    <xf numFmtId="0" fontId="7" fillId="0" borderId="0" xfId="3" applyFont="1" applyFill="1" applyBorder="1" applyAlignment="1">
      <alignment wrapText="1"/>
    </xf>
    <xf numFmtId="3" fontId="7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164" fontId="8" fillId="0" borderId="0" xfId="0" applyNumberFormat="1" applyFont="1" applyFill="1" applyBorder="1"/>
    <xf numFmtId="0" fontId="8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 indent="2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/>
    </xf>
    <xf numFmtId="0" fontId="8" fillId="0" borderId="0" xfId="5" applyFont="1" applyFill="1" applyBorder="1" applyAlignment="1">
      <alignment horizontal="left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7" fillId="0" borderId="0" xfId="0" applyFont="1"/>
    <xf numFmtId="3" fontId="14" fillId="0" borderId="0" xfId="0" applyNumberFormat="1" applyFont="1" applyBorder="1"/>
    <xf numFmtId="0" fontId="8" fillId="0" borderId="1" xfId="5" applyFont="1" applyFill="1" applyBorder="1" applyAlignment="1">
      <alignment horizontal="left" vertical="center" indent="1"/>
    </xf>
    <xf numFmtId="0" fontId="8" fillId="0" borderId="0" xfId="5" applyFont="1" applyFill="1" applyBorder="1" applyAlignment="1">
      <alignment horizontal="left" vertical="center" indent="1"/>
    </xf>
    <xf numFmtId="0" fontId="8" fillId="0" borderId="0" xfId="0" applyFont="1" applyFill="1" applyBorder="1" applyAlignment="1"/>
    <xf numFmtId="0" fontId="14" fillId="0" borderId="1" xfId="0" applyFont="1" applyBorder="1"/>
    <xf numFmtId="0" fontId="8" fillId="0" borderId="1" xfId="0" applyFont="1" applyBorder="1" applyAlignment="1">
      <alignment horizontal="left" indent="1"/>
    </xf>
    <xf numFmtId="0" fontId="20" fillId="0" borderId="0" xfId="0" applyFont="1" applyFill="1" applyBorder="1"/>
    <xf numFmtId="165" fontId="8" fillId="0" borderId="1" xfId="0" applyNumberFormat="1" applyFont="1" applyFill="1" applyBorder="1"/>
    <xf numFmtId="0" fontId="7" fillId="0" borderId="0" xfId="3" applyFont="1" applyFill="1" applyBorder="1" applyAlignment="1">
      <alignment horizontal="left" wrapText="1"/>
    </xf>
    <xf numFmtId="0" fontId="8" fillId="0" borderId="2" xfId="0" applyFont="1" applyBorder="1"/>
    <xf numFmtId="3" fontId="14" fillId="0" borderId="0" xfId="0" applyNumberFormat="1" applyFont="1" applyFill="1" applyBorder="1" applyAlignment="1">
      <alignment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left"/>
    </xf>
    <xf numFmtId="0" fontId="8" fillId="0" borderId="0" xfId="4" applyFont="1" applyFill="1" applyBorder="1" applyAlignment="1">
      <alignment horizontal="left" indent="1"/>
    </xf>
    <xf numFmtId="3" fontId="8" fillId="0" borderId="1" xfId="0" applyNumberFormat="1" applyFont="1" applyFill="1" applyBorder="1" applyAlignment="1">
      <alignment horizontal="right" vertical="center" wrapText="1"/>
    </xf>
    <xf numFmtId="0" fontId="8" fillId="0" borderId="0" xfId="7" applyFont="1" applyFill="1" applyBorder="1" applyAlignment="1">
      <alignment horizontal="left" indent="1"/>
    </xf>
    <xf numFmtId="0" fontId="8" fillId="0" borderId="0" xfId="7" applyFont="1" applyFill="1" applyBorder="1"/>
    <xf numFmtId="0" fontId="7" fillId="0" borderId="1" xfId="5" applyFont="1" applyFill="1" applyBorder="1" applyAlignment="1">
      <alignment horizontal="left" vertical="center"/>
    </xf>
    <xf numFmtId="3" fontId="7" fillId="0" borderId="1" xfId="0" applyNumberFormat="1" applyFont="1" applyFill="1" applyBorder="1"/>
    <xf numFmtId="0" fontId="7" fillId="0" borderId="1" xfId="0" applyFont="1" applyFill="1" applyBorder="1"/>
    <xf numFmtId="165" fontId="7" fillId="0" borderId="1" xfId="3" applyNumberFormat="1" applyFont="1" applyFill="1" applyBorder="1" applyAlignment="1">
      <alignment horizontal="right" wrapText="1"/>
    </xf>
    <xf numFmtId="0" fontId="8" fillId="0" borderId="2" xfId="3" applyFont="1" applyFill="1" applyBorder="1" applyAlignment="1">
      <alignment horizontal="center" wrapText="1"/>
    </xf>
    <xf numFmtId="0" fontId="8" fillId="0" borderId="2" xfId="3" applyFont="1" applyFill="1" applyBorder="1" applyAlignment="1">
      <alignment horizontal="center" vertical="center" wrapText="1"/>
    </xf>
    <xf numFmtId="0" fontId="8" fillId="0" borderId="2" xfId="5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0" xfId="0" applyFont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indent="1"/>
    </xf>
    <xf numFmtId="3" fontId="7" fillId="0" borderId="0" xfId="3" applyNumberFormat="1" applyFont="1" applyFill="1" applyBorder="1" applyAlignment="1">
      <alignment horizontal="right" wrapText="1"/>
    </xf>
    <xf numFmtId="0" fontId="20" fillId="0" borderId="0" xfId="3" applyFont="1" applyFill="1" applyBorder="1"/>
    <xf numFmtId="3" fontId="20" fillId="0" borderId="0" xfId="0" applyNumberFormat="1" applyFont="1" applyFill="1" applyBorder="1" applyAlignment="1">
      <alignment vertical="center" wrapText="1"/>
    </xf>
    <xf numFmtId="3" fontId="20" fillId="0" borderId="0" xfId="0" applyNumberFormat="1" applyFont="1" applyFill="1" applyBorder="1"/>
    <xf numFmtId="0" fontId="7" fillId="0" borderId="1" xfId="3" applyFont="1" applyFill="1" applyBorder="1" applyAlignment="1">
      <alignment horizontal="left"/>
    </xf>
    <xf numFmtId="3" fontId="7" fillId="0" borderId="1" xfId="0" applyNumberFormat="1" applyFont="1" applyFill="1" applyBorder="1" applyAlignment="1">
      <alignment vertical="center" wrapText="1"/>
    </xf>
    <xf numFmtId="0" fontId="7" fillId="0" borderId="1" xfId="3" applyFont="1" applyFill="1" applyBorder="1" applyAlignment="1">
      <alignment wrapText="1"/>
    </xf>
    <xf numFmtId="3" fontId="7" fillId="0" borderId="1" xfId="3" applyNumberFormat="1" applyFont="1" applyFill="1" applyBorder="1" applyAlignment="1">
      <alignment horizontal="right" wrapText="1"/>
    </xf>
    <xf numFmtId="0" fontId="8" fillId="0" borderId="1" xfId="7" applyFont="1" applyBorder="1"/>
    <xf numFmtId="0" fontId="8" fillId="0" borderId="0" xfId="7" applyFont="1"/>
    <xf numFmtId="0" fontId="8" fillId="0" borderId="0" xfId="7" applyFont="1" applyFill="1"/>
    <xf numFmtId="0" fontId="19" fillId="0" borderId="0" xfId="0" applyFont="1" applyFill="1" applyBorder="1" applyAlignment="1"/>
    <xf numFmtId="0" fontId="19" fillId="0" borderId="0" xfId="7" applyFont="1" applyFill="1" applyBorder="1" applyAlignment="1"/>
    <xf numFmtId="0" fontId="19" fillId="0" borderId="0" xfId="7" applyFont="1" applyFill="1" applyBorder="1"/>
    <xf numFmtId="0" fontId="17" fillId="0" borderId="0" xfId="7" applyFont="1" applyFill="1" applyBorder="1" applyAlignment="1"/>
    <xf numFmtId="0" fontId="8" fillId="0" borderId="0" xfId="7" applyFont="1" applyFill="1" applyBorder="1" applyAlignment="1"/>
    <xf numFmtId="0" fontId="14" fillId="0" borderId="0" xfId="7" applyFont="1" applyBorder="1"/>
    <xf numFmtId="3" fontId="14" fillId="0" borderId="0" xfId="7" applyNumberFormat="1" applyFont="1" applyFill="1" applyBorder="1" applyAlignment="1">
      <alignment vertical="center" wrapText="1"/>
    </xf>
    <xf numFmtId="3" fontId="14" fillId="0" borderId="0" xfId="7" applyNumberFormat="1" applyFont="1" applyFill="1" applyBorder="1" applyAlignment="1" applyProtection="1">
      <alignment horizontal="right" vertical="center" wrapText="1"/>
    </xf>
    <xf numFmtId="0" fontId="14" fillId="0" borderId="0" xfId="7" applyFont="1"/>
    <xf numFmtId="0" fontId="7" fillId="0" borderId="1" xfId="6" applyFont="1" applyFill="1" applyBorder="1"/>
    <xf numFmtId="0" fontId="8" fillId="0" borderId="0" xfId="0" applyFont="1" applyFill="1" applyAlignment="1">
      <alignment horizontal="left" indent="3"/>
    </xf>
    <xf numFmtId="0" fontId="8" fillId="0" borderId="2" xfId="0" applyFont="1" applyFill="1" applyBorder="1" applyAlignment="1">
      <alignment horizontal="left" wrapText="1" indent="1"/>
    </xf>
    <xf numFmtId="0" fontId="6" fillId="0" borderId="0" xfId="1" applyFont="1"/>
    <xf numFmtId="0" fontId="7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vertical="center" wrapText="1"/>
    </xf>
    <xf numFmtId="0" fontId="7" fillId="0" borderId="0" xfId="1" applyFont="1" applyFill="1" applyBorder="1"/>
    <xf numFmtId="3" fontId="8" fillId="0" borderId="0" xfId="1" applyNumberFormat="1" applyFont="1" applyFill="1" applyBorder="1" applyAlignment="1">
      <alignment vertical="center" wrapText="1"/>
    </xf>
    <xf numFmtId="0" fontId="8" fillId="0" borderId="0" xfId="1" applyFont="1" applyFill="1" applyBorder="1"/>
    <xf numFmtId="0" fontId="8" fillId="0" borderId="0" xfId="1" applyFont="1" applyFill="1" applyBorder="1" applyAlignment="1">
      <alignment horizontal="left" indent="1"/>
    </xf>
    <xf numFmtId="0" fontId="8" fillId="0" borderId="0" xfId="1" applyFont="1" applyFill="1" applyBorder="1" applyAlignment="1">
      <alignment horizontal="left" indent="3"/>
    </xf>
    <xf numFmtId="3" fontId="7" fillId="0" borderId="1" xfId="1" applyNumberFormat="1" applyFont="1" applyFill="1" applyBorder="1" applyAlignment="1">
      <alignment vertical="center" wrapText="1"/>
    </xf>
    <xf numFmtId="3" fontId="7" fillId="0" borderId="1" xfId="1" quotePrefix="1" applyNumberFormat="1" applyFont="1" applyFill="1" applyBorder="1" applyAlignment="1">
      <alignment horizontal="right" vertical="center" wrapText="1"/>
    </xf>
    <xf numFmtId="0" fontId="7" fillId="0" borderId="1" xfId="1" applyFont="1" applyFill="1" applyBorder="1"/>
    <xf numFmtId="165" fontId="7" fillId="0" borderId="1" xfId="1" applyNumberFormat="1" applyFont="1" applyFill="1" applyBorder="1"/>
    <xf numFmtId="0" fontId="14" fillId="0" borderId="0" xfId="1" applyFont="1" applyFill="1" applyBorder="1" applyAlignment="1">
      <alignment horizontal="left"/>
    </xf>
    <xf numFmtId="3" fontId="14" fillId="0" borderId="0" xfId="1" applyNumberFormat="1" applyFont="1" applyBorder="1" applyAlignment="1">
      <alignment vertical="center" wrapText="1"/>
    </xf>
    <xf numFmtId="165" fontId="14" fillId="0" borderId="0" xfId="1" applyNumberFormat="1" applyFont="1" applyBorder="1" applyAlignment="1">
      <alignment vertical="center" wrapText="1"/>
    </xf>
    <xf numFmtId="0" fontId="7" fillId="0" borderId="1" xfId="6" applyFont="1" applyFill="1" applyBorder="1" applyAlignment="1">
      <alignment wrapText="1"/>
    </xf>
    <xf numFmtId="3" fontId="14" fillId="0" borderId="0" xfId="0" applyNumberFormat="1" applyFont="1" applyFill="1" applyBorder="1"/>
    <xf numFmtId="165" fontId="14" fillId="0" borderId="0" xfId="0" applyNumberFormat="1" applyFont="1" applyFill="1" applyBorder="1"/>
    <xf numFmtId="0" fontId="8" fillId="0" borderId="0" xfId="0" applyFont="1" applyAlignment="1"/>
    <xf numFmtId="3" fontId="14" fillId="0" borderId="0" xfId="0" applyNumberFormat="1" applyFont="1" applyFill="1" applyBorder="1" applyAlignment="1">
      <alignment horizontal="right" vertical="center" wrapText="1"/>
    </xf>
    <xf numFmtId="0" fontId="20" fillId="0" borderId="0" xfId="3" applyFont="1" applyFill="1" applyBorder="1" applyAlignment="1">
      <alignment horizontal="left" wrapText="1"/>
    </xf>
    <xf numFmtId="3" fontId="20" fillId="0" borderId="0" xfId="3" applyNumberFormat="1" applyFont="1" applyFill="1" applyBorder="1" applyAlignment="1">
      <alignment horizontal="right" wrapText="1"/>
    </xf>
    <xf numFmtId="165" fontId="20" fillId="0" borderId="0" xfId="3" applyNumberFormat="1" applyFont="1" applyFill="1" applyBorder="1" applyAlignment="1">
      <alignment horizontal="right" wrapText="1"/>
    </xf>
    <xf numFmtId="0" fontId="20" fillId="0" borderId="0" xfId="3" applyFont="1" applyFill="1" applyBorder="1" applyAlignment="1">
      <alignment horizontal="right" wrapText="1"/>
    </xf>
    <xf numFmtId="0" fontId="7" fillId="0" borderId="1" xfId="3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Alignment="1"/>
    <xf numFmtId="0" fontId="15" fillId="0" borderId="0" xfId="0" applyFont="1" applyFill="1" applyBorder="1" applyAlignment="1"/>
    <xf numFmtId="0" fontId="6" fillId="0" borderId="1" xfId="0" applyFont="1" applyBorder="1" applyAlignment="1">
      <alignment horizontal="center" vertical="center"/>
    </xf>
    <xf numFmtId="0" fontId="8" fillId="0" borderId="0" xfId="4" applyFont="1" applyFill="1" applyBorder="1" applyAlignment="1">
      <alignment horizontal="left" indent="3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4" fillId="0" borderId="0" xfId="4" applyFont="1" applyFill="1" applyBorder="1" applyAlignment="1">
      <alignment horizontal="left" indent="3"/>
    </xf>
    <xf numFmtId="0" fontId="8" fillId="0" borderId="2" xfId="4" applyFont="1" applyFill="1" applyBorder="1" applyAlignment="1">
      <alignment horizontal="left" vertical="center" wrapText="1"/>
    </xf>
    <xf numFmtId="0" fontId="14" fillId="0" borderId="1" xfId="4" applyFont="1" applyFill="1" applyBorder="1" applyAlignment="1">
      <alignment horizontal="left" indent="3"/>
    </xf>
    <xf numFmtId="0" fontId="14" fillId="0" borderId="1" xfId="0" applyFont="1" applyFill="1" applyBorder="1"/>
    <xf numFmtId="3" fontId="14" fillId="0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horizontal="right" vertical="center" wrapText="1"/>
    </xf>
    <xf numFmtId="3" fontId="14" fillId="0" borderId="0" xfId="0" applyNumberFormat="1" applyFont="1" applyFill="1"/>
    <xf numFmtId="3" fontId="14" fillId="0" borderId="1" xfId="0" applyNumberFormat="1" applyFont="1" applyFill="1" applyBorder="1"/>
    <xf numFmtId="0" fontId="8" fillId="0" borderId="2" xfId="0" applyFont="1" applyFill="1" applyBorder="1" applyAlignment="1">
      <alignment horizontal="left" wrapText="1"/>
    </xf>
    <xf numFmtId="3" fontId="7" fillId="0" borderId="0" xfId="0" applyNumberFormat="1" applyFont="1" applyFill="1" applyBorder="1" applyAlignment="1">
      <alignment wrapText="1"/>
    </xf>
    <xf numFmtId="0" fontId="20" fillId="0" borderId="1" xfId="3" applyFont="1" applyFill="1" applyBorder="1"/>
    <xf numFmtId="3" fontId="20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wrapText="1" indent="1"/>
    </xf>
    <xf numFmtId="0" fontId="8" fillId="0" borderId="1" xfId="4" applyFont="1" applyFill="1" applyBorder="1" applyAlignment="1">
      <alignment horizontal="left" indent="3"/>
    </xf>
    <xf numFmtId="3" fontId="8" fillId="0" borderId="0" xfId="3" applyNumberFormat="1" applyFont="1" applyFill="1" applyBorder="1" applyAlignment="1">
      <alignment horizontal="right" wrapText="1"/>
    </xf>
    <xf numFmtId="0" fontId="8" fillId="0" borderId="0" xfId="0" applyFont="1" applyBorder="1" applyAlignment="1"/>
    <xf numFmtId="0" fontId="6" fillId="0" borderId="0" xfId="0" applyFont="1" applyBorder="1"/>
    <xf numFmtId="0" fontId="21" fillId="0" borderId="0" xfId="8" applyFont="1" applyBorder="1" applyAlignment="1">
      <alignment vertical="top" wrapText="1"/>
    </xf>
    <xf numFmtId="0" fontId="21" fillId="0" borderId="0" xfId="8" applyFont="1" applyBorder="1" applyAlignment="1">
      <alignment vertical="center"/>
    </xf>
    <xf numFmtId="0" fontId="21" fillId="0" borderId="0" xfId="8" applyFont="1" applyBorder="1" applyAlignment="1">
      <alignment horizontal="center" vertical="center"/>
    </xf>
    <xf numFmtId="0" fontId="14" fillId="0" borderId="0" xfId="8" applyFont="1" applyFill="1"/>
    <xf numFmtId="49" fontId="14" fillId="0" borderId="0" xfId="8" applyNumberFormat="1" applyFont="1" applyFill="1" applyBorder="1"/>
    <xf numFmtId="0" fontId="14" fillId="0" borderId="0" xfId="0" applyFont="1" applyBorder="1" applyAlignment="1"/>
    <xf numFmtId="2" fontId="8" fillId="0" borderId="0" xfId="0" applyNumberFormat="1" applyFont="1" applyBorder="1"/>
    <xf numFmtId="1" fontId="8" fillId="0" borderId="0" xfId="0" applyNumberFormat="1" applyFont="1" applyBorder="1"/>
    <xf numFmtId="2" fontId="8" fillId="0" borderId="1" xfId="0" applyNumberFormat="1" applyFont="1" applyBorder="1"/>
    <xf numFmtId="1" fontId="8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 indent="2"/>
    </xf>
    <xf numFmtId="0" fontId="8" fillId="0" borderId="0" xfId="0" applyFont="1" applyFill="1" applyBorder="1" applyAlignment="1">
      <alignment horizontal="left" vertical="center" wrapText="1" indent="1"/>
    </xf>
    <xf numFmtId="0" fontId="7" fillId="0" borderId="0" xfId="8" applyFont="1" applyFill="1" applyBorder="1" applyAlignment="1">
      <alignment wrapText="1"/>
    </xf>
    <xf numFmtId="3" fontId="8" fillId="0" borderId="0" xfId="0" applyNumberFormat="1" applyFont="1" applyFill="1" applyBorder="1" applyAlignment="1">
      <alignment horizontal="left" wrapText="1" indent="1"/>
    </xf>
    <xf numFmtId="0" fontId="8" fillId="0" borderId="0" xfId="0" applyFont="1" applyFill="1" applyAlignment="1">
      <alignment horizontal="left" wrapText="1" indent="1"/>
    </xf>
    <xf numFmtId="0" fontId="14" fillId="0" borderId="0" xfId="0" applyFont="1" applyFill="1" applyBorder="1" applyAlignment="1"/>
    <xf numFmtId="4" fontId="16" fillId="0" borderId="1" xfId="0" applyNumberFormat="1" applyFont="1" applyBorder="1"/>
    <xf numFmtId="165" fontId="8" fillId="0" borderId="1" xfId="0" applyNumberFormat="1" applyFont="1" applyBorder="1"/>
    <xf numFmtId="165" fontId="16" fillId="0" borderId="1" xfId="0" applyNumberFormat="1" applyFont="1" applyBorder="1"/>
    <xf numFmtId="0" fontId="8" fillId="0" borderId="1" xfId="9" applyFont="1" applyFill="1" applyBorder="1" applyAlignment="1">
      <alignment horizontal="left" vertical="center" indent="1"/>
    </xf>
    <xf numFmtId="0" fontId="8" fillId="0" borderId="0" xfId="8" applyFont="1" applyFill="1" applyBorder="1" applyAlignment="1">
      <alignment horizontal="left" indent="1"/>
    </xf>
    <xf numFmtId="0" fontId="7" fillId="0" borderId="0" xfId="0" applyFont="1" applyFill="1" applyBorder="1" applyAlignment="1"/>
    <xf numFmtId="0" fontId="7" fillId="0" borderId="0" xfId="8" applyFont="1" applyFill="1" applyBorder="1" applyAlignment="1">
      <alignment horizontal="left"/>
    </xf>
    <xf numFmtId="0" fontId="8" fillId="0" borderId="0" xfId="8" applyFont="1" applyFill="1" applyAlignment="1">
      <alignment horizontal="left"/>
    </xf>
    <xf numFmtId="0" fontId="8" fillId="0" borderId="0" xfId="8" applyFont="1" applyFill="1" applyBorder="1" applyAlignment="1">
      <alignment horizontal="center" vertical="center" wrapText="1"/>
    </xf>
    <xf numFmtId="0" fontId="8" fillId="0" borderId="0" xfId="8" applyFont="1" applyFill="1" applyBorder="1" applyAlignment="1">
      <alignment horizontal="center" wrapText="1"/>
    </xf>
    <xf numFmtId="0" fontId="8" fillId="0" borderId="0" xfId="9" applyFont="1" applyFill="1" applyBorder="1" applyAlignment="1">
      <alignment horizontal="center" vertical="center" wrapText="1"/>
    </xf>
    <xf numFmtId="3" fontId="8" fillId="0" borderId="0" xfId="8" applyNumberFormat="1" applyFont="1" applyFill="1" applyBorder="1" applyAlignment="1">
      <alignment horizontal="center" wrapText="1"/>
    </xf>
    <xf numFmtId="3" fontId="8" fillId="0" borderId="0" xfId="9" applyNumberFormat="1" applyFont="1" applyFill="1" applyBorder="1" applyAlignment="1">
      <alignment horizontal="center" vertical="center" wrapText="1"/>
    </xf>
    <xf numFmtId="0" fontId="8" fillId="0" borderId="0" xfId="9" applyFont="1" applyFill="1" applyBorder="1" applyAlignment="1">
      <alignment horizontal="left" vertical="center" wrapText="1"/>
    </xf>
    <xf numFmtId="0" fontId="14" fillId="0" borderId="0" xfId="8" applyFont="1" applyFill="1" applyBorder="1"/>
    <xf numFmtId="164" fontId="8" fillId="0" borderId="1" xfId="0" applyNumberFormat="1" applyFont="1" applyFill="1" applyBorder="1"/>
    <xf numFmtId="0" fontId="8" fillId="0" borderId="1" xfId="0" applyFont="1" applyFill="1" applyBorder="1" applyAlignment="1">
      <alignment horizontal="left" indent="1"/>
    </xf>
    <xf numFmtId="0" fontId="8" fillId="0" borderId="0" xfId="8" applyFont="1" applyFill="1" applyBorder="1" applyAlignment="1">
      <alignment horizontal="left"/>
    </xf>
    <xf numFmtId="0" fontId="8" fillId="0" borderId="0" xfId="9" applyFont="1" applyFill="1" applyBorder="1" applyAlignment="1">
      <alignment horizontal="left" vertical="center"/>
    </xf>
    <xf numFmtId="0" fontId="16" fillId="0" borderId="1" xfId="0" applyFont="1" applyBorder="1"/>
    <xf numFmtId="0" fontId="8" fillId="0" borderId="0" xfId="9" applyFont="1" applyFill="1" applyAlignment="1">
      <alignment horizontal="left" vertical="center"/>
    </xf>
    <xf numFmtId="3" fontId="14" fillId="0" borderId="0" xfId="0" applyNumberFormat="1" applyFont="1" applyBorder="1" applyAlignment="1"/>
    <xf numFmtId="165" fontId="8" fillId="0" borderId="1" xfId="0" applyNumberFormat="1" applyFont="1" applyFill="1" applyBorder="1" applyAlignment="1">
      <alignment vertical="center" wrapText="1"/>
    </xf>
    <xf numFmtId="3" fontId="8" fillId="0" borderId="1" xfId="0" applyNumberFormat="1" applyFont="1" applyFill="1" applyBorder="1" applyAlignment="1"/>
    <xf numFmtId="0" fontId="8" fillId="0" borderId="0" xfId="9" applyFont="1" applyFill="1" applyBorder="1" applyAlignment="1">
      <alignment horizontal="left" wrapText="1" indent="1"/>
    </xf>
    <xf numFmtId="0" fontId="8" fillId="0" borderId="0" xfId="9" applyFont="1" applyFill="1" applyBorder="1" applyAlignment="1">
      <alignment wrapText="1"/>
    </xf>
    <xf numFmtId="0" fontId="7" fillId="0" borderId="0" xfId="8" applyFont="1" applyFill="1" applyBorder="1" applyAlignment="1">
      <alignment horizontal="left" wrapText="1"/>
    </xf>
    <xf numFmtId="0" fontId="8" fillId="0" borderId="0" xfId="9" applyFont="1" applyFill="1" applyAlignment="1">
      <alignment wrapText="1"/>
    </xf>
    <xf numFmtId="0" fontId="7" fillId="0" borderId="1" xfId="9" applyFont="1" applyFill="1" applyBorder="1" applyAlignment="1">
      <alignment horizontal="center" vertical="center" wrapText="1"/>
    </xf>
    <xf numFmtId="0" fontId="14" fillId="0" borderId="0" xfId="10" applyFont="1" applyFill="1"/>
    <xf numFmtId="0" fontId="8" fillId="0" borderId="1" xfId="10" applyFont="1" applyFill="1" applyBorder="1" applyAlignment="1">
      <alignment horizontal="left"/>
    </xf>
    <xf numFmtId="0" fontId="8" fillId="0" borderId="0" xfId="10" applyFont="1" applyFill="1" applyBorder="1" applyAlignment="1">
      <alignment horizontal="left" indent="1"/>
    </xf>
    <xf numFmtId="0" fontId="8" fillId="0" borderId="0" xfId="10" applyFont="1" applyFill="1" applyBorder="1" applyAlignment="1">
      <alignment horizontal="left"/>
    </xf>
    <xf numFmtId="0" fontId="8" fillId="0" borderId="0" xfId="10" applyFont="1" applyFill="1"/>
    <xf numFmtId="0" fontId="7" fillId="0" borderId="1" xfId="10" applyFont="1" applyFill="1" applyBorder="1" applyAlignment="1">
      <alignment horizontal="center" vertical="center" wrapText="1"/>
    </xf>
    <xf numFmtId="3" fontId="14" fillId="0" borderId="0" xfId="0" applyNumberFormat="1" applyFont="1" applyBorder="1" applyAlignment="1">
      <alignment vertical="center" wrapText="1"/>
    </xf>
    <xf numFmtId="165" fontId="8" fillId="0" borderId="1" xfId="0" applyNumberFormat="1" applyFont="1" applyBorder="1" applyAlignment="1">
      <alignment vertical="center" wrapText="1"/>
    </xf>
    <xf numFmtId="165" fontId="8" fillId="0" borderId="1" xfId="0" quotePrefix="1" applyNumberFormat="1" applyFont="1" applyBorder="1" applyAlignment="1">
      <alignment horizontal="right"/>
    </xf>
    <xf numFmtId="3" fontId="8" fillId="0" borderId="1" xfId="0" quotePrefix="1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center" wrapText="1"/>
    </xf>
    <xf numFmtId="165" fontId="7" fillId="0" borderId="1" xfId="8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/>
    <xf numFmtId="0" fontId="7" fillId="0" borderId="1" xfId="9" applyFont="1" applyFill="1" applyBorder="1" applyAlignment="1">
      <alignment horizontal="left" vertical="center"/>
    </xf>
    <xf numFmtId="0" fontId="8" fillId="0" borderId="0" xfId="0" applyFont="1" applyAlignment="1">
      <alignment horizontal="left" indent="3"/>
    </xf>
    <xf numFmtId="3" fontId="14" fillId="0" borderId="1" xfId="0" applyNumberFormat="1" applyFont="1" applyBorder="1"/>
    <xf numFmtId="0" fontId="14" fillId="0" borderId="1" xfId="0" applyFont="1" applyBorder="1" applyAlignment="1">
      <alignment horizontal="left" indent="3"/>
    </xf>
    <xf numFmtId="0" fontId="8" fillId="0" borderId="2" xfId="8" applyFont="1" applyFill="1" applyBorder="1" applyAlignment="1">
      <alignment horizontal="center" vertical="center" wrapText="1"/>
    </xf>
    <xf numFmtId="0" fontId="8" fillId="0" borderId="2" xfId="8" applyFont="1" applyFill="1" applyBorder="1" applyAlignment="1">
      <alignment horizontal="center" wrapText="1"/>
    </xf>
    <xf numFmtId="0" fontId="8" fillId="0" borderId="2" xfId="9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right" vertical="center"/>
    </xf>
    <xf numFmtId="165" fontId="8" fillId="0" borderId="0" xfId="0" applyNumberFormat="1" applyFont="1" applyBorder="1" applyAlignment="1"/>
    <xf numFmtId="0" fontId="8" fillId="0" borderId="0" xfId="0" applyNumberFormat="1" applyFont="1" applyBorder="1" applyAlignment="1">
      <alignment vertical="center"/>
    </xf>
    <xf numFmtId="3" fontId="8" fillId="0" borderId="0" xfId="12" applyNumberFormat="1" applyFont="1" applyFill="1" applyBorder="1"/>
    <xf numFmtId="0" fontId="8" fillId="0" borderId="0" xfId="0" applyNumberFormat="1" applyFont="1" applyFill="1" applyBorder="1" applyAlignment="1">
      <alignment vertical="center"/>
    </xf>
    <xf numFmtId="164" fontId="14" fillId="0" borderId="0" xfId="0" applyNumberFormat="1" applyFont="1" applyFill="1" applyBorder="1"/>
    <xf numFmtId="165" fontId="14" fillId="0" borderId="0" xfId="0" applyNumberFormat="1" applyFont="1" applyFill="1" applyBorder="1" applyAlignment="1"/>
    <xf numFmtId="3" fontId="14" fillId="0" borderId="0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vertical="center"/>
    </xf>
    <xf numFmtId="0" fontId="8" fillId="0" borderId="1" xfId="0" applyFont="1" applyFill="1" applyBorder="1" applyAlignment="1"/>
    <xf numFmtId="3" fontId="8" fillId="0" borderId="1" xfId="12" quotePrefix="1" applyNumberFormat="1" applyFont="1" applyFill="1" applyBorder="1" applyAlignment="1">
      <alignment horizontal="right"/>
    </xf>
    <xf numFmtId="3" fontId="8" fillId="0" borderId="1" xfId="12" applyNumberFormat="1" applyFont="1" applyFill="1" applyBorder="1"/>
    <xf numFmtId="0" fontId="8" fillId="0" borderId="1" xfId="0" applyNumberFormat="1" applyFont="1" applyFill="1" applyBorder="1" applyAlignment="1">
      <alignment vertical="center"/>
    </xf>
    <xf numFmtId="166" fontId="8" fillId="0" borderId="0" xfId="0" applyNumberFormat="1" applyFont="1" applyBorder="1" applyAlignment="1"/>
    <xf numFmtId="166" fontId="7" fillId="0" borderId="0" xfId="9" applyNumberFormat="1" applyFont="1" applyFill="1" applyBorder="1" applyAlignment="1"/>
    <xf numFmtId="166" fontId="8" fillId="0" borderId="0" xfId="9" applyNumberFormat="1" applyFont="1" applyFill="1" applyBorder="1" applyAlignment="1"/>
    <xf numFmtId="166" fontId="8" fillId="0" borderId="0" xfId="0" applyNumberFormat="1" applyFont="1" applyFill="1" applyBorder="1" applyAlignment="1"/>
    <xf numFmtId="166" fontId="8" fillId="0" borderId="0" xfId="0" applyNumberFormat="1" applyFont="1" applyFill="1" applyAlignment="1"/>
    <xf numFmtId="167" fontId="8" fillId="0" borderId="0" xfId="0" applyNumberFormat="1" applyFont="1" applyBorder="1" applyAlignment="1"/>
    <xf numFmtId="167" fontId="7" fillId="0" borderId="0" xfId="9" applyNumberFormat="1" applyFont="1" applyFill="1" applyBorder="1" applyAlignment="1"/>
    <xf numFmtId="167" fontId="8" fillId="0" borderId="0" xfId="9" applyNumberFormat="1" applyFont="1" applyFill="1" applyBorder="1" applyAlignment="1"/>
    <xf numFmtId="167" fontId="8" fillId="0" borderId="0" xfId="0" applyNumberFormat="1" applyFont="1" applyFill="1" applyBorder="1" applyAlignment="1">
      <alignment vertical="center" wrapText="1"/>
    </xf>
    <xf numFmtId="167" fontId="8" fillId="0" borderId="0" xfId="0" applyNumberFormat="1" applyFont="1" applyFill="1" applyBorder="1" applyAlignment="1"/>
    <xf numFmtId="167" fontId="8" fillId="0" borderId="0" xfId="0" quotePrefix="1" applyNumberFormat="1" applyFont="1" applyFill="1" applyBorder="1" applyAlignment="1"/>
    <xf numFmtId="167" fontId="8" fillId="0" borderId="0" xfId="0" applyNumberFormat="1" applyFont="1" applyFill="1" applyAlignment="1"/>
    <xf numFmtId="166" fontId="8" fillId="0" borderId="0" xfId="0" applyNumberFormat="1" applyFont="1" applyFill="1" applyBorder="1" applyAlignment="1">
      <alignment wrapText="1"/>
    </xf>
    <xf numFmtId="0" fontId="7" fillId="0" borderId="0" xfId="9" applyFont="1" applyFill="1" applyBorder="1" applyAlignment="1"/>
    <xf numFmtId="167" fontId="21" fillId="0" borderId="0" xfId="8" applyNumberFormat="1" applyFont="1" applyBorder="1" applyAlignment="1">
      <alignment wrapText="1"/>
    </xf>
    <xf numFmtId="167" fontId="8" fillId="0" borderId="0" xfId="0" applyNumberFormat="1" applyFont="1" applyFill="1" applyBorder="1" applyAlignment="1">
      <alignment wrapText="1"/>
    </xf>
    <xf numFmtId="166" fontId="21" fillId="0" borderId="0" xfId="8" applyNumberFormat="1" applyFont="1" applyFill="1" applyBorder="1" applyAlignment="1">
      <alignment wrapText="1"/>
    </xf>
    <xf numFmtId="0" fontId="8" fillId="0" borderId="0" xfId="0" applyFont="1" applyFill="1" applyAlignment="1"/>
    <xf numFmtId="167" fontId="7" fillId="0" borderId="0" xfId="0" applyNumberFormat="1" applyFont="1" applyFill="1" applyBorder="1" applyAlignment="1"/>
    <xf numFmtId="167" fontId="8" fillId="0" borderId="0" xfId="0" applyNumberFormat="1" applyFont="1" applyAlignment="1"/>
    <xf numFmtId="166" fontId="8" fillId="0" borderId="0" xfId="0" applyNumberFormat="1" applyFont="1" applyAlignment="1"/>
    <xf numFmtId="166" fontId="7" fillId="0" borderId="0" xfId="0" applyNumberFormat="1" applyFont="1" applyFill="1" applyBorder="1" applyAlignment="1"/>
    <xf numFmtId="49" fontId="8" fillId="0" borderId="0" xfId="0" applyNumberFormat="1" applyFont="1" applyBorder="1" applyAlignment="1">
      <alignment horizontal="left"/>
    </xf>
    <xf numFmtId="49" fontId="7" fillId="0" borderId="0" xfId="9" applyNumberFormat="1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8" fillId="0" borderId="0" xfId="9" applyNumberFormat="1" applyFont="1" applyFill="1" applyBorder="1" applyAlignment="1">
      <alignment horizontal="left"/>
    </xf>
    <xf numFmtId="167" fontId="8" fillId="0" borderId="0" xfId="8" applyNumberFormat="1" applyFont="1" applyFill="1" applyBorder="1" applyAlignment="1">
      <alignment horizontal="center" wrapText="1"/>
    </xf>
    <xf numFmtId="167" fontId="16" fillId="0" borderId="0" xfId="0" applyNumberFormat="1" applyFont="1" applyFill="1" applyBorder="1" applyAlignment="1"/>
    <xf numFmtId="49" fontId="8" fillId="0" borderId="0" xfId="9" applyNumberFormat="1" applyFont="1" applyFill="1" applyBorder="1" applyAlignment="1">
      <alignment horizontal="left" wrapText="1"/>
    </xf>
    <xf numFmtId="49" fontId="8" fillId="0" borderId="0" xfId="0" applyNumberFormat="1" applyFont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49" fontId="8" fillId="0" borderId="0" xfId="8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/>
    </xf>
    <xf numFmtId="166" fontId="8" fillId="0" borderId="0" xfId="0" applyNumberFormat="1" applyFont="1"/>
    <xf numFmtId="166" fontId="7" fillId="0" borderId="0" xfId="0" applyNumberFormat="1" applyFont="1" applyFill="1" applyBorder="1"/>
    <xf numFmtId="166" fontId="8" fillId="0" borderId="0" xfId="0" applyNumberFormat="1" applyFont="1" applyFill="1" applyBorder="1"/>
    <xf numFmtId="167" fontId="8" fillId="0" borderId="0" xfId="0" applyNumberFormat="1" applyFont="1" applyBorder="1"/>
    <xf numFmtId="167" fontId="16" fillId="0" borderId="0" xfId="0" applyNumberFormat="1" applyFont="1" applyBorder="1"/>
    <xf numFmtId="167" fontId="7" fillId="0" borderId="0" xfId="0" applyNumberFormat="1" applyFont="1" applyFill="1" applyBorder="1"/>
    <xf numFmtId="167" fontId="8" fillId="0" borderId="0" xfId="0" applyNumberFormat="1" applyFont="1" applyFill="1" applyBorder="1"/>
    <xf numFmtId="167" fontId="16" fillId="0" borderId="0" xfId="0" applyNumberFormat="1" applyFont="1" applyFill="1" applyBorder="1"/>
    <xf numFmtId="167" fontId="7" fillId="0" borderId="0" xfId="8" applyNumberFormat="1" applyFont="1" applyFill="1" applyBorder="1" applyAlignment="1">
      <alignment wrapText="1"/>
    </xf>
    <xf numFmtId="49" fontId="16" fillId="0" borderId="0" xfId="0" applyNumberFormat="1" applyFont="1" applyBorder="1" applyAlignment="1">
      <alignment horizontal="left"/>
    </xf>
    <xf numFmtId="167" fontId="7" fillId="0" borderId="0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left" wrapText="1"/>
    </xf>
    <xf numFmtId="167" fontId="8" fillId="0" borderId="0" xfId="0" applyNumberFormat="1" applyFont="1" applyFill="1" applyBorder="1" applyAlignment="1">
      <alignment horizontal="right"/>
    </xf>
    <xf numFmtId="49" fontId="8" fillId="0" borderId="0" xfId="7" applyNumberFormat="1" applyFont="1" applyBorder="1" applyAlignment="1">
      <alignment horizontal="left"/>
    </xf>
    <xf numFmtId="49" fontId="8" fillId="0" borderId="0" xfId="7" applyNumberFormat="1" applyFont="1" applyFill="1" applyBorder="1" applyAlignment="1">
      <alignment horizontal="left"/>
    </xf>
    <xf numFmtId="166" fontId="8" fillId="0" borderId="0" xfId="0" quotePrefix="1" applyNumberFormat="1" applyFont="1" applyFill="1" applyBorder="1" applyAlignment="1">
      <alignment horizontal="right"/>
    </xf>
    <xf numFmtId="166" fontId="8" fillId="0" borderId="0" xfId="7" applyNumberFormat="1" applyFont="1" applyFill="1" applyBorder="1" applyAlignment="1"/>
    <xf numFmtId="49" fontId="7" fillId="0" borderId="0" xfId="11" applyNumberFormat="1" applyFont="1" applyFill="1" applyBorder="1" applyAlignment="1">
      <alignment horizontal="left"/>
    </xf>
    <xf numFmtId="167" fontId="8" fillId="0" borderId="0" xfId="7" applyNumberFormat="1" applyFont="1" applyBorder="1" applyAlignment="1"/>
    <xf numFmtId="167" fontId="8" fillId="0" borderId="0" xfId="7" applyNumberFormat="1" applyFont="1" applyFill="1" applyBorder="1" applyAlignment="1"/>
    <xf numFmtId="49" fontId="7" fillId="0" borderId="0" xfId="3" applyNumberFormat="1" applyFont="1" applyFill="1" applyBorder="1" applyAlignment="1">
      <alignment horizontal="left" wrapText="1"/>
    </xf>
    <xf numFmtId="167" fontId="8" fillId="0" borderId="0" xfId="0" applyNumberFormat="1" applyFont="1"/>
    <xf numFmtId="167" fontId="16" fillId="0" borderId="0" xfId="0" applyNumberFormat="1" applyFont="1" applyFill="1" applyBorder="1" applyAlignment="1">
      <alignment vertical="center" wrapText="1"/>
    </xf>
    <xf numFmtId="167" fontId="7" fillId="0" borderId="0" xfId="3" applyNumberFormat="1" applyFont="1" applyFill="1" applyBorder="1" applyAlignment="1">
      <alignment wrapText="1"/>
    </xf>
    <xf numFmtId="167" fontId="19" fillId="0" borderId="0" xfId="0" applyNumberFormat="1" applyFont="1" applyFill="1" applyBorder="1" applyAlignment="1"/>
    <xf numFmtId="167" fontId="8" fillId="0" borderId="0" xfId="3" applyNumberFormat="1" applyFont="1" applyFill="1" applyBorder="1" applyAlignment="1">
      <alignment vertical="center" wrapText="1"/>
    </xf>
    <xf numFmtId="167" fontId="7" fillId="0" borderId="0" xfId="0" applyNumberFormat="1" applyFont="1" applyFill="1" applyBorder="1" applyAlignment="1">
      <alignment horizontal="right"/>
    </xf>
    <xf numFmtId="49" fontId="8" fillId="0" borderId="0" xfId="7" applyNumberFormat="1" applyFont="1" applyAlignment="1">
      <alignment horizontal="left"/>
    </xf>
    <xf numFmtId="49" fontId="19" fillId="0" borderId="0" xfId="0" applyNumberFormat="1" applyFont="1" applyFill="1" applyBorder="1" applyAlignment="1">
      <alignment horizontal="left"/>
    </xf>
    <xf numFmtId="167" fontId="19" fillId="0" borderId="0" xfId="0" applyNumberFormat="1" applyFont="1" applyFill="1" applyBorder="1"/>
    <xf numFmtId="167" fontId="17" fillId="0" borderId="0" xfId="0" applyNumberFormat="1" applyFont="1" applyFill="1" applyBorder="1" applyAlignment="1"/>
    <xf numFmtId="166" fontId="8" fillId="0" borderId="0" xfId="7" applyNumberFormat="1" applyFont="1" applyAlignment="1"/>
    <xf numFmtId="166" fontId="8" fillId="0" borderId="0" xfId="1" applyNumberFormat="1" applyFont="1" applyAlignment="1"/>
    <xf numFmtId="166" fontId="8" fillId="0" borderId="0" xfId="1" applyNumberFormat="1" applyFont="1" applyFill="1" applyBorder="1" applyAlignment="1"/>
    <xf numFmtId="167" fontId="8" fillId="0" borderId="0" xfId="1" applyNumberFormat="1" applyFont="1"/>
    <xf numFmtId="167" fontId="7" fillId="0" borderId="0" xfId="1" applyNumberFormat="1" applyFont="1" applyFill="1" applyBorder="1"/>
    <xf numFmtId="167" fontId="8" fillId="0" borderId="0" xfId="1" applyNumberFormat="1" applyFont="1" applyFill="1" applyBorder="1" applyAlignment="1">
      <alignment vertical="center" wrapText="1"/>
    </xf>
    <xf numFmtId="167" fontId="8" fillId="0" borderId="0" xfId="1" applyNumberFormat="1" applyFont="1" applyFill="1" applyBorder="1"/>
    <xf numFmtId="167" fontId="8" fillId="0" borderId="0" xfId="1" applyNumberFormat="1" applyFont="1" applyFill="1" applyBorder="1" applyAlignment="1">
      <alignment horizontal="right"/>
    </xf>
    <xf numFmtId="49" fontId="7" fillId="0" borderId="0" xfId="1" applyNumberFormat="1" applyFont="1" applyFill="1" applyBorder="1" applyAlignment="1">
      <alignment horizontal="left" wrapText="1"/>
    </xf>
    <xf numFmtId="49" fontId="8" fillId="0" borderId="0" xfId="1" applyNumberFormat="1" applyFont="1" applyFill="1" applyBorder="1" applyAlignment="1">
      <alignment horizontal="left" wrapText="1"/>
    </xf>
    <xf numFmtId="49" fontId="8" fillId="0" borderId="0" xfId="1" applyNumberFormat="1" applyFont="1" applyFill="1" applyBorder="1" applyAlignment="1">
      <alignment horizontal="left"/>
    </xf>
    <xf numFmtId="166" fontId="7" fillId="0" borderId="0" xfId="0" applyNumberFormat="1" applyFont="1" applyAlignment="1"/>
    <xf numFmtId="166" fontId="7" fillId="0" borderId="0" xfId="3" applyNumberFormat="1" applyFont="1" applyFill="1" applyBorder="1" applyAlignment="1">
      <alignment wrapText="1"/>
    </xf>
    <xf numFmtId="49" fontId="7" fillId="0" borderId="0" xfId="0" applyNumberFormat="1" applyFont="1" applyAlignment="1">
      <alignment horizontal="left"/>
    </xf>
    <xf numFmtId="167" fontId="7" fillId="0" borderId="0" xfId="3" applyNumberFormat="1" applyFont="1" applyFill="1" applyBorder="1" applyAlignment="1">
      <alignment horizontal="left" wrapText="1"/>
    </xf>
    <xf numFmtId="0" fontId="19" fillId="0" borderId="0" xfId="0" applyFont="1" applyFill="1" applyBorder="1"/>
    <xf numFmtId="49" fontId="8" fillId="0" borderId="0" xfId="0" applyNumberFormat="1" applyFont="1" applyFill="1" applyBorder="1" applyAlignment="1" applyProtection="1">
      <alignment horizontal="left" wrapText="1"/>
    </xf>
    <xf numFmtId="166" fontId="7" fillId="0" borderId="0" xfId="0" quotePrefix="1" applyNumberFormat="1" applyFont="1" applyFill="1" applyBorder="1" applyAlignment="1" applyProtection="1">
      <alignment wrapText="1"/>
    </xf>
    <xf numFmtId="167" fontId="14" fillId="0" borderId="1" xfId="0" applyNumberFormat="1" applyFont="1" applyBorder="1"/>
    <xf numFmtId="166" fontId="8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wrapText="1"/>
    </xf>
    <xf numFmtId="167" fontId="7" fillId="0" borderId="0" xfId="0" quotePrefix="1" applyNumberFormat="1" applyFont="1" applyFill="1" applyBorder="1" applyAlignment="1"/>
    <xf numFmtId="168" fontId="25" fillId="0" borderId="0" xfId="14" applyNumberFormat="1" applyFont="1" applyBorder="1" applyAlignment="1">
      <alignment horizontal="right" vertical="top"/>
    </xf>
    <xf numFmtId="0" fontId="25" fillId="0" borderId="0" xfId="14" applyFont="1" applyBorder="1" applyAlignment="1">
      <alignment horizontal="left" vertical="top" wrapText="1"/>
    </xf>
    <xf numFmtId="0" fontId="25" fillId="0" borderId="0" xfId="14" applyFont="1" applyBorder="1" applyAlignment="1">
      <alignment horizontal="left" vertical="top" wrapText="1"/>
    </xf>
    <xf numFmtId="0" fontId="25" fillId="0" borderId="0" xfId="14" applyFont="1" applyBorder="1" applyAlignment="1">
      <alignment horizontal="left" vertical="top" wrapText="1"/>
    </xf>
    <xf numFmtId="0" fontId="21" fillId="0" borderId="0" xfId="14" applyFont="1" applyBorder="1" applyAlignment="1">
      <alignment horizontal="left" vertical="top" wrapText="1"/>
    </xf>
    <xf numFmtId="0" fontId="25" fillId="0" borderId="0" xfId="14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49" fontId="8" fillId="0" borderId="0" xfId="9" applyNumberFormat="1" applyFont="1" applyFill="1" applyBorder="1" applyAlignment="1">
      <alignment horizontal="left" vertical="center" wrapText="1"/>
    </xf>
    <xf numFmtId="49" fontId="14" fillId="0" borderId="0" xfId="0" applyNumberFormat="1" applyFont="1" applyFill="1" applyBorder="1" applyAlignment="1">
      <alignment horizontal="left"/>
    </xf>
    <xf numFmtId="49" fontId="8" fillId="0" borderId="0" xfId="8" applyNumberFormat="1" applyFont="1" applyFill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49" fontId="7" fillId="0" borderId="1" xfId="9" applyNumberFormat="1" applyFont="1" applyFill="1" applyBorder="1" applyAlignment="1">
      <alignment horizontal="left" wrapText="1"/>
    </xf>
    <xf numFmtId="49" fontId="8" fillId="0" borderId="2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 vertical="center" wrapText="1"/>
    </xf>
    <xf numFmtId="49" fontId="14" fillId="0" borderId="0" xfId="0" applyNumberFormat="1" applyFont="1" applyFill="1" applyBorder="1" applyAlignment="1">
      <alignment horizontal="left" vertical="center" wrapText="1"/>
    </xf>
    <xf numFmtId="49" fontId="7" fillId="0" borderId="1" xfId="10" applyNumberFormat="1" applyFont="1" applyFill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left" vertical="center" wrapText="1"/>
    </xf>
    <xf numFmtId="3" fontId="7" fillId="0" borderId="0" xfId="0" applyNumberFormat="1" applyFont="1" applyFill="1" applyBorder="1" applyAlignment="1"/>
    <xf numFmtId="49" fontId="8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49" fontId="7" fillId="0" borderId="1" xfId="11" applyNumberFormat="1" applyFont="1" applyFill="1" applyBorder="1" applyAlignment="1">
      <alignment horizontal="left" wrapText="1"/>
    </xf>
    <xf numFmtId="49" fontId="8" fillId="0" borderId="2" xfId="0" applyNumberFormat="1" applyFont="1" applyFill="1" applyBorder="1" applyAlignment="1">
      <alignment horizontal="left" wrapText="1"/>
    </xf>
    <xf numFmtId="49" fontId="14" fillId="0" borderId="1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8" fillId="0" borderId="2" xfId="8" applyNumberFormat="1" applyFont="1" applyFill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49" fontId="8" fillId="0" borderId="1" xfId="12" applyNumberFormat="1" applyFont="1" applyFill="1" applyBorder="1" applyAlignment="1">
      <alignment horizontal="left"/>
    </xf>
    <xf numFmtId="49" fontId="8" fillId="0" borderId="0" xfId="12" applyNumberFormat="1" applyFont="1" applyFill="1" applyBorder="1" applyAlignment="1">
      <alignment horizontal="left"/>
    </xf>
    <xf numFmtId="166" fontId="8" fillId="0" borderId="1" xfId="0" applyNumberFormat="1" applyFont="1" applyFill="1" applyBorder="1" applyAlignment="1">
      <alignment vertical="center" wrapText="1"/>
    </xf>
    <xf numFmtId="49" fontId="8" fillId="0" borderId="2" xfId="5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wrapText="1"/>
    </xf>
    <xf numFmtId="49" fontId="20" fillId="0" borderId="0" xfId="0" applyNumberFormat="1" applyFont="1" applyFill="1" applyBorder="1" applyAlignment="1">
      <alignment horizontal="left" wrapText="1"/>
    </xf>
    <xf numFmtId="49" fontId="8" fillId="0" borderId="2" xfId="3" applyNumberFormat="1" applyFont="1" applyFill="1" applyBorder="1" applyAlignment="1">
      <alignment horizontal="left" wrapText="1"/>
    </xf>
    <xf numFmtId="49" fontId="7" fillId="0" borderId="1" xfId="3" applyNumberFormat="1" applyFont="1" applyFill="1" applyBorder="1" applyAlignment="1">
      <alignment horizontal="left" wrapText="1"/>
    </xf>
    <xf numFmtId="0" fontId="25" fillId="0" borderId="0" xfId="14" applyFont="1" applyBorder="1" applyAlignment="1">
      <alignment horizontal="left" vertical="top" wrapText="1"/>
    </xf>
    <xf numFmtId="49" fontId="8" fillId="0" borderId="1" xfId="7" applyNumberFormat="1" applyFont="1" applyBorder="1" applyAlignment="1">
      <alignment horizontal="left"/>
    </xf>
    <xf numFmtId="49" fontId="8" fillId="0" borderId="0" xfId="7" applyNumberFormat="1" applyFont="1" applyFill="1" applyAlignment="1">
      <alignment horizontal="left"/>
    </xf>
    <xf numFmtId="49" fontId="14" fillId="0" borderId="0" xfId="7" applyNumberFormat="1" applyFont="1" applyBorder="1" applyAlignment="1">
      <alignment horizontal="left"/>
    </xf>
    <xf numFmtId="49" fontId="14" fillId="0" borderId="0" xfId="7" applyNumberFormat="1" applyFont="1" applyAlignment="1">
      <alignment horizontal="left"/>
    </xf>
    <xf numFmtId="49" fontId="14" fillId="0" borderId="0" xfId="7" applyNumberFormat="1" applyFont="1" applyFill="1" applyBorder="1" applyAlignment="1">
      <alignment horizontal="left" wrapText="1"/>
    </xf>
    <xf numFmtId="49" fontId="14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49" fontId="7" fillId="0" borderId="1" xfId="1" applyNumberFormat="1" applyFont="1" applyFill="1" applyBorder="1" applyAlignment="1">
      <alignment horizontal="left" wrapText="1"/>
    </xf>
    <xf numFmtId="49" fontId="14" fillId="0" borderId="0" xfId="1" applyNumberFormat="1" applyFont="1" applyBorder="1" applyAlignment="1">
      <alignment horizontal="left" wrapText="1"/>
    </xf>
    <xf numFmtId="49" fontId="7" fillId="0" borderId="1" xfId="1" quotePrefix="1" applyNumberFormat="1" applyFont="1" applyFill="1" applyBorder="1" applyAlignment="1">
      <alignment horizontal="left" wrapText="1"/>
    </xf>
    <xf numFmtId="49" fontId="14" fillId="0" borderId="1" xfId="0" applyNumberFormat="1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/>
    </xf>
    <xf numFmtId="49" fontId="8" fillId="0" borderId="0" xfId="1" applyNumberFormat="1" applyFont="1" applyBorder="1" applyAlignment="1">
      <alignment horizontal="left"/>
    </xf>
    <xf numFmtId="0" fontId="25" fillId="0" borderId="0" xfId="14" applyFont="1" applyBorder="1" applyAlignment="1">
      <alignment horizontal="left" vertical="top" wrapText="1"/>
    </xf>
    <xf numFmtId="49" fontId="20" fillId="0" borderId="0" xfId="3" applyNumberFormat="1" applyFont="1" applyFill="1" applyBorder="1" applyAlignment="1">
      <alignment horizontal="left" wrapText="1"/>
    </xf>
    <xf numFmtId="49" fontId="14" fillId="0" borderId="0" xfId="0" applyNumberFormat="1" applyFont="1" applyBorder="1" applyAlignment="1">
      <alignment horizontal="left" wrapText="1"/>
    </xf>
    <xf numFmtId="49" fontId="15" fillId="0" borderId="0" xfId="0" applyNumberFormat="1" applyFont="1" applyFill="1" applyAlignment="1">
      <alignment horizontal="left"/>
    </xf>
    <xf numFmtId="49" fontId="12" fillId="0" borderId="0" xfId="0" applyNumberFormat="1" applyFont="1" applyAlignment="1">
      <alignment horizontal="left"/>
    </xf>
    <xf numFmtId="49" fontId="6" fillId="0" borderId="0" xfId="0" applyNumberFormat="1" applyFont="1" applyFill="1" applyAlignment="1">
      <alignment horizontal="left"/>
    </xf>
    <xf numFmtId="49" fontId="8" fillId="0" borderId="1" xfId="0" applyNumberFormat="1" applyFont="1" applyFill="1" applyBorder="1" applyAlignment="1">
      <alignment horizontal="left" wrapText="1"/>
    </xf>
    <xf numFmtId="49" fontId="6" fillId="0" borderId="1" xfId="0" applyNumberFormat="1" applyFont="1" applyBorder="1" applyAlignment="1">
      <alignment horizontal="left"/>
    </xf>
    <xf numFmtId="0" fontId="8" fillId="0" borderId="0" xfId="8" applyFont="1" applyFill="1" applyBorder="1" applyAlignment="1">
      <alignment wrapText="1"/>
    </xf>
    <xf numFmtId="167" fontId="8" fillId="0" borderId="0" xfId="9" applyNumberFormat="1" applyFont="1" applyFill="1" applyBorder="1" applyAlignment="1">
      <alignment wrapText="1"/>
    </xf>
    <xf numFmtId="167" fontId="8" fillId="0" borderId="0" xfId="8" applyNumberFormat="1" applyFont="1" applyFill="1" applyBorder="1" applyAlignment="1">
      <alignment wrapText="1"/>
    </xf>
    <xf numFmtId="167" fontId="16" fillId="0" borderId="0" xfId="0" applyNumberFormat="1" applyFont="1" applyBorder="1" applyAlignment="1"/>
    <xf numFmtId="3" fontId="8" fillId="0" borderId="0" xfId="0" applyNumberFormat="1" applyFont="1" applyBorder="1" applyAlignment="1"/>
    <xf numFmtId="167" fontId="7" fillId="0" borderId="0" xfId="0" applyNumberFormat="1" applyFont="1" applyFill="1" applyBorder="1" applyAlignment="1">
      <alignment wrapText="1"/>
    </xf>
    <xf numFmtId="166" fontId="8" fillId="0" borderId="0" xfId="7" applyNumberFormat="1" applyFont="1" applyBorder="1" applyAlignment="1"/>
    <xf numFmtId="0" fontId="8" fillId="0" borderId="0" xfId="7" applyFont="1" applyBorder="1" applyAlignment="1"/>
    <xf numFmtId="3" fontId="8" fillId="0" borderId="0" xfId="0" applyNumberFormat="1" applyFont="1" applyFill="1" applyBorder="1" applyAlignment="1" applyProtection="1">
      <alignment wrapText="1"/>
    </xf>
    <xf numFmtId="166" fontId="8" fillId="0" borderId="0" xfId="0" applyNumberFormat="1" applyFont="1" applyFill="1" applyBorder="1" applyAlignment="1" applyProtection="1">
      <alignment wrapText="1"/>
    </xf>
    <xf numFmtId="0" fontId="26" fillId="0" borderId="0" xfId="14" applyFont="1" applyBorder="1" applyAlignment="1">
      <alignment horizontal="left" vertical="top" wrapText="1"/>
    </xf>
    <xf numFmtId="168" fontId="26" fillId="0" borderId="0" xfId="14" applyNumberFormat="1" applyFont="1" applyBorder="1" applyAlignment="1">
      <alignment horizontal="right" vertical="top"/>
    </xf>
    <xf numFmtId="0" fontId="25" fillId="0" borderId="0" xfId="14" applyFont="1" applyBorder="1" applyAlignment="1">
      <alignment vertical="center"/>
    </xf>
    <xf numFmtId="0" fontId="25" fillId="0" borderId="0" xfId="14" applyFont="1" applyBorder="1" applyAlignment="1">
      <alignment horizontal="left" vertical="top" wrapText="1"/>
    </xf>
    <xf numFmtId="3" fontId="7" fillId="0" borderId="1" xfId="3" applyNumberFormat="1" applyFont="1" applyFill="1" applyBorder="1" applyAlignment="1">
      <alignment wrapText="1"/>
    </xf>
    <xf numFmtId="167" fontId="8" fillId="0" borderId="0" xfId="7" applyNumberFormat="1" applyFont="1" applyAlignment="1"/>
    <xf numFmtId="167" fontId="8" fillId="0" borderId="0" xfId="0" applyNumberFormat="1" applyFont="1" applyFill="1" applyBorder="1" applyAlignment="1" applyProtection="1">
      <alignment wrapText="1"/>
    </xf>
    <xf numFmtId="0" fontId="8" fillId="0" borderId="2" xfId="0" applyFont="1" applyBorder="1" applyAlignment="1"/>
    <xf numFmtId="166" fontId="7" fillId="0" borderId="0" xfId="1" applyNumberFormat="1" applyFont="1" applyFill="1" applyBorder="1" applyAlignment="1">
      <alignment wrapText="1"/>
    </xf>
    <xf numFmtId="166" fontId="8" fillId="0" borderId="0" xfId="1" applyNumberFormat="1" applyFont="1" applyFill="1" applyBorder="1" applyAlignment="1">
      <alignment wrapText="1"/>
    </xf>
    <xf numFmtId="167" fontId="8" fillId="0" borderId="0" xfId="1" applyNumberFormat="1" applyFont="1" applyAlignment="1"/>
    <xf numFmtId="167" fontId="7" fillId="0" borderId="0" xfId="1" applyNumberFormat="1" applyFont="1" applyFill="1" applyBorder="1" applyAlignment="1"/>
    <xf numFmtId="167" fontId="8" fillId="0" borderId="0" xfId="1" applyNumberFormat="1" applyFont="1" applyFill="1" applyBorder="1" applyAlignment="1">
      <alignment wrapText="1"/>
    </xf>
    <xf numFmtId="167" fontId="8" fillId="0" borderId="0" xfId="1" applyNumberFormat="1" applyFont="1" applyFill="1" applyBorder="1" applyAlignment="1"/>
    <xf numFmtId="166" fontId="8" fillId="0" borderId="0" xfId="0" applyNumberFormat="1" applyFont="1" applyFill="1" applyBorder="1" applyAlignment="1" applyProtection="1"/>
    <xf numFmtId="166" fontId="8" fillId="0" borderId="0" xfId="0" applyNumberFormat="1" applyFont="1" applyBorder="1" applyAlignment="1" applyProtection="1">
      <protection locked="0"/>
    </xf>
    <xf numFmtId="3" fontId="20" fillId="0" borderId="1" xfId="0" applyNumberFormat="1" applyFont="1" applyFill="1" applyBorder="1" applyAlignment="1">
      <alignment horizontal="right"/>
    </xf>
    <xf numFmtId="0" fontId="8" fillId="0" borderId="0" xfId="3" applyFont="1" applyFill="1" applyBorder="1" applyAlignment="1">
      <alignment horizontal="left" wrapText="1" indent="1"/>
    </xf>
    <xf numFmtId="166" fontId="7" fillId="0" borderId="0" xfId="9" applyNumberFormat="1" applyFont="1" applyFill="1" applyBorder="1" applyAlignment="1">
      <alignment horizontal="left"/>
    </xf>
    <xf numFmtId="3" fontId="7" fillId="0" borderId="0" xfId="1" applyNumberFormat="1" applyFont="1" applyFill="1" applyBorder="1" applyAlignment="1">
      <alignment wrapText="1"/>
    </xf>
    <xf numFmtId="166" fontId="21" fillId="0" borderId="0" xfId="14" applyNumberFormat="1" applyFont="1" applyBorder="1" applyAlignment="1"/>
    <xf numFmtId="166" fontId="8" fillId="0" borderId="0" xfId="0" quotePrefix="1" applyNumberFormat="1" applyFont="1" applyFill="1" applyBorder="1" applyAlignment="1"/>
    <xf numFmtId="166" fontId="7" fillId="0" borderId="0" xfId="11" applyNumberFormat="1" applyFont="1" applyFill="1" applyBorder="1" applyAlignment="1"/>
    <xf numFmtId="166" fontId="8" fillId="0" borderId="0" xfId="11" applyNumberFormat="1" applyFont="1" applyFill="1" applyBorder="1" applyAlignment="1"/>
    <xf numFmtId="166" fontId="14" fillId="0" borderId="1" xfId="0" applyNumberFormat="1" applyFont="1" applyBorder="1"/>
    <xf numFmtId="166" fontId="19" fillId="0" borderId="0" xfId="0" applyNumberFormat="1" applyFont="1" applyFill="1" applyBorder="1" applyAlignment="1"/>
    <xf numFmtId="166" fontId="8" fillId="0" borderId="0" xfId="9" applyNumberFormat="1" applyFont="1" applyFill="1" applyBorder="1" applyAlignment="1">
      <alignment horizontal="center" wrapText="1"/>
    </xf>
    <xf numFmtId="166" fontId="8" fillId="0" borderId="0" xfId="8" applyNumberFormat="1" applyFont="1" applyFill="1" applyBorder="1" applyAlignment="1">
      <alignment horizontal="center" wrapText="1"/>
    </xf>
    <xf numFmtId="166" fontId="7" fillId="0" borderId="0" xfId="1" applyNumberFormat="1" applyFont="1" applyFill="1" applyBorder="1" applyAlignment="1"/>
    <xf numFmtId="49" fontId="7" fillId="0" borderId="0" xfId="1" applyNumberFormat="1" applyFont="1" applyFill="1" applyBorder="1" applyAlignment="1">
      <alignment horizontal="left"/>
    </xf>
    <xf numFmtId="0" fontId="7" fillId="0" borderId="0" xfId="1" applyFont="1" applyFill="1" applyBorder="1" applyAlignment="1"/>
    <xf numFmtId="0" fontId="7" fillId="0" borderId="0" xfId="1" applyFont="1" applyFill="1" applyBorder="1" applyAlignment="1">
      <alignment horizontal="left"/>
    </xf>
    <xf numFmtId="3" fontId="7" fillId="0" borderId="0" xfId="1" applyNumberFormat="1" applyFont="1" applyFill="1" applyBorder="1" applyAlignment="1"/>
    <xf numFmtId="3" fontId="8" fillId="0" borderId="0" xfId="1" applyNumberFormat="1" applyFont="1" applyFill="1" applyBorder="1" applyAlignment="1"/>
    <xf numFmtId="167" fontId="7" fillId="0" borderId="0" xfId="1" applyNumberFormat="1" applyFont="1" applyFill="1" applyBorder="1" applyAlignment="1">
      <alignment horizontal="center"/>
    </xf>
    <xf numFmtId="166" fontId="27" fillId="0" borderId="0" xfId="14" applyNumberFormat="1" applyFont="1" applyFill="1" applyBorder="1" applyAlignment="1"/>
    <xf numFmtId="49" fontId="8" fillId="0" borderId="0" xfId="0" applyNumberFormat="1" applyFont="1" applyFill="1" applyBorder="1" applyAlignment="1">
      <alignment wrapText="1"/>
    </xf>
    <xf numFmtId="166" fontId="14" fillId="0" borderId="0" xfId="7" applyNumberFormat="1" applyFont="1"/>
    <xf numFmtId="166" fontId="14" fillId="0" borderId="0" xfId="0" applyNumberFormat="1" applyFont="1"/>
    <xf numFmtId="1" fontId="14" fillId="0" borderId="0" xfId="0" applyNumberFormat="1" applyFont="1"/>
    <xf numFmtId="1" fontId="6" fillId="0" borderId="0" xfId="0" applyNumberFormat="1" applyFont="1"/>
    <xf numFmtId="0" fontId="15" fillId="0" borderId="4" xfId="0" applyFont="1" applyFill="1" applyBorder="1" applyAlignment="1"/>
    <xf numFmtId="166" fontId="19" fillId="0" borderId="0" xfId="0" applyNumberFormat="1" applyFont="1" applyFill="1" applyBorder="1" applyAlignment="1">
      <alignment wrapText="1"/>
    </xf>
    <xf numFmtId="167" fontId="19" fillId="0" borderId="0" xfId="0" applyNumberFormat="1" applyFont="1" applyFill="1" applyBorder="1" applyAlignment="1">
      <alignment horizontal="right"/>
    </xf>
    <xf numFmtId="167" fontId="19" fillId="0" borderId="0" xfId="0" applyNumberFormat="1" applyFont="1" applyFill="1" applyBorder="1" applyAlignment="1" applyProtection="1">
      <alignment wrapText="1"/>
    </xf>
    <xf numFmtId="0" fontId="19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 vertical="top" indent="2"/>
    </xf>
    <xf numFmtId="0" fontId="7" fillId="0" borderId="0" xfId="7" applyFont="1" applyFill="1" applyBorder="1" applyAlignment="1"/>
    <xf numFmtId="0" fontId="8" fillId="0" borderId="0" xfId="9" applyFont="1" applyFill="1" applyBorder="1" applyAlignment="1">
      <alignment horizontal="left" indent="1"/>
    </xf>
    <xf numFmtId="0" fontId="7" fillId="0" borderId="0" xfId="11" applyFont="1" applyFill="1" applyBorder="1" applyAlignment="1">
      <alignment horizontal="left"/>
    </xf>
    <xf numFmtId="0" fontId="7" fillId="0" borderId="0" xfId="6" applyFont="1" applyFill="1" applyBorder="1" applyAlignment="1">
      <alignment horizontal="left"/>
    </xf>
    <xf numFmtId="0" fontId="7" fillId="0" borderId="0" xfId="9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 indent="1"/>
    </xf>
    <xf numFmtId="0" fontId="21" fillId="0" borderId="0" xfId="2" applyFont="1" applyFill="1" applyBorder="1" applyAlignment="1">
      <alignment horizontal="left" wrapText="1" indent="1"/>
    </xf>
    <xf numFmtId="0" fontId="7" fillId="0" borderId="0" xfId="6" applyFont="1" applyFill="1" applyBorder="1" applyAlignment="1">
      <alignment horizontal="left" wrapText="1"/>
    </xf>
    <xf numFmtId="0" fontId="8" fillId="0" borderId="0" xfId="5" applyFont="1" applyFill="1" applyBorder="1" applyAlignment="1">
      <alignment horizontal="left" indent="1"/>
    </xf>
    <xf numFmtId="0" fontId="7" fillId="0" borderId="0" xfId="5" applyFont="1" applyFill="1" applyBorder="1" applyAlignment="1">
      <alignment horizontal="left"/>
    </xf>
    <xf numFmtId="0" fontId="29" fillId="2" borderId="4" xfId="1" applyFont="1" applyFill="1" applyBorder="1" applyAlignment="1">
      <alignment vertical="center" wrapText="1"/>
    </xf>
    <xf numFmtId="0" fontId="29" fillId="2" borderId="4" xfId="0" applyFont="1" applyFill="1" applyBorder="1"/>
    <xf numFmtId="49" fontId="29" fillId="2" borderId="4" xfId="0" applyNumberFormat="1" applyFont="1" applyFill="1" applyBorder="1" applyAlignment="1">
      <alignment horizontal="left"/>
    </xf>
    <xf numFmtId="0" fontId="30" fillId="2" borderId="0" xfId="9" applyFont="1" applyFill="1" applyBorder="1" applyAlignment="1">
      <alignment horizontal="center"/>
    </xf>
    <xf numFmtId="0" fontId="30" fillId="2" borderId="3" xfId="9" applyFont="1" applyFill="1" applyBorder="1" applyAlignment="1">
      <alignment horizontal="center"/>
    </xf>
    <xf numFmtId="49" fontId="30" fillId="2" borderId="3" xfId="9" applyNumberFormat="1" applyFont="1" applyFill="1" applyBorder="1" applyAlignment="1">
      <alignment horizontal="left"/>
    </xf>
    <xf numFmtId="0" fontId="29" fillId="2" borderId="0" xfId="8" applyFont="1" applyFill="1" applyBorder="1" applyAlignment="1">
      <alignment horizontal="center" vertical="center" wrapText="1"/>
    </xf>
    <xf numFmtId="49" fontId="30" fillId="2" borderId="0" xfId="9" applyNumberFormat="1" applyFont="1" applyFill="1" applyBorder="1" applyAlignment="1">
      <alignment horizontal="left"/>
    </xf>
    <xf numFmtId="0" fontId="29" fillId="2" borderId="3" xfId="8" applyFont="1" applyFill="1" applyBorder="1" applyAlignment="1">
      <alignment horizontal="center" vertical="center" wrapText="1"/>
    </xf>
    <xf numFmtId="49" fontId="29" fillId="2" borderId="3" xfId="8" applyNumberFormat="1" applyFont="1" applyFill="1" applyBorder="1" applyAlignment="1">
      <alignment horizontal="left" wrapText="1"/>
    </xf>
    <xf numFmtId="49" fontId="29" fillId="2" borderId="0" xfId="8" applyNumberFormat="1" applyFont="1" applyFill="1" applyBorder="1" applyAlignment="1">
      <alignment horizontal="left" wrapText="1"/>
    </xf>
    <xf numFmtId="0" fontId="29" fillId="2" borderId="3" xfId="0" applyFont="1" applyFill="1" applyBorder="1" applyAlignment="1">
      <alignment horizontal="left" vertical="center" wrapText="1"/>
    </xf>
    <xf numFmtId="0" fontId="29" fillId="2" borderId="3" xfId="9" applyFont="1" applyFill="1" applyBorder="1" applyAlignment="1">
      <alignment horizontal="center" vertical="center" wrapText="1"/>
    </xf>
    <xf numFmtId="49" fontId="29" fillId="2" borderId="3" xfId="9" applyNumberFormat="1" applyFont="1" applyFill="1" applyBorder="1" applyAlignment="1">
      <alignment horizontal="left" wrapText="1"/>
    </xf>
    <xf numFmtId="0" fontId="29" fillId="2" borderId="3" xfId="8" applyFont="1" applyFill="1" applyBorder="1" applyAlignment="1">
      <alignment horizontal="center" wrapText="1"/>
    </xf>
    <xf numFmtId="0" fontId="7" fillId="3" borderId="0" xfId="16" applyFont="1" applyFill="1" applyBorder="1" applyAlignment="1">
      <alignment horizontal="left" wrapText="1"/>
    </xf>
    <xf numFmtId="166" fontId="7" fillId="3" borderId="0" xfId="9" applyNumberFormat="1" applyFont="1" applyFill="1" applyBorder="1" applyAlignment="1"/>
    <xf numFmtId="49" fontId="7" fillId="3" borderId="0" xfId="8" applyNumberFormat="1" applyFont="1" applyFill="1" applyBorder="1" applyAlignment="1">
      <alignment horizontal="left" wrapText="1"/>
    </xf>
    <xf numFmtId="49" fontId="7" fillId="3" borderId="0" xfId="9" applyNumberFormat="1" applyFont="1" applyFill="1" applyBorder="1" applyAlignment="1">
      <alignment horizontal="left"/>
    </xf>
    <xf numFmtId="49" fontId="7" fillId="3" borderId="0" xfId="0" applyNumberFormat="1" applyFont="1" applyFill="1" applyBorder="1" applyAlignment="1">
      <alignment horizontal="left" wrapText="1"/>
    </xf>
    <xf numFmtId="3" fontId="7" fillId="3" borderId="0" xfId="0" applyNumberFormat="1" applyFont="1" applyFill="1" applyBorder="1" applyAlignment="1">
      <alignment wrapText="1"/>
    </xf>
    <xf numFmtId="167" fontId="7" fillId="3" borderId="0" xfId="9" applyNumberFormat="1" applyFont="1" applyFill="1" applyBorder="1" applyAlignment="1"/>
    <xf numFmtId="167" fontId="7" fillId="3" borderId="0" xfId="0" applyNumberFormat="1" applyFont="1" applyFill="1" applyBorder="1" applyAlignment="1"/>
    <xf numFmtId="0" fontId="7" fillId="3" borderId="0" xfId="8" applyFont="1" applyFill="1" applyBorder="1" applyAlignment="1">
      <alignment horizontal="left" wrapText="1"/>
    </xf>
    <xf numFmtId="0" fontId="7" fillId="3" borderId="0" xfId="8" applyFont="1" applyFill="1" applyBorder="1" applyAlignment="1">
      <alignment horizontal="left"/>
    </xf>
    <xf numFmtId="166" fontId="7" fillId="3" borderId="0" xfId="1" applyNumberFormat="1" applyFont="1" applyFill="1" applyBorder="1" applyAlignment="1"/>
    <xf numFmtId="49" fontId="7" fillId="3" borderId="0" xfId="1" applyNumberFormat="1" applyFont="1" applyFill="1" applyBorder="1" applyAlignment="1"/>
    <xf numFmtId="167" fontId="7" fillId="3" borderId="0" xfId="1" applyNumberFormat="1" applyFont="1" applyFill="1" applyBorder="1" applyAlignment="1"/>
    <xf numFmtId="0" fontId="8" fillId="3" borderId="0" xfId="0" applyFont="1" applyFill="1" applyBorder="1" applyAlignment="1">
      <alignment horizontal="left" indent="1"/>
    </xf>
    <xf numFmtId="166" fontId="8" fillId="3" borderId="0" xfId="9" applyNumberFormat="1" applyFont="1" applyFill="1" applyBorder="1" applyAlignment="1"/>
    <xf numFmtId="49" fontId="8" fillId="3" borderId="0" xfId="1" applyNumberFormat="1" applyFont="1" applyFill="1" applyBorder="1" applyAlignment="1">
      <alignment horizontal="left"/>
    </xf>
    <xf numFmtId="166" fontId="8" fillId="3" borderId="0" xfId="1" applyNumberFormat="1" applyFont="1" applyFill="1" applyBorder="1" applyAlignment="1"/>
    <xf numFmtId="49" fontId="8" fillId="3" borderId="0" xfId="0" applyNumberFormat="1" applyFont="1" applyFill="1" applyBorder="1" applyAlignment="1">
      <alignment horizontal="left"/>
    </xf>
    <xf numFmtId="0" fontId="8" fillId="3" borderId="0" xfId="0" applyFont="1" applyFill="1" applyBorder="1" applyAlignment="1"/>
    <xf numFmtId="167" fontId="8" fillId="3" borderId="0" xfId="0" applyNumberFormat="1" applyFont="1" applyFill="1" applyBorder="1" applyAlignment="1"/>
    <xf numFmtId="49" fontId="7" fillId="3" borderId="0" xfId="0" applyNumberFormat="1" applyFont="1" applyFill="1" applyBorder="1" applyAlignment="1">
      <alignment horizontal="left"/>
    </xf>
    <xf numFmtId="0" fontId="7" fillId="3" borderId="0" xfId="0" applyFont="1" applyFill="1" applyBorder="1" applyAlignment="1"/>
    <xf numFmtId="0" fontId="8" fillId="3" borderId="0" xfId="8" applyFont="1" applyFill="1" applyBorder="1" applyAlignment="1">
      <alignment horizontal="left" indent="1"/>
    </xf>
    <xf numFmtId="0" fontId="8" fillId="3" borderId="0" xfId="9" applyFont="1" applyFill="1" applyBorder="1" applyAlignment="1">
      <alignment horizontal="left" indent="1"/>
    </xf>
    <xf numFmtId="167" fontId="8" fillId="3" borderId="0" xfId="0" applyNumberFormat="1" applyFont="1" applyFill="1" applyBorder="1" applyAlignment="1">
      <alignment horizontal="right"/>
    </xf>
    <xf numFmtId="49" fontId="29" fillId="2" borderId="3" xfId="8" applyNumberFormat="1" applyFont="1" applyFill="1" applyBorder="1" applyAlignment="1">
      <alignment horizontal="left" vertical="center" wrapText="1"/>
    </xf>
    <xf numFmtId="49" fontId="29" fillId="2" borderId="0" xfId="8" applyNumberFormat="1" applyFont="1" applyFill="1" applyBorder="1" applyAlignment="1">
      <alignment horizontal="left" vertical="center" wrapText="1"/>
    </xf>
    <xf numFmtId="49" fontId="29" fillId="2" borderId="3" xfId="9" applyNumberFormat="1" applyFont="1" applyFill="1" applyBorder="1" applyAlignment="1">
      <alignment horizontal="left" vertical="center" wrapText="1"/>
    </xf>
    <xf numFmtId="49" fontId="7" fillId="3" borderId="0" xfId="1" applyNumberFormat="1" applyFont="1" applyFill="1" applyBorder="1" applyAlignment="1">
      <alignment horizontal="left"/>
    </xf>
    <xf numFmtId="49" fontId="8" fillId="3" borderId="0" xfId="1" applyNumberFormat="1" applyFont="1" applyFill="1" applyBorder="1" applyAlignment="1">
      <alignment horizontal="left" wrapText="1"/>
    </xf>
    <xf numFmtId="49" fontId="8" fillId="3" borderId="0" xfId="0" applyNumberFormat="1" applyFont="1" applyFill="1" applyBorder="1" applyAlignment="1">
      <alignment horizontal="left" wrapText="1"/>
    </xf>
    <xf numFmtId="167" fontId="16" fillId="3" borderId="0" xfId="0" applyNumberFormat="1" applyFont="1" applyFill="1" applyBorder="1" applyAlignment="1"/>
    <xf numFmtId="167" fontId="7" fillId="3" borderId="0" xfId="0" applyNumberFormat="1" applyFont="1" applyFill="1" applyBorder="1"/>
    <xf numFmtId="167" fontId="8" fillId="3" borderId="0" xfId="0" applyNumberFormat="1" applyFont="1" applyFill="1" applyBorder="1"/>
    <xf numFmtId="0" fontId="7" fillId="3" borderId="0" xfId="8" applyFont="1" applyFill="1" applyBorder="1" applyAlignment="1">
      <alignment wrapText="1"/>
    </xf>
    <xf numFmtId="167" fontId="7" fillId="3" borderId="0" xfId="8" applyNumberFormat="1" applyFont="1" applyFill="1" applyBorder="1" applyAlignment="1">
      <alignment wrapText="1"/>
    </xf>
    <xf numFmtId="0" fontId="8" fillId="3" borderId="0" xfId="9" applyFont="1" applyFill="1" applyBorder="1" applyAlignment="1">
      <alignment horizontal="left" wrapText="1" indent="1"/>
    </xf>
    <xf numFmtId="3" fontId="8" fillId="3" borderId="0" xfId="0" applyNumberFormat="1" applyFont="1" applyFill="1" applyBorder="1" applyAlignment="1">
      <alignment wrapText="1"/>
    </xf>
    <xf numFmtId="167" fontId="8" fillId="3" borderId="0" xfId="0" applyNumberFormat="1" applyFont="1" applyFill="1" applyBorder="1" applyAlignment="1">
      <alignment wrapText="1"/>
    </xf>
    <xf numFmtId="3" fontId="7" fillId="3" borderId="0" xfId="9" applyNumberFormat="1" applyFont="1" applyFill="1" applyBorder="1" applyAlignment="1"/>
    <xf numFmtId="3" fontId="8" fillId="3" borderId="0" xfId="0" applyNumberFormat="1" applyFont="1" applyFill="1" applyBorder="1" applyAlignment="1"/>
    <xf numFmtId="167" fontId="8" fillId="3" borderId="0" xfId="0" applyNumberFormat="1" applyFont="1" applyFill="1" applyBorder="1" applyAlignment="1">
      <alignment vertical="center" wrapText="1"/>
    </xf>
    <xf numFmtId="167" fontId="7" fillId="3" borderId="0" xfId="1" applyNumberFormat="1" applyFont="1" applyFill="1" applyBorder="1" applyAlignment="1">
      <alignment horizontal="center"/>
    </xf>
    <xf numFmtId="0" fontId="8" fillId="3" borderId="0" xfId="10" applyFont="1" applyFill="1" applyBorder="1" applyAlignment="1">
      <alignment horizontal="left" indent="1"/>
    </xf>
    <xf numFmtId="0" fontId="7" fillId="3" borderId="0" xfId="11" applyFont="1" applyFill="1" applyBorder="1" applyAlignment="1">
      <alignment horizontal="left"/>
    </xf>
    <xf numFmtId="166" fontId="8" fillId="3" borderId="0" xfId="0" applyNumberFormat="1" applyFont="1" applyFill="1" applyBorder="1" applyAlignment="1"/>
    <xf numFmtId="0" fontId="8" fillId="3" borderId="0" xfId="0" applyFont="1" applyFill="1" applyBorder="1" applyAlignment="1">
      <alignment horizontal="left" indent="2"/>
    </xf>
    <xf numFmtId="0" fontId="8" fillId="3" borderId="0" xfId="0" applyFont="1" applyFill="1" applyBorder="1" applyAlignment="1">
      <alignment horizontal="left" wrapText="1" indent="1"/>
    </xf>
    <xf numFmtId="166" fontId="7" fillId="3" borderId="0" xfId="9" applyNumberFormat="1" applyFont="1" applyFill="1" applyBorder="1" applyAlignment="1">
      <alignment horizontal="left"/>
    </xf>
    <xf numFmtId="3" fontId="7" fillId="3" borderId="0" xfId="0" applyNumberFormat="1" applyFont="1" applyFill="1" applyBorder="1" applyAlignment="1">
      <alignment vertical="center" wrapText="1"/>
    </xf>
    <xf numFmtId="167" fontId="7" fillId="3" borderId="0" xfId="9" applyNumberFormat="1" applyFont="1" applyFill="1" applyBorder="1" applyAlignment="1">
      <alignment horizontal="left"/>
    </xf>
    <xf numFmtId="167" fontId="7" fillId="3" borderId="0" xfId="9" applyNumberFormat="1" applyFont="1" applyFill="1" applyBorder="1"/>
    <xf numFmtId="0" fontId="8" fillId="3" borderId="0" xfId="0" applyFont="1" applyFill="1" applyBorder="1"/>
    <xf numFmtId="167" fontId="8" fillId="3" borderId="0" xfId="0" applyNumberFormat="1" applyFont="1" applyFill="1" applyBorder="1" applyAlignment="1">
      <alignment vertical="center"/>
    </xf>
    <xf numFmtId="0" fontId="8" fillId="3" borderId="0" xfId="11" applyFont="1" applyFill="1" applyBorder="1" applyAlignment="1">
      <alignment horizontal="left" wrapText="1" indent="2"/>
    </xf>
    <xf numFmtId="0" fontId="8" fillId="3" borderId="0" xfId="11" applyFont="1" applyFill="1" applyBorder="1" applyAlignment="1">
      <alignment horizontal="left" wrapText="1" indent="1"/>
    </xf>
    <xf numFmtId="0" fontId="7" fillId="3" borderId="0" xfId="3" applyFont="1" applyFill="1" applyBorder="1" applyAlignment="1">
      <alignment horizontal="left"/>
    </xf>
    <xf numFmtId="166" fontId="7" fillId="3" borderId="0" xfId="0" applyNumberFormat="1" applyFont="1" applyFill="1" applyBorder="1" applyAlignment="1">
      <alignment wrapText="1"/>
    </xf>
    <xf numFmtId="0" fontId="8" fillId="3" borderId="0" xfId="6" applyFont="1" applyFill="1" applyBorder="1" applyAlignment="1">
      <alignment horizontal="left" indent="1"/>
    </xf>
    <xf numFmtId="166" fontId="8" fillId="3" borderId="0" xfId="0" applyNumberFormat="1" applyFont="1" applyFill="1" applyBorder="1" applyAlignment="1">
      <alignment wrapText="1"/>
    </xf>
    <xf numFmtId="0" fontId="8" fillId="3" borderId="0" xfId="5" applyFont="1" applyFill="1" applyBorder="1" applyAlignment="1">
      <alignment horizontal="left" wrapText="1" indent="1"/>
    </xf>
    <xf numFmtId="49" fontId="8" fillId="3" borderId="0" xfId="0" applyNumberFormat="1" applyFont="1" applyFill="1" applyAlignment="1">
      <alignment horizontal="left"/>
    </xf>
    <xf numFmtId="0" fontId="30" fillId="2" borderId="0" xfId="5" applyFont="1" applyFill="1" applyBorder="1" applyAlignment="1">
      <alignment horizontal="center"/>
    </xf>
    <xf numFmtId="0" fontId="30" fillId="2" borderId="3" xfId="5" applyFont="1" applyFill="1" applyBorder="1" applyAlignment="1">
      <alignment horizontal="center"/>
    </xf>
    <xf numFmtId="49" fontId="30" fillId="2" borderId="3" xfId="5" applyNumberFormat="1" applyFont="1" applyFill="1" applyBorder="1" applyAlignment="1">
      <alignment horizontal="left"/>
    </xf>
    <xf numFmtId="0" fontId="29" fillId="2" borderId="0" xfId="3" applyFont="1" applyFill="1" applyBorder="1" applyAlignment="1">
      <alignment horizontal="center" vertical="center" wrapText="1"/>
    </xf>
    <xf numFmtId="49" fontId="30" fillId="2" borderId="0" xfId="5" applyNumberFormat="1" applyFont="1" applyFill="1" applyBorder="1" applyAlignment="1">
      <alignment horizontal="left"/>
    </xf>
    <xf numFmtId="0" fontId="29" fillId="2" borderId="3" xfId="3" applyFont="1" applyFill="1" applyBorder="1" applyAlignment="1">
      <alignment horizontal="center" vertical="center" wrapText="1"/>
    </xf>
    <xf numFmtId="49" fontId="29" fillId="2" borderId="3" xfId="3" applyNumberFormat="1" applyFont="1" applyFill="1" applyBorder="1" applyAlignment="1">
      <alignment horizontal="left" wrapText="1"/>
    </xf>
    <xf numFmtId="49" fontId="29" fillId="2" borderId="0" xfId="3" applyNumberFormat="1" applyFont="1" applyFill="1" applyBorder="1" applyAlignment="1">
      <alignment horizontal="left" wrapText="1"/>
    </xf>
    <xf numFmtId="0" fontId="29" fillId="2" borderId="3" xfId="5" applyFont="1" applyFill="1" applyBorder="1" applyAlignment="1">
      <alignment horizontal="center" vertical="center" wrapText="1"/>
    </xf>
    <xf numFmtId="49" fontId="29" fillId="2" borderId="3" xfId="5" applyNumberFormat="1" applyFont="1" applyFill="1" applyBorder="1" applyAlignment="1">
      <alignment horizontal="left" wrapText="1"/>
    </xf>
    <xf numFmtId="0" fontId="29" fillId="2" borderId="3" xfId="3" applyFont="1" applyFill="1" applyBorder="1" applyAlignment="1">
      <alignment horizontal="center" wrapText="1"/>
    </xf>
    <xf numFmtId="0" fontId="7" fillId="3" borderId="0" xfId="3" applyFont="1" applyFill="1" applyBorder="1" applyAlignment="1">
      <alignment horizontal="left" wrapText="1"/>
    </xf>
    <xf numFmtId="0" fontId="7" fillId="3" borderId="0" xfId="0" applyFont="1" applyFill="1" applyBorder="1"/>
    <xf numFmtId="167" fontId="7" fillId="3" borderId="0" xfId="3" applyNumberFormat="1" applyFont="1" applyFill="1" applyBorder="1" applyAlignment="1">
      <alignment wrapText="1"/>
    </xf>
    <xf numFmtId="0" fontId="19" fillId="3" borderId="0" xfId="0" applyFont="1" applyFill="1" applyBorder="1" applyAlignment="1">
      <alignment horizontal="left" wrapText="1" indent="1"/>
    </xf>
    <xf numFmtId="166" fontId="19" fillId="3" borderId="0" xfId="9" applyNumberFormat="1" applyFont="1" applyFill="1" applyBorder="1" applyAlignment="1"/>
    <xf numFmtId="49" fontId="19" fillId="3" borderId="0" xfId="0" applyNumberFormat="1" applyFont="1" applyFill="1" applyBorder="1" applyAlignment="1">
      <alignment horizontal="left"/>
    </xf>
    <xf numFmtId="0" fontId="19" fillId="3" borderId="0" xfId="0" applyFont="1" applyFill="1" applyBorder="1"/>
    <xf numFmtId="167" fontId="19" fillId="3" borderId="0" xfId="0" applyNumberFormat="1" applyFont="1" applyFill="1" applyBorder="1" applyAlignment="1"/>
    <xf numFmtId="167" fontId="19" fillId="3" borderId="0" xfId="0" applyNumberFormat="1" applyFont="1" applyFill="1" applyBorder="1"/>
    <xf numFmtId="0" fontId="19" fillId="3" borderId="0" xfId="0" applyFont="1" applyFill="1" applyBorder="1" applyAlignment="1">
      <alignment horizontal="left" indent="1"/>
    </xf>
    <xf numFmtId="0" fontId="8" fillId="3" borderId="0" xfId="0" applyFont="1" applyFill="1" applyBorder="1" applyAlignment="1">
      <alignment horizontal="left" indent="3"/>
    </xf>
    <xf numFmtId="167" fontId="8" fillId="3" borderId="0" xfId="0" applyNumberFormat="1" applyFont="1" applyFill="1" applyBorder="1" applyAlignment="1" applyProtection="1">
      <alignment wrapText="1"/>
    </xf>
    <xf numFmtId="49" fontId="29" fillId="2" borderId="3" xfId="3" applyNumberFormat="1" applyFont="1" applyFill="1" applyBorder="1" applyAlignment="1">
      <alignment horizontal="left" vertical="center" wrapText="1"/>
    </xf>
    <xf numFmtId="49" fontId="29" fillId="2" borderId="0" xfId="3" applyNumberFormat="1" applyFont="1" applyFill="1" applyBorder="1" applyAlignment="1">
      <alignment horizontal="left" vertical="center" wrapText="1"/>
    </xf>
    <xf numFmtId="49" fontId="29" fillId="2" borderId="3" xfId="5" applyNumberFormat="1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/>
    </xf>
    <xf numFmtId="49" fontId="7" fillId="3" borderId="0" xfId="3" applyNumberFormat="1" applyFont="1" applyFill="1" applyBorder="1" applyAlignment="1">
      <alignment horizontal="left" wrapText="1"/>
    </xf>
    <xf numFmtId="0" fontId="7" fillId="3" borderId="0" xfId="3" applyFont="1" applyFill="1" applyBorder="1" applyAlignment="1">
      <alignment horizontal="center" wrapText="1"/>
    </xf>
    <xf numFmtId="167" fontId="7" fillId="3" borderId="0" xfId="3" applyNumberFormat="1" applyFont="1" applyFill="1" applyBorder="1" applyAlignment="1">
      <alignment vertical="center" wrapText="1"/>
    </xf>
    <xf numFmtId="49" fontId="8" fillId="4" borderId="0" xfId="0" applyNumberFormat="1" applyFont="1" applyFill="1" applyBorder="1" applyAlignment="1">
      <alignment horizontal="left" wrapText="1"/>
    </xf>
    <xf numFmtId="166" fontId="7" fillId="3" borderId="0" xfId="3" applyNumberFormat="1" applyFont="1" applyFill="1" applyBorder="1" applyAlignment="1">
      <alignment wrapText="1"/>
    </xf>
    <xf numFmtId="0" fontId="8" fillId="3" borderId="0" xfId="3" applyFont="1" applyFill="1" applyBorder="1" applyAlignment="1">
      <alignment horizontal="left" wrapText="1" indent="1"/>
    </xf>
    <xf numFmtId="49" fontId="8" fillId="3" borderId="0" xfId="3" applyNumberFormat="1" applyFont="1" applyFill="1" applyBorder="1" applyAlignment="1">
      <alignment horizontal="left" wrapText="1"/>
    </xf>
    <xf numFmtId="0" fontId="8" fillId="3" borderId="0" xfId="3" applyFont="1" applyFill="1" applyBorder="1" applyAlignment="1">
      <alignment horizontal="left" wrapText="1"/>
    </xf>
    <xf numFmtId="167" fontId="8" fillId="3" borderId="0" xfId="3" applyNumberFormat="1" applyFont="1" applyFill="1" applyBorder="1" applyAlignment="1">
      <alignment wrapText="1"/>
    </xf>
    <xf numFmtId="0" fontId="8" fillId="3" borderId="0" xfId="1" applyFont="1" applyFill="1" applyBorder="1" applyAlignment="1">
      <alignment horizontal="left" indent="1"/>
    </xf>
    <xf numFmtId="167" fontId="7" fillId="3" borderId="0" xfId="3" applyNumberFormat="1" applyFont="1" applyFill="1" applyBorder="1" applyAlignment="1">
      <alignment horizontal="left" wrapText="1"/>
    </xf>
    <xf numFmtId="167" fontId="8" fillId="3" borderId="0" xfId="3" applyNumberFormat="1" applyFont="1" applyFill="1" applyBorder="1" applyAlignment="1">
      <alignment horizontal="left" wrapText="1"/>
    </xf>
    <xf numFmtId="167" fontId="8" fillId="3" borderId="0" xfId="1" applyNumberFormat="1" applyFont="1" applyFill="1" applyBorder="1" applyAlignment="1">
      <alignment horizontal="right"/>
    </xf>
    <xf numFmtId="3" fontId="8" fillId="3" borderId="0" xfId="0" applyNumberFormat="1" applyFont="1" applyFill="1" applyBorder="1" applyAlignment="1">
      <alignment vertical="center" wrapText="1"/>
    </xf>
    <xf numFmtId="0" fontId="8" fillId="3" borderId="0" xfId="5" applyFont="1" applyFill="1" applyBorder="1" applyAlignment="1">
      <alignment horizontal="left" indent="1"/>
    </xf>
    <xf numFmtId="49" fontId="8" fillId="3" borderId="0" xfId="0" applyNumberFormat="1" applyFont="1" applyFill="1" applyBorder="1" applyAlignment="1">
      <alignment wrapText="1"/>
    </xf>
    <xf numFmtId="49" fontId="8" fillId="3" borderId="0" xfId="15" applyNumberFormat="1" applyFont="1" applyFill="1" applyBorder="1" applyAlignment="1">
      <alignment horizontal="left" wrapText="1"/>
    </xf>
    <xf numFmtId="0" fontId="7" fillId="3" borderId="0" xfId="15" applyFont="1" applyFill="1" applyBorder="1" applyAlignment="1">
      <alignment horizontal="left" wrapText="1"/>
    </xf>
    <xf numFmtId="3" fontId="7" fillId="3" borderId="0" xfId="0" applyNumberFormat="1" applyFont="1" applyFill="1" applyBorder="1" applyAlignment="1"/>
    <xf numFmtId="1" fontId="7" fillId="3" borderId="0" xfId="0" applyNumberFormat="1" applyFont="1" applyFill="1" applyBorder="1" applyAlignment="1">
      <alignment vertical="center" wrapText="1"/>
    </xf>
    <xf numFmtId="0" fontId="8" fillId="3" borderId="0" xfId="4" applyFont="1" applyFill="1" applyBorder="1" applyAlignment="1">
      <alignment horizontal="left" indent="1"/>
    </xf>
    <xf numFmtId="3" fontId="8" fillId="3" borderId="0" xfId="0" applyNumberFormat="1" applyFont="1" applyFill="1" applyBorder="1"/>
    <xf numFmtId="3" fontId="8" fillId="3" borderId="0" xfId="0" applyNumberFormat="1" applyFont="1" applyFill="1" applyBorder="1" applyAlignment="1">
      <alignment horizontal="justify" vertical="justify"/>
    </xf>
    <xf numFmtId="167" fontId="8" fillId="3" borderId="0" xfId="0" quotePrefix="1" applyNumberFormat="1" applyFont="1" applyFill="1" applyBorder="1" applyAlignment="1"/>
    <xf numFmtId="167" fontId="8" fillId="3" borderId="0" xfId="0" quotePrefix="1" applyNumberFormat="1" applyFont="1" applyFill="1" applyBorder="1" applyAlignment="1">
      <alignment horizontal="right"/>
    </xf>
    <xf numFmtId="167" fontId="8" fillId="0" borderId="0" xfId="0" applyNumberFormat="1" applyFont="1" applyFill="1"/>
    <xf numFmtId="167" fontId="8" fillId="0" borderId="0" xfId="9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 wrapText="1"/>
    </xf>
    <xf numFmtId="167" fontId="8" fillId="0" borderId="0" xfId="0" applyNumberFormat="1" applyFont="1" applyBorder="1" applyAlignment="1">
      <alignment horizontal="right"/>
    </xf>
    <xf numFmtId="167" fontId="16" fillId="0" borderId="0" xfId="0" applyNumberFormat="1" applyFont="1" applyBorder="1" applyAlignment="1">
      <alignment horizontal="right"/>
    </xf>
    <xf numFmtId="167" fontId="8" fillId="3" borderId="0" xfId="0" applyNumberFormat="1" applyFont="1" applyFill="1" applyBorder="1" applyAlignment="1">
      <alignment horizontal="right" wrapText="1"/>
    </xf>
    <xf numFmtId="167" fontId="8" fillId="0" borderId="0" xfId="0" applyNumberFormat="1" applyFont="1" applyFill="1" applyBorder="1" applyAlignment="1">
      <alignment horizontal="right" vertical="center" wrapText="1"/>
    </xf>
    <xf numFmtId="167" fontId="8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/>
    <xf numFmtId="49" fontId="7" fillId="0" borderId="0" xfId="0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7" fontId="7" fillId="0" borderId="0" xfId="0" applyNumberFormat="1" applyFont="1" applyFill="1" applyBorder="1" applyAlignment="1">
      <alignment horizontal="right" vertical="center"/>
    </xf>
    <xf numFmtId="167" fontId="7" fillId="0" borderId="0" xfId="7" applyNumberFormat="1" applyFont="1" applyFill="1" applyBorder="1" applyAlignment="1">
      <alignment horizontal="right" vertical="center"/>
    </xf>
    <xf numFmtId="167" fontId="8" fillId="3" borderId="0" xfId="0" applyNumberFormat="1" applyFont="1" applyFill="1" applyBorder="1" applyAlignment="1">
      <alignment horizontal="right" vertical="center"/>
    </xf>
    <xf numFmtId="167" fontId="8" fillId="3" borderId="0" xfId="3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167" fontId="16" fillId="3" borderId="0" xfId="0" applyNumberFormat="1" applyFont="1" applyFill="1" applyBorder="1" applyAlignment="1">
      <alignment horizontal="right" vertical="center"/>
    </xf>
    <xf numFmtId="167" fontId="16" fillId="0" borderId="0" xfId="0" applyNumberFormat="1" applyFont="1" applyFill="1" applyBorder="1" applyAlignment="1">
      <alignment horizontal="right" vertical="center"/>
    </xf>
    <xf numFmtId="0" fontId="7" fillId="0" borderId="0" xfId="6" applyFont="1" applyFill="1" applyBorder="1" applyAlignment="1">
      <alignment horizontal="right" vertical="center"/>
    </xf>
    <xf numFmtId="167" fontId="19" fillId="3" borderId="0" xfId="0" applyNumberFormat="1" applyFont="1" applyFill="1" applyBorder="1" applyAlignment="1">
      <alignment horizontal="right"/>
    </xf>
    <xf numFmtId="167" fontId="19" fillId="3" borderId="0" xfId="0" applyNumberFormat="1" applyFont="1" applyFill="1" applyBorder="1" applyAlignment="1" applyProtection="1">
      <alignment horizontal="right" wrapText="1"/>
    </xf>
    <xf numFmtId="167" fontId="8" fillId="0" borderId="0" xfId="1" applyNumberFormat="1" applyFont="1" applyFill="1" applyBorder="1" applyAlignment="1">
      <alignment horizontal="right" vertical="center" wrapText="1"/>
    </xf>
    <xf numFmtId="167" fontId="8" fillId="0" borderId="0" xfId="1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center" vertical="center"/>
    </xf>
    <xf numFmtId="49" fontId="8" fillId="0" borderId="0" xfId="7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quotePrefix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 vertical="center"/>
    </xf>
    <xf numFmtId="49" fontId="8" fillId="0" borderId="0" xfId="7" applyNumberFormat="1" applyFont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166" fontId="8" fillId="3" borderId="0" xfId="9" applyNumberFormat="1" applyFont="1" applyFill="1" applyBorder="1" applyAlignment="1">
      <alignment horizontal="center" vertical="center"/>
    </xf>
    <xf numFmtId="166" fontId="19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wrapText="1"/>
    </xf>
    <xf numFmtId="166" fontId="8" fillId="0" borderId="0" xfId="1" applyNumberFormat="1" applyFont="1" applyFill="1" applyBorder="1" applyAlignment="1">
      <alignment horizontal="center" wrapText="1"/>
    </xf>
    <xf numFmtId="49" fontId="8" fillId="0" borderId="0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horizontal="center" wrapText="1"/>
    </xf>
    <xf numFmtId="49" fontId="8" fillId="0" borderId="0" xfId="1" applyNumberFormat="1" applyFont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 vertical="center" wrapText="1"/>
    </xf>
    <xf numFmtId="49" fontId="8" fillId="3" borderId="0" xfId="3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49" fontId="8" fillId="0" borderId="0" xfId="1" applyNumberFormat="1" applyFont="1" applyFill="1" applyAlignment="1">
      <alignment horizontal="center"/>
    </xf>
    <xf numFmtId="49" fontId="7" fillId="0" borderId="0" xfId="3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center"/>
    </xf>
    <xf numFmtId="166" fontId="17" fillId="0" borderId="0" xfId="0" applyNumberFormat="1" applyFont="1" applyFill="1" applyBorder="1" applyAlignment="1">
      <alignment wrapText="1"/>
    </xf>
    <xf numFmtId="167" fontId="16" fillId="3" borderId="0" xfId="0" applyNumberFormat="1" applyFont="1" applyFill="1" applyBorder="1" applyAlignment="1">
      <alignment horizontal="right"/>
    </xf>
    <xf numFmtId="167" fontId="16" fillId="0" borderId="0" xfId="0" applyNumberFormat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left" indent="2"/>
    </xf>
    <xf numFmtId="3" fontId="33" fillId="0" borderId="0" xfId="178" applyNumberFormat="1" applyFont="1" applyBorder="1" applyAlignment="1">
      <alignment horizontal="right" vertical="center"/>
    </xf>
    <xf numFmtId="0" fontId="8" fillId="0" borderId="0" xfId="1" applyNumberFormat="1" applyFont="1" applyFill="1" applyBorder="1" applyAlignment="1">
      <alignment wrapText="1"/>
    </xf>
    <xf numFmtId="1" fontId="8" fillId="0" borderId="0" xfId="0" applyNumberFormat="1" applyFont="1"/>
    <xf numFmtId="0" fontId="8" fillId="0" borderId="0" xfId="0" applyFont="1" applyAlignment="1">
      <alignment horizontal="left" indent="1"/>
    </xf>
    <xf numFmtId="49" fontId="8" fillId="0" borderId="0" xfId="3" applyNumberFormat="1" applyFont="1" applyFill="1" applyBorder="1" applyAlignment="1">
      <alignment horizontal="left" wrapText="1" indent="1"/>
    </xf>
    <xf numFmtId="167" fontId="8" fillId="0" borderId="0" xfId="9" applyNumberFormat="1" applyFont="1" applyFill="1" applyBorder="1" applyAlignment="1">
      <alignment horizontal="left" indent="1"/>
    </xf>
    <xf numFmtId="0" fontId="8" fillId="0" borderId="0" xfId="3" applyFont="1" applyFill="1" applyBorder="1" applyAlignment="1">
      <alignment horizontal="left" indent="1"/>
    </xf>
    <xf numFmtId="0" fontId="8" fillId="5" borderId="0" xfId="9" applyFont="1" applyFill="1" applyBorder="1" applyAlignment="1">
      <alignment horizontal="left" indent="1"/>
    </xf>
    <xf numFmtId="169" fontId="8" fillId="0" borderId="0" xfId="0" applyNumberFormat="1" applyFont="1"/>
    <xf numFmtId="169" fontId="8" fillId="0" borderId="0" xfId="0" applyNumberFormat="1" applyFont="1" applyFill="1"/>
    <xf numFmtId="166" fontId="8" fillId="0" borderId="0" xfId="0" applyNumberFormat="1" applyFont="1" applyFill="1"/>
    <xf numFmtId="3" fontId="8" fillId="0" borderId="0" xfId="0" applyNumberFormat="1" applyFont="1" applyBorder="1"/>
    <xf numFmtId="0" fontId="7" fillId="0" borderId="0" xfId="0" applyFont="1" applyFill="1" applyBorder="1" applyAlignment="1">
      <alignment horizontal="left" indent="1"/>
    </xf>
    <xf numFmtId="167" fontId="8" fillId="0" borderId="0" xfId="0" applyNumberFormat="1" applyFont="1" applyFill="1" applyBorder="1" applyAlignment="1">
      <alignment horizontal="center"/>
    </xf>
    <xf numFmtId="166" fontId="8" fillId="0" borderId="0" xfId="0" applyNumberFormat="1" applyFont="1" applyFill="1" applyBorder="1" applyAlignment="1">
      <alignment horizontal="center" wrapText="1"/>
    </xf>
    <xf numFmtId="166" fontId="8" fillId="0" borderId="0" xfId="9" applyNumberFormat="1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14" fillId="0" borderId="0" xfId="0" applyFont="1" applyAlignment="1">
      <alignment wrapText="1"/>
    </xf>
    <xf numFmtId="0" fontId="30" fillId="2" borderId="0" xfId="9" applyFont="1" applyFill="1" applyBorder="1" applyAlignment="1">
      <alignment horizontal="center" vertical="center"/>
    </xf>
    <xf numFmtId="0" fontId="29" fillId="2" borderId="0" xfId="8" applyFont="1" applyFill="1" applyBorder="1" applyAlignment="1">
      <alignment horizontal="center" vertical="center" wrapText="1"/>
    </xf>
    <xf numFmtId="0" fontId="29" fillId="2" borderId="0" xfId="8" applyFont="1" applyFill="1" applyBorder="1" applyAlignment="1">
      <alignment horizontal="center" vertical="top" wrapText="1"/>
    </xf>
    <xf numFmtId="0" fontId="9" fillId="0" borderId="0" xfId="8" applyFont="1" applyFill="1" applyAlignment="1">
      <alignment horizontal="center" vertical="center" wrapText="1"/>
    </xf>
    <xf numFmtId="0" fontId="9" fillId="0" borderId="0" xfId="8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 vertical="center" wrapText="1"/>
    </xf>
    <xf numFmtId="0" fontId="29" fillId="2" borderId="0" xfId="9" applyFont="1" applyFill="1" applyBorder="1" applyAlignment="1">
      <alignment horizontal="center" vertical="top" wrapText="1"/>
    </xf>
    <xf numFmtId="0" fontId="9" fillId="0" borderId="0" xfId="9" applyFont="1" applyFill="1" applyAlignment="1">
      <alignment horizontal="center" vertical="center" wrapText="1"/>
    </xf>
    <xf numFmtId="0" fontId="9" fillId="0" borderId="0" xfId="11" applyFont="1" applyFill="1" applyAlignment="1">
      <alignment horizontal="center" vertical="center" wrapText="1"/>
    </xf>
    <xf numFmtId="0" fontId="29" fillId="2" borderId="0" xfId="9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wrapText="1"/>
    </xf>
    <xf numFmtId="0" fontId="9" fillId="0" borderId="0" xfId="11" applyFont="1" applyFill="1" applyBorder="1" applyAlignment="1">
      <alignment horizontal="center" vertical="center" wrapText="1"/>
    </xf>
    <xf numFmtId="0" fontId="29" fillId="2" borderId="0" xfId="5" applyFont="1" applyFill="1" applyBorder="1" applyAlignment="1">
      <alignment horizontal="center" vertical="top" wrapText="1"/>
    </xf>
    <xf numFmtId="0" fontId="29" fillId="2" borderId="0" xfId="3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30" fillId="2" borderId="0" xfId="5" applyFont="1" applyFill="1" applyBorder="1" applyAlignment="1">
      <alignment horizontal="center" vertical="center"/>
    </xf>
    <xf numFmtId="0" fontId="29" fillId="2" borderId="0" xfId="3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6" applyFont="1" applyFill="1" applyAlignment="1">
      <alignment horizontal="center" vertical="center" wrapText="1"/>
    </xf>
    <xf numFmtId="0" fontId="9" fillId="0" borderId="0" xfId="6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/>
    </xf>
    <xf numFmtId="0" fontId="9" fillId="0" borderId="0" xfId="4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</cellXfs>
  <cellStyles count="179">
    <cellStyle name="Millares 2" xfId="12"/>
    <cellStyle name="Normal" xfId="0" builtinId="0"/>
    <cellStyle name="Normal 2" xfId="21"/>
    <cellStyle name="Normal 3" xfId="1"/>
    <cellStyle name="Normal 4" xfId="13"/>
    <cellStyle name="Normal 5" xfId="22"/>
    <cellStyle name="Normal 6" xfId="100"/>
    <cellStyle name="Normal_CUADRO PROPUESTO" xfId="2"/>
    <cellStyle name="Normal_Hoja1" xfId="3"/>
    <cellStyle name="Normal_Hoja1 2" xfId="8"/>
    <cellStyle name="Normal_Hoja1 2 2" xfId="16"/>
    <cellStyle name="Normal_Hoja1 3" xfId="15"/>
    <cellStyle name="Normal_Hoja2" xfId="4"/>
    <cellStyle name="Normal_Hoja2 2" xfId="10"/>
    <cellStyle name="Normal_Hoja2_1" xfId="14"/>
    <cellStyle name="Normal_Hoja3" xfId="5"/>
    <cellStyle name="Normal_Hoja3 2" xfId="9"/>
    <cellStyle name="Normal_Hoja5" xfId="6"/>
    <cellStyle name="Normal_Hoja5 2" xfId="11"/>
    <cellStyle name="Normal_Hoja5_1" xfId="7"/>
    <cellStyle name="Normal_Sheet1_1" xfId="178"/>
    <cellStyle name="style1439501932892" xfId="17"/>
    <cellStyle name="style1439501932972" xfId="18"/>
    <cellStyle name="style1439501934024" xfId="19"/>
    <cellStyle name="style1439501934064" xfId="20"/>
    <cellStyle name="style1473290356886" xfId="23"/>
    <cellStyle name="style1473290356886 2" xfId="101"/>
    <cellStyle name="style1473290356919" xfId="24"/>
    <cellStyle name="style1473290356919 2" xfId="102"/>
    <cellStyle name="style1473290356945" xfId="25"/>
    <cellStyle name="style1473290356945 2" xfId="103"/>
    <cellStyle name="style1473290356986" xfId="26"/>
    <cellStyle name="style1473290356986 2" xfId="104"/>
    <cellStyle name="style1473290357009" xfId="27"/>
    <cellStyle name="style1473290357009 2" xfId="105"/>
    <cellStyle name="style1473290357032" xfId="28"/>
    <cellStyle name="style1473290357032 2" xfId="106"/>
    <cellStyle name="style1473290357053" xfId="29"/>
    <cellStyle name="style1473290357053 2" xfId="107"/>
    <cellStyle name="style1473290357080" xfId="30"/>
    <cellStyle name="style1473290357080 2" xfId="108"/>
    <cellStyle name="style1473290357103" xfId="31"/>
    <cellStyle name="style1473290357103 2" xfId="109"/>
    <cellStyle name="style1473290357124" xfId="32"/>
    <cellStyle name="style1473290357124 2" xfId="110"/>
    <cellStyle name="style1473290357148" xfId="33"/>
    <cellStyle name="style1473290357148 2" xfId="111"/>
    <cellStyle name="style1473290357173" xfId="34"/>
    <cellStyle name="style1473290357173 2" xfId="112"/>
    <cellStyle name="style1473290357193" xfId="35"/>
    <cellStyle name="style1473290357193 2" xfId="113"/>
    <cellStyle name="style1473290357210" xfId="36"/>
    <cellStyle name="style1473290357210 2" xfId="114"/>
    <cellStyle name="style1473290357232" xfId="37"/>
    <cellStyle name="style1473290357232 2" xfId="115"/>
    <cellStyle name="style1473290357250" xfId="38"/>
    <cellStyle name="style1473290357250 2" xfId="116"/>
    <cellStyle name="style1473290357272" xfId="39"/>
    <cellStyle name="style1473290357272 2" xfId="117"/>
    <cellStyle name="style1473290357289" xfId="40"/>
    <cellStyle name="style1473290357289 2" xfId="118"/>
    <cellStyle name="style1473290357307" xfId="41"/>
    <cellStyle name="style1473290357307 2" xfId="119"/>
    <cellStyle name="style1473290357328" xfId="42"/>
    <cellStyle name="style1473290357328 2" xfId="120"/>
    <cellStyle name="style1473290357374" xfId="43"/>
    <cellStyle name="style1473290357374 2" xfId="121"/>
    <cellStyle name="style1473290357395" xfId="44"/>
    <cellStyle name="style1473290357395 2" xfId="122"/>
    <cellStyle name="style1473290357416" xfId="45"/>
    <cellStyle name="style1473290357416 2" xfId="123"/>
    <cellStyle name="style1473290357438" xfId="46"/>
    <cellStyle name="style1473290357438 2" xfId="124"/>
    <cellStyle name="style1473290357458" xfId="47"/>
    <cellStyle name="style1473290357458 2" xfId="125"/>
    <cellStyle name="style1473290357480" xfId="48"/>
    <cellStyle name="style1473290357480 2" xfId="126"/>
    <cellStyle name="style1473290357500" xfId="49"/>
    <cellStyle name="style1473290357500 2" xfId="127"/>
    <cellStyle name="style1473290357520" xfId="50"/>
    <cellStyle name="style1473290357520 2" xfId="128"/>
    <cellStyle name="style1473290357540" xfId="51"/>
    <cellStyle name="style1473290357540 2" xfId="129"/>
    <cellStyle name="style1473290357563" xfId="52"/>
    <cellStyle name="style1473290357563 2" xfId="130"/>
    <cellStyle name="style1473290357593" xfId="53"/>
    <cellStyle name="style1473290357593 2" xfId="131"/>
    <cellStyle name="style1473290357614" xfId="54"/>
    <cellStyle name="style1473290357614 2" xfId="132"/>
    <cellStyle name="style1473290357644" xfId="55"/>
    <cellStyle name="style1473290357644 2" xfId="133"/>
    <cellStyle name="style1473290357660" xfId="56"/>
    <cellStyle name="style1473290357660 2" xfId="134"/>
    <cellStyle name="style1473290357698" xfId="57"/>
    <cellStyle name="style1473290357698 2" xfId="135"/>
    <cellStyle name="style1473290357713" xfId="58"/>
    <cellStyle name="style1473290357713 2" xfId="136"/>
    <cellStyle name="style1473290357733" xfId="59"/>
    <cellStyle name="style1473290357733 2" xfId="137"/>
    <cellStyle name="style1473290357753" xfId="60"/>
    <cellStyle name="style1473290357753 2" xfId="138"/>
    <cellStyle name="style1473290357772" xfId="61"/>
    <cellStyle name="style1473290357772 2" xfId="139"/>
    <cellStyle name="style1473290357792" xfId="62"/>
    <cellStyle name="style1473290357792 2" xfId="140"/>
    <cellStyle name="style1473290357811" xfId="63"/>
    <cellStyle name="style1473290357811 2" xfId="141"/>
    <cellStyle name="style1473290357830" xfId="64"/>
    <cellStyle name="style1473290357830 2" xfId="142"/>
    <cellStyle name="style1473290357848" xfId="65"/>
    <cellStyle name="style1473290357848 2" xfId="143"/>
    <cellStyle name="style1473290357867" xfId="66"/>
    <cellStyle name="style1473290357867 2" xfId="144"/>
    <cellStyle name="style1473290357886" xfId="67"/>
    <cellStyle name="style1473290357886 2" xfId="145"/>
    <cellStyle name="style1473290357904" xfId="68"/>
    <cellStyle name="style1473290357904 2" xfId="146"/>
    <cellStyle name="style1473290357919" xfId="69"/>
    <cellStyle name="style1473290357919 2" xfId="147"/>
    <cellStyle name="style1473290357934" xfId="70"/>
    <cellStyle name="style1473290357934 2" xfId="148"/>
    <cellStyle name="style1473290357948" xfId="71"/>
    <cellStyle name="style1473290357948 2" xfId="149"/>
    <cellStyle name="style1473290357963" xfId="72"/>
    <cellStyle name="style1473290357963 2" xfId="150"/>
    <cellStyle name="style1473290357977" xfId="73"/>
    <cellStyle name="style1473290357977 2" xfId="151"/>
    <cellStyle name="style1473290358017" xfId="74"/>
    <cellStyle name="style1473290358017 2" xfId="152"/>
    <cellStyle name="style1473290358031" xfId="75"/>
    <cellStyle name="style1473290358031 2" xfId="153"/>
    <cellStyle name="style1473290358046" xfId="76"/>
    <cellStyle name="style1473290358046 2" xfId="154"/>
    <cellStyle name="style1473290358061" xfId="77"/>
    <cellStyle name="style1473290358061 2" xfId="155"/>
    <cellStyle name="style1473290358077" xfId="78"/>
    <cellStyle name="style1473290358077 2" xfId="156"/>
    <cellStyle name="style1473290358092" xfId="79"/>
    <cellStyle name="style1473290358092 2" xfId="157"/>
    <cellStyle name="style1473290358108" xfId="80"/>
    <cellStyle name="style1473290358108 2" xfId="158"/>
    <cellStyle name="style1473290358123" xfId="81"/>
    <cellStyle name="style1473290358123 2" xfId="159"/>
    <cellStyle name="style1473290358139" xfId="82"/>
    <cellStyle name="style1473290358139 2" xfId="160"/>
    <cellStyle name="style1473290358153" xfId="83"/>
    <cellStyle name="style1473290358153 2" xfId="161"/>
    <cellStyle name="style1473290358192" xfId="84"/>
    <cellStyle name="style1473290358192 2" xfId="162"/>
    <cellStyle name="style1473290358207" xfId="85"/>
    <cellStyle name="style1473290358207 2" xfId="163"/>
    <cellStyle name="style1473290358221" xfId="86"/>
    <cellStyle name="style1473290358221 2" xfId="164"/>
    <cellStyle name="style1473290358235" xfId="87"/>
    <cellStyle name="style1473290358235 2" xfId="165"/>
    <cellStyle name="style1473290358349" xfId="88"/>
    <cellStyle name="style1473290358349 2" xfId="166"/>
    <cellStyle name="style1473290358366" xfId="89"/>
    <cellStyle name="style1473290358366 2" xfId="167"/>
    <cellStyle name="style1473290358384" xfId="90"/>
    <cellStyle name="style1473290358384 2" xfId="168"/>
    <cellStyle name="style1473290358402" xfId="91"/>
    <cellStyle name="style1473290358402 2" xfId="169"/>
    <cellStyle name="style1473290358416" xfId="92"/>
    <cellStyle name="style1473290358416 2" xfId="170"/>
    <cellStyle name="style1473290358433" xfId="93"/>
    <cellStyle name="style1473290358433 2" xfId="171"/>
    <cellStyle name="style1473290358576" xfId="94"/>
    <cellStyle name="style1473290358576 2" xfId="172"/>
    <cellStyle name="style1473290358683" xfId="95"/>
    <cellStyle name="style1473290358683 2" xfId="173"/>
    <cellStyle name="style1473290358736" xfId="96"/>
    <cellStyle name="style1473290358736 2" xfId="174"/>
    <cellStyle name="style1473290358905" xfId="97"/>
    <cellStyle name="style1473290358905 2" xfId="175"/>
    <cellStyle name="style1473290358920" xfId="98"/>
    <cellStyle name="style1473290358920 2" xfId="176"/>
    <cellStyle name="style1473290358934" xfId="99"/>
    <cellStyle name="style1473290358934 2" xfId="177"/>
  </cellStyles>
  <dxfs count="0"/>
  <tableStyles count="0" defaultTableStyle="TableStyleMedium9" defaultPivotStyle="PivotStyleLight16"/>
  <colors>
    <mruColors>
      <color rgb="FF5A2363"/>
      <color rgb="FFBFBFBF"/>
      <color rgb="FFF3DF7D"/>
      <color rgb="FF8E4716"/>
      <color rgb="FFAA541A"/>
      <color rgb="FF994C17"/>
      <color rgb="FFDA9896"/>
      <color rgb="FFBC47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24</xdr:row>
      <xdr:rowOff>85725</xdr:rowOff>
    </xdr:from>
    <xdr:to>
      <xdr:col>14</xdr:col>
      <xdr:colOff>0</xdr:colOff>
      <xdr:row>24</xdr:row>
      <xdr:rowOff>85725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10668000" y="4295775"/>
          <a:ext cx="0" cy="0"/>
        </a:xfrm>
        <a:prstGeom prst="line">
          <a:avLst/>
        </a:prstGeom>
        <a:noFill/>
        <a:ln w="12700">
          <a:solidFill>
            <a:srgbClr val="FF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</xdr:row>
      <xdr:rowOff>114300</xdr:rowOff>
    </xdr:from>
    <xdr:to>
      <xdr:col>14</xdr:col>
      <xdr:colOff>0</xdr:colOff>
      <xdr:row>18</xdr:row>
      <xdr:rowOff>114300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 flipH="1">
          <a:off x="10668000" y="3190875"/>
          <a:ext cx="0" cy="0"/>
        </a:xfrm>
        <a:prstGeom prst="line">
          <a:avLst/>
        </a:prstGeom>
        <a:noFill/>
        <a:ln w="12700">
          <a:solidFill>
            <a:srgbClr val="FF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abSelected="1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O60" sqref="O60"/>
    </sheetView>
  </sheetViews>
  <sheetFormatPr defaultColWidth="11.44140625" defaultRowHeight="13.2"/>
  <cols>
    <col min="1" max="1" width="30.6640625" style="11" customWidth="1"/>
    <col min="2" max="2" width="8.6640625" style="11" customWidth="1"/>
    <col min="3" max="3" width="2.6640625" style="266" customWidth="1"/>
    <col min="4" max="4" width="8.6640625" style="11" customWidth="1"/>
    <col min="5" max="5" width="2.6640625" style="266" customWidth="1"/>
    <col min="6" max="6" width="8.6640625" style="11" customWidth="1"/>
    <col min="7" max="7" width="2.6640625" style="266" customWidth="1"/>
    <col min="8" max="8" width="1.6640625" style="11" customWidth="1"/>
    <col min="9" max="9" width="8.6640625" style="11" customWidth="1"/>
    <col min="10" max="10" width="2.6640625" style="11" customWidth="1"/>
    <col min="11" max="11" width="8.6640625" style="11" customWidth="1"/>
    <col min="12" max="12" width="2.6640625" style="11" customWidth="1"/>
    <col min="13" max="13" width="8.6640625" style="11" customWidth="1"/>
    <col min="14" max="14" width="2.6640625" style="11" customWidth="1"/>
    <col min="15" max="16384" width="11.44140625" style="1"/>
  </cols>
  <sheetData>
    <row r="1" spans="1:14" ht="38.25" customHeight="1">
      <c r="A1" s="661" t="s">
        <v>231</v>
      </c>
      <c r="B1" s="661"/>
      <c r="C1" s="661"/>
      <c r="D1" s="661"/>
      <c r="E1" s="661"/>
      <c r="F1" s="661"/>
      <c r="G1" s="661"/>
      <c r="H1" s="661"/>
      <c r="I1" s="661"/>
      <c r="J1" s="661"/>
      <c r="K1" s="661"/>
      <c r="L1" s="661"/>
      <c r="M1" s="661"/>
      <c r="N1" s="662"/>
    </row>
    <row r="2" spans="1:14" ht="6" customHeight="1" thickBot="1">
      <c r="A2" s="26"/>
      <c r="B2" s="26"/>
      <c r="C2" s="260"/>
      <c r="D2" s="17"/>
      <c r="E2" s="257"/>
      <c r="F2" s="17"/>
      <c r="G2" s="257"/>
      <c r="H2" s="17"/>
      <c r="I2" s="17"/>
      <c r="J2" s="17"/>
      <c r="K2" s="17"/>
      <c r="L2" s="17"/>
      <c r="M2" s="17"/>
      <c r="N2" s="17"/>
    </row>
    <row r="3" spans="1:14" ht="6" customHeight="1">
      <c r="A3" s="454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ht="12.75" customHeight="1">
      <c r="A4" s="663" t="s">
        <v>73</v>
      </c>
      <c r="B4" s="658" t="s">
        <v>54</v>
      </c>
      <c r="C4" s="658"/>
      <c r="D4" s="658"/>
      <c r="E4" s="658"/>
      <c r="F4" s="658"/>
      <c r="G4" s="658"/>
      <c r="H4" s="457"/>
      <c r="I4" s="658" t="s">
        <v>55</v>
      </c>
      <c r="J4" s="658"/>
      <c r="K4" s="658"/>
      <c r="L4" s="658"/>
      <c r="M4" s="658"/>
      <c r="N4" s="658"/>
    </row>
    <row r="5" spans="1:14" ht="6" customHeight="1">
      <c r="A5" s="663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ht="6" customHeight="1">
      <c r="A6" s="663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ht="24" customHeight="1">
      <c r="A7" s="663"/>
      <c r="B7" s="664" t="s">
        <v>2</v>
      </c>
      <c r="C7" s="664"/>
      <c r="D7" s="659" t="s">
        <v>0</v>
      </c>
      <c r="E7" s="659"/>
      <c r="F7" s="659"/>
      <c r="G7" s="659"/>
      <c r="H7" s="460"/>
      <c r="I7" s="664" t="s">
        <v>2</v>
      </c>
      <c r="J7" s="664"/>
      <c r="K7" s="659" t="s">
        <v>0</v>
      </c>
      <c r="L7" s="659"/>
      <c r="M7" s="659"/>
      <c r="N7" s="659"/>
    </row>
    <row r="8" spans="1:14" ht="6" customHeight="1">
      <c r="A8" s="663"/>
      <c r="B8" s="664"/>
      <c r="C8" s="664"/>
      <c r="D8" s="462"/>
      <c r="E8" s="463"/>
      <c r="F8" s="462"/>
      <c r="G8" s="463"/>
      <c r="H8" s="460"/>
      <c r="I8" s="664"/>
      <c r="J8" s="664"/>
      <c r="K8" s="462"/>
      <c r="L8" s="462"/>
      <c r="M8" s="462"/>
      <c r="N8" s="462"/>
    </row>
    <row r="9" spans="1:14" ht="6" customHeight="1">
      <c r="A9" s="663"/>
      <c r="B9" s="664"/>
      <c r="C9" s="664"/>
      <c r="D9" s="460"/>
      <c r="E9" s="464"/>
      <c r="F9" s="460"/>
      <c r="G9" s="464"/>
      <c r="H9" s="460"/>
      <c r="I9" s="664"/>
      <c r="J9" s="664"/>
      <c r="K9" s="460"/>
      <c r="L9" s="460"/>
      <c r="M9" s="460"/>
      <c r="N9" s="460"/>
    </row>
    <row r="10" spans="1:14" ht="24" customHeight="1">
      <c r="A10" s="663"/>
      <c r="B10" s="664"/>
      <c r="C10" s="664"/>
      <c r="D10" s="660" t="s">
        <v>3</v>
      </c>
      <c r="E10" s="660"/>
      <c r="F10" s="660" t="s">
        <v>10</v>
      </c>
      <c r="G10" s="660"/>
      <c r="H10" s="460"/>
      <c r="I10" s="664"/>
      <c r="J10" s="664"/>
      <c r="K10" s="660" t="s">
        <v>3</v>
      </c>
      <c r="L10" s="660"/>
      <c r="M10" s="660" t="s">
        <v>10</v>
      </c>
      <c r="N10" s="660"/>
    </row>
    <row r="11" spans="1:14" ht="6" customHeight="1">
      <c r="A11" s="465"/>
      <c r="B11" s="466"/>
      <c r="C11" s="467"/>
      <c r="D11" s="468"/>
      <c r="E11" s="463"/>
      <c r="F11" s="462"/>
      <c r="G11" s="463"/>
      <c r="H11" s="462"/>
      <c r="I11" s="466"/>
      <c r="J11" s="466"/>
      <c r="K11" s="468"/>
      <c r="L11" s="468"/>
      <c r="M11" s="462"/>
      <c r="N11" s="462"/>
    </row>
    <row r="12" spans="1:14" ht="6" customHeight="1">
      <c r="A12" s="17"/>
      <c r="D12" s="17"/>
      <c r="E12" s="257"/>
      <c r="F12" s="17"/>
      <c r="G12" s="257"/>
      <c r="H12" s="17"/>
      <c r="I12" s="17"/>
      <c r="J12" s="17"/>
      <c r="K12" s="17"/>
      <c r="L12" s="17"/>
      <c r="M12" s="17"/>
      <c r="N12" s="17"/>
    </row>
    <row r="13" spans="1:14" s="11" customFormat="1" ht="12">
      <c r="A13" s="469" t="s">
        <v>72</v>
      </c>
      <c r="B13" s="470">
        <f>B15</f>
        <v>262734</v>
      </c>
      <c r="C13" s="470"/>
      <c r="D13" s="470">
        <f>D15</f>
        <v>99571</v>
      </c>
      <c r="E13" s="470"/>
      <c r="F13" s="470">
        <f>F15</f>
        <v>163163</v>
      </c>
      <c r="G13" s="473"/>
      <c r="H13" s="474"/>
      <c r="I13" s="475">
        <f>SUM(K13,M13)</f>
        <v>100</v>
      </c>
      <c r="J13" s="475"/>
      <c r="K13" s="475">
        <f>D13*100/B13</f>
        <v>37.898026140507127</v>
      </c>
      <c r="L13" s="475"/>
      <c r="M13" s="475">
        <f>F13*100/B13</f>
        <v>62.101973859492873</v>
      </c>
      <c r="N13" s="476"/>
    </row>
    <row r="14" spans="1:14" s="11" customFormat="1" ht="6" customHeight="1">
      <c r="A14" s="170"/>
      <c r="B14" s="235"/>
      <c r="C14" s="257"/>
      <c r="D14" s="235"/>
      <c r="E14" s="257"/>
      <c r="F14" s="235"/>
      <c r="G14" s="257"/>
      <c r="H14" s="153"/>
      <c r="I14" s="240"/>
      <c r="J14" s="240"/>
      <c r="K14" s="240"/>
      <c r="L14" s="240"/>
      <c r="M14" s="240"/>
      <c r="N14" s="240"/>
    </row>
    <row r="15" spans="1:14" s="11" customFormat="1" ht="12">
      <c r="A15" s="198" t="s">
        <v>104</v>
      </c>
      <c r="B15" s="236">
        <f>D15+F15</f>
        <v>262734</v>
      </c>
      <c r="C15" s="258"/>
      <c r="D15" s="414">
        <f>D16+D17</f>
        <v>99571</v>
      </c>
      <c r="E15" s="258"/>
      <c r="F15" s="414">
        <f>F16+F17</f>
        <v>163163</v>
      </c>
      <c r="G15" s="309"/>
      <c r="H15" s="415"/>
      <c r="I15" s="407">
        <f>SUM(I16:I18)</f>
        <v>100</v>
      </c>
      <c r="J15" s="407"/>
      <c r="K15" s="407">
        <f>SUM(K16:K18)</f>
        <v>100</v>
      </c>
      <c r="L15" s="407"/>
      <c r="M15" s="407">
        <f>SUM(M16:M18)</f>
        <v>100</v>
      </c>
      <c r="N15" s="253"/>
    </row>
    <row r="16" spans="1:14" s="11" customFormat="1" ht="11.4">
      <c r="A16" s="46" t="s">
        <v>229</v>
      </c>
      <c r="B16" s="655">
        <f>D16+F16</f>
        <v>126378</v>
      </c>
      <c r="C16" s="260"/>
      <c r="D16" s="655">
        <v>51450</v>
      </c>
      <c r="E16" s="237"/>
      <c r="F16" s="655">
        <v>74928</v>
      </c>
      <c r="G16" s="260"/>
      <c r="H16" s="56"/>
      <c r="I16" s="244">
        <f>B16*100/B15</f>
        <v>48.101121286167761</v>
      </c>
      <c r="J16" s="244"/>
      <c r="K16" s="244">
        <f>D16*100/D15</f>
        <v>51.671671470608914</v>
      </c>
      <c r="L16" s="244"/>
      <c r="M16" s="244">
        <f>F16*100/F15</f>
        <v>45.922175983525676</v>
      </c>
      <c r="N16" s="244"/>
    </row>
    <row r="17" spans="1:14" s="11" customFormat="1" ht="12">
      <c r="A17" s="46" t="s">
        <v>230</v>
      </c>
      <c r="B17" s="655">
        <f>D17+F17</f>
        <v>136356</v>
      </c>
      <c r="C17" s="260"/>
      <c r="D17" s="655">
        <v>48121</v>
      </c>
      <c r="E17" s="237"/>
      <c r="F17" s="655">
        <v>88235</v>
      </c>
      <c r="G17" s="269"/>
      <c r="H17" s="177"/>
      <c r="I17" s="244">
        <f>B17*100/B15</f>
        <v>51.898878713832239</v>
      </c>
      <c r="J17" s="244"/>
      <c r="K17" s="244">
        <f>D17*100/D15</f>
        <v>48.328328529391086</v>
      </c>
      <c r="L17" s="244"/>
      <c r="M17" s="244">
        <f>F17*100/F15</f>
        <v>54.077824016474324</v>
      </c>
      <c r="N17" s="253"/>
    </row>
    <row r="18" spans="1:14" s="11" customFormat="1" ht="12">
      <c r="A18" s="46"/>
      <c r="B18" s="414"/>
      <c r="C18" s="260"/>
      <c r="D18" s="414"/>
      <c r="E18" s="237"/>
      <c r="F18" s="414"/>
      <c r="G18" s="260"/>
      <c r="H18" s="56"/>
      <c r="I18" s="244"/>
      <c r="J18" s="244"/>
      <c r="K18" s="244"/>
      <c r="L18" s="244"/>
      <c r="M18" s="244"/>
      <c r="N18" s="244"/>
    </row>
    <row r="19" spans="1:14" s="11" customFormat="1" ht="6" customHeight="1">
      <c r="A19" s="170"/>
      <c r="B19" s="235"/>
      <c r="C19" s="260"/>
      <c r="D19" s="235"/>
      <c r="E19" s="260"/>
      <c r="F19" s="235"/>
      <c r="G19" s="260"/>
      <c r="H19" s="153"/>
      <c r="I19" s="240"/>
      <c r="J19" s="240"/>
      <c r="K19" s="240"/>
      <c r="L19" s="240"/>
      <c r="M19" s="240"/>
      <c r="N19" s="240"/>
    </row>
    <row r="20" spans="1:14" s="11" customFormat="1" ht="24">
      <c r="A20" s="198" t="s">
        <v>71</v>
      </c>
      <c r="B20" s="236">
        <f>D20+F20</f>
        <v>262734</v>
      </c>
      <c r="C20" s="258"/>
      <c r="D20" s="236">
        <f>SUM(D21:D23)</f>
        <v>99571</v>
      </c>
      <c r="E20" s="258"/>
      <c r="F20" s="236">
        <f>SUM(F21:F23)</f>
        <v>163163</v>
      </c>
      <c r="G20" s="258"/>
      <c r="H20" s="248"/>
      <c r="I20" s="407">
        <f>SUM(I21:I23)</f>
        <v>100</v>
      </c>
      <c r="J20" s="407"/>
      <c r="K20" s="407">
        <f>SUM(K21:K23)</f>
        <v>100</v>
      </c>
      <c r="L20" s="407"/>
      <c r="M20" s="407">
        <f>SUM(M21:M23)</f>
        <v>100</v>
      </c>
      <c r="N20" s="253"/>
    </row>
    <row r="21" spans="1:14" s="11" customFormat="1" ht="11.4">
      <c r="A21" s="48" t="s">
        <v>129</v>
      </c>
      <c r="B21" s="237">
        <f>D21+F21</f>
        <v>48324</v>
      </c>
      <c r="C21" s="262"/>
      <c r="D21" s="237">
        <v>16768</v>
      </c>
      <c r="E21" s="237"/>
      <c r="F21" s="237">
        <v>31556</v>
      </c>
      <c r="G21" s="259"/>
      <c r="H21" s="56"/>
      <c r="I21" s="244">
        <f>B21*100/B20</f>
        <v>18.392747036927084</v>
      </c>
      <c r="J21" s="242"/>
      <c r="K21" s="244">
        <f>D21*100/D20</f>
        <v>16.840244649546555</v>
      </c>
      <c r="L21" s="250"/>
      <c r="M21" s="244">
        <f>F21*100/F20</f>
        <v>19.340169033420569</v>
      </c>
      <c r="N21" s="244"/>
    </row>
    <row r="22" spans="1:14" s="11" customFormat="1" ht="12">
      <c r="A22" s="48" t="s">
        <v>128</v>
      </c>
      <c r="B22" s="237">
        <f>D22+F22</f>
        <v>102162</v>
      </c>
      <c r="C22" s="262"/>
      <c r="D22" s="237">
        <v>77349</v>
      </c>
      <c r="E22" s="237"/>
      <c r="F22" s="237">
        <v>24813</v>
      </c>
      <c r="G22" s="259"/>
      <c r="H22" s="147"/>
      <c r="I22" s="244">
        <f>B22*100/B20</f>
        <v>38.884194660759555</v>
      </c>
      <c r="J22" s="242"/>
      <c r="K22" s="244">
        <f>D22*100/D20</f>
        <v>77.682256882023879</v>
      </c>
      <c r="L22" s="250"/>
      <c r="M22" s="244">
        <f>F22*100/F20</f>
        <v>15.207491894608459</v>
      </c>
      <c r="N22" s="253"/>
    </row>
    <row r="23" spans="1:14" s="11" customFormat="1" ht="12">
      <c r="A23" s="48" t="s">
        <v>130</v>
      </c>
      <c r="B23" s="237">
        <f>D23+F23</f>
        <v>112248</v>
      </c>
      <c r="C23" s="262"/>
      <c r="D23" s="237">
        <v>5454</v>
      </c>
      <c r="E23" s="237"/>
      <c r="F23" s="237">
        <v>106794</v>
      </c>
      <c r="G23" s="259"/>
      <c r="H23" s="147"/>
      <c r="I23" s="244">
        <f>B23*100/B20</f>
        <v>42.723058302313369</v>
      </c>
      <c r="J23" s="242"/>
      <c r="K23" s="244">
        <f>D23*100/D20</f>
        <v>5.4774984684295625</v>
      </c>
      <c r="L23" s="250"/>
      <c r="M23" s="244">
        <f>F23*100/F20</f>
        <v>65.452339071970968</v>
      </c>
      <c r="N23" s="253"/>
    </row>
    <row r="24" spans="1:14" s="11" customFormat="1" ht="6" customHeight="1">
      <c r="B24" s="235"/>
      <c r="C24" s="260"/>
      <c r="D24" s="235"/>
      <c r="E24" s="260"/>
      <c r="F24" s="235"/>
      <c r="G24" s="260"/>
      <c r="H24" s="124"/>
      <c r="I24" s="240"/>
      <c r="J24" s="240"/>
      <c r="K24" s="240"/>
      <c r="L24" s="240"/>
      <c r="M24" s="240"/>
      <c r="N24" s="254"/>
    </row>
    <row r="25" spans="1:14" s="11" customFormat="1" ht="24">
      <c r="A25" s="198" t="s">
        <v>136</v>
      </c>
      <c r="B25" s="236">
        <f t="shared" ref="B25:B33" si="0">D25+F25</f>
        <v>262734</v>
      </c>
      <c r="C25" s="258"/>
      <c r="D25" s="236">
        <f>D26+D32+D33</f>
        <v>99571</v>
      </c>
      <c r="E25" s="258"/>
      <c r="F25" s="236">
        <f>F26+F32+F33</f>
        <v>163163</v>
      </c>
      <c r="G25" s="281"/>
      <c r="H25" s="147"/>
      <c r="I25" s="241">
        <f>I26+I32</f>
        <v>100</v>
      </c>
      <c r="J25" s="241"/>
      <c r="K25" s="241">
        <f>K26+K32</f>
        <v>100</v>
      </c>
      <c r="L25" s="241"/>
      <c r="M25" s="241">
        <f>M26+M32</f>
        <v>100</v>
      </c>
      <c r="N25" s="253"/>
    </row>
    <row r="26" spans="1:14" s="11" customFormat="1" ht="11.4">
      <c r="A26" s="48" t="s">
        <v>70</v>
      </c>
      <c r="B26" s="237">
        <f t="shared" si="0"/>
        <v>189580</v>
      </c>
      <c r="C26" s="260"/>
      <c r="D26" s="238">
        <f>SUM($D$27:$D$31)</f>
        <v>56977</v>
      </c>
      <c r="E26" s="260"/>
      <c r="F26" s="238">
        <f>SUM($F$27:$F$31)</f>
        <v>132603</v>
      </c>
      <c r="G26" s="260"/>
      <c r="H26" s="56"/>
      <c r="I26" s="244">
        <f>B26*100/(B26+B32)</f>
        <v>97.572273375296575</v>
      </c>
      <c r="J26" s="244"/>
      <c r="K26" s="244">
        <f>D26*100/(D26+D32)</f>
        <v>99.564883095096633</v>
      </c>
      <c r="L26" s="244"/>
      <c r="M26" s="244">
        <f>F26*100/(F26+F32)</f>
        <v>96.740375425874177</v>
      </c>
      <c r="N26" s="244"/>
    </row>
    <row r="27" spans="1:14" s="11" customFormat="1" ht="11.4">
      <c r="A27" s="47" t="s">
        <v>69</v>
      </c>
      <c r="B27" s="237">
        <f t="shared" si="0"/>
        <v>70643</v>
      </c>
      <c r="C27" s="260"/>
      <c r="D27" s="237">
        <v>47606</v>
      </c>
      <c r="E27" s="237"/>
      <c r="F27" s="237">
        <v>23037</v>
      </c>
      <c r="G27" s="260"/>
      <c r="H27" s="56"/>
      <c r="I27" s="244">
        <f>B27*100/(B26+B32)</f>
        <v>36.358255660149155</v>
      </c>
      <c r="J27" s="244"/>
      <c r="K27" s="244">
        <f>D27*100/(D26+D32)</f>
        <v>83.189459336665152</v>
      </c>
      <c r="L27" s="244"/>
      <c r="M27" s="244">
        <f>F27*100/(F26+F32)</f>
        <v>16.806618467801357</v>
      </c>
      <c r="N27" s="244"/>
    </row>
    <row r="28" spans="1:14" s="11" customFormat="1" ht="11.4">
      <c r="A28" s="47" t="s">
        <v>68</v>
      </c>
      <c r="B28" s="237">
        <f t="shared" si="0"/>
        <v>98211</v>
      </c>
      <c r="C28" s="260"/>
      <c r="D28" s="237">
        <v>4396</v>
      </c>
      <c r="E28" s="237"/>
      <c r="F28" s="237">
        <v>93815</v>
      </c>
      <c r="G28" s="260"/>
      <c r="H28" s="56"/>
      <c r="I28" s="244">
        <f>B28*100/(B26+B32)</f>
        <v>50.546843234841504</v>
      </c>
      <c r="J28" s="244"/>
      <c r="K28" s="244">
        <f>D28*100/(D26+D32)</f>
        <v>7.6818229476112254</v>
      </c>
      <c r="L28" s="244"/>
      <c r="M28" s="244">
        <f>F28*100/(F26+F32)</f>
        <v>68.442631920683439</v>
      </c>
      <c r="N28" s="244"/>
    </row>
    <row r="29" spans="1:14" s="11" customFormat="1" ht="11.4">
      <c r="A29" s="47" t="s">
        <v>67</v>
      </c>
      <c r="B29" s="237">
        <f t="shared" si="0"/>
        <v>15240</v>
      </c>
      <c r="C29" s="260"/>
      <c r="D29" s="237">
        <v>4675</v>
      </c>
      <c r="E29" s="237"/>
      <c r="F29" s="237">
        <v>10565</v>
      </c>
      <c r="G29" s="260"/>
      <c r="H29" s="56"/>
      <c r="I29" s="244">
        <f>B29*100/(B26+B32)</f>
        <v>7.8436620225736888</v>
      </c>
      <c r="J29" s="244"/>
      <c r="K29" s="244">
        <f>D29*100/(D26+D32)</f>
        <v>8.1693635759969236</v>
      </c>
      <c r="L29" s="244"/>
      <c r="M29" s="244">
        <f>F29*100/(F26+F32)</f>
        <v>7.707684338773336</v>
      </c>
      <c r="N29" s="244"/>
    </row>
    <row r="30" spans="1:14" s="11" customFormat="1" ht="11.4">
      <c r="A30" s="47" t="s">
        <v>66</v>
      </c>
      <c r="B30" s="237">
        <f t="shared" si="0"/>
        <v>3308</v>
      </c>
      <c r="C30" s="260"/>
      <c r="D30" s="237">
        <v>269</v>
      </c>
      <c r="E30" s="237" t="s">
        <v>1</v>
      </c>
      <c r="F30" s="237">
        <v>3039</v>
      </c>
      <c r="G30" s="260"/>
      <c r="H30" s="56"/>
      <c r="I30" s="244">
        <f>B30*100/(B26+B32)</f>
        <v>1.702548160805365</v>
      </c>
      <c r="J30" s="244"/>
      <c r="K30" s="244">
        <f>D30*100/(D26+D32)</f>
        <v>0.47006605389158773</v>
      </c>
      <c r="L30" s="244"/>
      <c r="M30" s="244">
        <f>F30*100/(F26+F32)</f>
        <v>2.2170991675846823</v>
      </c>
      <c r="N30" s="244"/>
    </row>
    <row r="31" spans="1:14" s="11" customFormat="1" ht="11.4">
      <c r="A31" s="47" t="s">
        <v>112</v>
      </c>
      <c r="B31" s="237">
        <f t="shared" si="0"/>
        <v>2178</v>
      </c>
      <c r="C31" s="260"/>
      <c r="D31" s="237">
        <v>31</v>
      </c>
      <c r="E31" s="237" t="s">
        <v>1</v>
      </c>
      <c r="F31" s="237">
        <v>2147</v>
      </c>
      <c r="G31" s="260"/>
      <c r="H31" s="56"/>
      <c r="I31" s="244">
        <f>B31*100/(B26+B32)</f>
        <v>1.1209642969268696</v>
      </c>
      <c r="J31" s="244"/>
      <c r="K31" s="244">
        <f>D31*100/(D26+D32)</f>
        <v>5.4171180931744313E-2</v>
      </c>
      <c r="L31" s="245"/>
      <c r="M31" s="244">
        <f>F31*100/(F26+F32)</f>
        <v>1.5663415310313633</v>
      </c>
      <c r="N31" s="244"/>
    </row>
    <row r="32" spans="1:14" s="11" customFormat="1" ht="11.4">
      <c r="A32" s="46" t="s">
        <v>65</v>
      </c>
      <c r="B32" s="237">
        <f t="shared" si="0"/>
        <v>4717</v>
      </c>
      <c r="C32" s="260"/>
      <c r="D32" s="237">
        <v>249</v>
      </c>
      <c r="E32" s="237" t="s">
        <v>1</v>
      </c>
      <c r="F32" s="237">
        <v>4468</v>
      </c>
      <c r="G32" s="260"/>
      <c r="H32" s="56"/>
      <c r="I32" s="244">
        <f>B32*100/(B26+B32)</f>
        <v>2.4277266247034182</v>
      </c>
      <c r="J32" s="244"/>
      <c r="K32" s="244">
        <f>D32*100/(D26+D32)</f>
        <v>0.43511690490336558</v>
      </c>
      <c r="L32" s="245"/>
      <c r="M32" s="244">
        <f>F32*100/(F26+F32)</f>
        <v>3.2596245741258181</v>
      </c>
      <c r="N32" s="244"/>
    </row>
    <row r="33" spans="1:14" s="11" customFormat="1">
      <c r="A33" s="48" t="s">
        <v>177</v>
      </c>
      <c r="B33" s="237">
        <f t="shared" si="0"/>
        <v>68437</v>
      </c>
      <c r="C33" s="260"/>
      <c r="D33" s="237">
        <v>42345</v>
      </c>
      <c r="E33" s="237"/>
      <c r="F33" s="237">
        <v>26092</v>
      </c>
      <c r="G33" s="260"/>
      <c r="H33" s="56"/>
      <c r="I33" s="282" t="s">
        <v>101</v>
      </c>
      <c r="J33" s="244"/>
      <c r="K33" s="282" t="s">
        <v>101</v>
      </c>
      <c r="L33" s="245"/>
      <c r="M33" s="282" t="s">
        <v>101</v>
      </c>
      <c r="N33" s="244"/>
    </row>
    <row r="34" spans="1:14" s="11" customFormat="1" ht="6" customHeight="1">
      <c r="A34" s="46"/>
      <c r="B34" s="238"/>
      <c r="C34" s="260"/>
      <c r="D34" s="238"/>
      <c r="E34" s="260"/>
      <c r="F34" s="251"/>
      <c r="G34" s="260"/>
      <c r="H34" s="56"/>
      <c r="I34" s="244"/>
      <c r="J34" s="244"/>
      <c r="K34" s="244"/>
      <c r="L34" s="245"/>
      <c r="M34" s="244"/>
      <c r="N34" s="244"/>
    </row>
    <row r="35" spans="1:14" s="11" customFormat="1" ht="24">
      <c r="A35" s="198" t="s">
        <v>106</v>
      </c>
      <c r="B35" s="236">
        <f t="shared" ref="B35:B44" si="1">D35+F35</f>
        <v>262732</v>
      </c>
      <c r="C35" s="260"/>
      <c r="D35" s="256">
        <f>SUM(D36:D38)</f>
        <v>99570</v>
      </c>
      <c r="E35" s="260"/>
      <c r="F35" s="256">
        <f>SUM(F36:F38)</f>
        <v>163162</v>
      </c>
      <c r="G35" s="260"/>
      <c r="H35" s="56"/>
      <c r="I35" s="253">
        <f>I36+I37</f>
        <v>100</v>
      </c>
      <c r="J35" s="253"/>
      <c r="K35" s="253">
        <f>K36+K37</f>
        <v>100</v>
      </c>
      <c r="L35" s="322"/>
      <c r="M35" s="253">
        <f>M36+M37</f>
        <v>100</v>
      </c>
      <c r="N35" s="244"/>
    </row>
    <row r="36" spans="1:14" s="11" customFormat="1" ht="11.4">
      <c r="A36" s="46" t="s">
        <v>102</v>
      </c>
      <c r="B36" s="237">
        <f t="shared" si="1"/>
        <v>46788</v>
      </c>
      <c r="C36" s="260"/>
      <c r="D36" s="237">
        <v>15876</v>
      </c>
      <c r="E36" s="237"/>
      <c r="F36" s="237">
        <v>30912</v>
      </c>
      <c r="G36" s="260"/>
      <c r="H36" s="56"/>
      <c r="I36" s="244">
        <f>B36*100/(B37+B36)</f>
        <v>27.351486595503385</v>
      </c>
      <c r="J36" s="244"/>
      <c r="K36" s="244">
        <f>D36*100/(D37+D36)</f>
        <v>29.684198717349439</v>
      </c>
      <c r="L36" s="244"/>
      <c r="M36" s="244">
        <f>F36*100/(F37+F36)</f>
        <v>26.290409001607429</v>
      </c>
      <c r="N36" s="244"/>
    </row>
    <row r="37" spans="1:14" s="11" customFormat="1" ht="11.4">
      <c r="A37" s="46" t="s">
        <v>103</v>
      </c>
      <c r="B37" s="237">
        <f t="shared" si="1"/>
        <v>124274</v>
      </c>
      <c r="C37" s="260"/>
      <c r="D37" s="237">
        <v>37607</v>
      </c>
      <c r="E37" s="237"/>
      <c r="F37" s="237">
        <v>86667</v>
      </c>
      <c r="G37" s="260"/>
      <c r="H37" s="56"/>
      <c r="I37" s="244">
        <f>B37*100/(B36+B37)</f>
        <v>72.648513404496612</v>
      </c>
      <c r="J37" s="244"/>
      <c r="K37" s="244">
        <f>D37*100/(D36+D37)</f>
        <v>70.315801282650568</v>
      </c>
      <c r="L37" s="245"/>
      <c r="M37" s="244">
        <f>F37*100/(F36+F37)</f>
        <v>73.709590998392571</v>
      </c>
      <c r="N37" s="244"/>
    </row>
    <row r="38" spans="1:14" s="11" customFormat="1" ht="11.4">
      <c r="A38" s="46" t="s">
        <v>11</v>
      </c>
      <c r="B38" s="237">
        <f t="shared" si="1"/>
        <v>91670</v>
      </c>
      <c r="C38" s="260"/>
      <c r="D38" s="237">
        <v>46087</v>
      </c>
      <c r="E38" s="237"/>
      <c r="F38" s="237">
        <v>45583</v>
      </c>
      <c r="G38" s="260"/>
      <c r="H38" s="56"/>
      <c r="I38" s="282" t="s">
        <v>101</v>
      </c>
      <c r="J38" s="244"/>
      <c r="K38" s="282" t="s">
        <v>101</v>
      </c>
      <c r="L38" s="244"/>
      <c r="M38" s="282" t="s">
        <v>101</v>
      </c>
      <c r="N38" s="244"/>
    </row>
    <row r="39" spans="1:14" s="11" customFormat="1" ht="6" customHeight="1">
      <c r="A39" s="36"/>
      <c r="B39" s="239"/>
      <c r="C39" s="261"/>
      <c r="D39" s="237"/>
      <c r="E39" s="237"/>
      <c r="F39" s="237"/>
      <c r="G39" s="261"/>
      <c r="H39" s="252"/>
      <c r="I39" s="246"/>
      <c r="J39" s="246"/>
      <c r="K39" s="244"/>
      <c r="L39" s="246"/>
      <c r="M39" s="246"/>
      <c r="N39" s="246"/>
    </row>
    <row r="40" spans="1:14" s="11" customFormat="1" ht="24">
      <c r="A40" s="198" t="s">
        <v>105</v>
      </c>
      <c r="B40" s="236">
        <f t="shared" si="1"/>
        <v>262734</v>
      </c>
      <c r="C40" s="260"/>
      <c r="D40" s="256">
        <f>SUM(D41:D45)</f>
        <v>99571</v>
      </c>
      <c r="E40" s="260"/>
      <c r="F40" s="256">
        <f>SUM(F41:F45)</f>
        <v>163163</v>
      </c>
      <c r="G40" s="260"/>
      <c r="H40" s="56"/>
      <c r="I40" s="253">
        <f>SUM(I41:I45)</f>
        <v>100.00000000000001</v>
      </c>
      <c r="J40" s="253"/>
      <c r="K40" s="253">
        <f>SUM(K41:K45)</f>
        <v>99.999999999999986</v>
      </c>
      <c r="L40" s="322"/>
      <c r="M40" s="253">
        <f>SUM(M41:M45)</f>
        <v>100</v>
      </c>
      <c r="N40" s="246"/>
    </row>
    <row r="41" spans="1:14" s="11" customFormat="1" ht="11.4">
      <c r="A41" s="48" t="s">
        <v>129</v>
      </c>
      <c r="B41" s="237">
        <f t="shared" si="1"/>
        <v>48239</v>
      </c>
      <c r="C41" s="261"/>
      <c r="D41" s="237">
        <v>16752</v>
      </c>
      <c r="E41" s="237"/>
      <c r="F41" s="237">
        <v>31487</v>
      </c>
      <c r="G41" s="261"/>
      <c r="H41" s="252"/>
      <c r="I41" s="244">
        <f>B41*100/SUM(B41:B44)</f>
        <v>18.387899718305565</v>
      </c>
      <c r="J41" s="242"/>
      <c r="K41" s="244">
        <f>D41*100/SUM($D$41:$D$44)</f>
        <v>16.830429802881426</v>
      </c>
      <c r="L41" s="250"/>
      <c r="M41" s="244">
        <f>F41*100/SUM($F$41:$F$44)</f>
        <v>19.34007751509456</v>
      </c>
      <c r="N41" s="246"/>
    </row>
    <row r="42" spans="1:14" s="11" customFormat="1" ht="11.4">
      <c r="A42" s="48" t="s">
        <v>128</v>
      </c>
      <c r="B42" s="237">
        <f t="shared" si="1"/>
        <v>101819</v>
      </c>
      <c r="C42" s="261"/>
      <c r="D42" s="237">
        <v>77239</v>
      </c>
      <c r="E42" s="237"/>
      <c r="F42" s="237">
        <v>24580</v>
      </c>
      <c r="G42" s="261"/>
      <c r="H42" s="252"/>
      <c r="I42" s="244">
        <f>B42*100/SUM(B41:B44)</f>
        <v>38.811699276895339</v>
      </c>
      <c r="J42" s="242"/>
      <c r="K42" s="244">
        <f>D42*100/SUM($D$41:$D$44)</f>
        <v>77.600618883999431</v>
      </c>
      <c r="L42" s="250"/>
      <c r="M42" s="244">
        <f>F42*100/SUM($F$41:$F$44)</f>
        <v>15.097630937244713</v>
      </c>
      <c r="N42" s="246"/>
    </row>
    <row r="43" spans="1:14" s="11" customFormat="1" ht="11.4">
      <c r="A43" s="48" t="s">
        <v>130</v>
      </c>
      <c r="B43" s="237">
        <f t="shared" si="1"/>
        <v>111878</v>
      </c>
      <c r="C43" s="261"/>
      <c r="D43" s="237">
        <v>5454</v>
      </c>
      <c r="E43" s="237"/>
      <c r="F43" s="237">
        <v>106424</v>
      </c>
      <c r="G43" s="261"/>
      <c r="H43" s="252"/>
      <c r="I43" s="244">
        <f>B43*100/SUM(B41:B44)</f>
        <v>42.646021780811999</v>
      </c>
      <c r="J43" s="242"/>
      <c r="K43" s="244">
        <f>D43*100/SUM($D$41:$D$44)</f>
        <v>5.4795346313822408</v>
      </c>
      <c r="L43" s="250"/>
      <c r="M43" s="244">
        <f>F43*100/SUM($F$41:$F$44)</f>
        <v>65.368196699159128</v>
      </c>
      <c r="N43" s="246"/>
    </row>
    <row r="44" spans="1:14" s="11" customFormat="1">
      <c r="A44" s="48" t="s">
        <v>176</v>
      </c>
      <c r="B44" s="237">
        <f t="shared" si="1"/>
        <v>405</v>
      </c>
      <c r="C44" s="260" t="s">
        <v>1</v>
      </c>
      <c r="D44" s="237">
        <v>89</v>
      </c>
      <c r="E44" s="237" t="s">
        <v>1</v>
      </c>
      <c r="F44" s="237">
        <v>316</v>
      </c>
      <c r="G44" s="260" t="s">
        <v>1</v>
      </c>
      <c r="H44" s="252"/>
      <c r="I44" s="244">
        <f>B44*100/SUM(B41:B44)</f>
        <v>0.15437922398710074</v>
      </c>
      <c r="J44" s="242"/>
      <c r="K44" s="244">
        <f>D44*100/SUM($D$41:$D$44)</f>
        <v>8.9416681736893933E-2</v>
      </c>
      <c r="L44" s="250"/>
      <c r="M44" s="244">
        <f>F44*100/SUM($F$41:$F$44)</f>
        <v>0.19409484850160005</v>
      </c>
      <c r="N44" s="246"/>
    </row>
    <row r="45" spans="1:14" s="11" customFormat="1" ht="11.4">
      <c r="A45" s="46" t="s">
        <v>11</v>
      </c>
      <c r="B45" s="237">
        <f>D45+F45</f>
        <v>393</v>
      </c>
      <c r="C45" s="260" t="s">
        <v>1</v>
      </c>
      <c r="D45" s="237">
        <v>37</v>
      </c>
      <c r="E45" s="237" t="s">
        <v>1</v>
      </c>
      <c r="F45" s="237">
        <v>356</v>
      </c>
      <c r="G45" s="260" t="s">
        <v>1</v>
      </c>
      <c r="H45" s="252"/>
      <c r="I45" s="282" t="s">
        <v>101</v>
      </c>
      <c r="J45" s="584"/>
      <c r="K45" s="282" t="s">
        <v>101</v>
      </c>
      <c r="L45" s="585"/>
      <c r="M45" s="282" t="s">
        <v>101</v>
      </c>
      <c r="N45" s="246"/>
    </row>
    <row r="46" spans="1:14" s="11" customFormat="1" ht="6" customHeight="1">
      <c r="A46" s="36"/>
      <c r="B46" s="237"/>
      <c r="C46" s="261"/>
      <c r="D46" s="238"/>
      <c r="E46" s="261"/>
      <c r="F46" s="239"/>
      <c r="G46" s="261"/>
      <c r="H46" s="252"/>
      <c r="I46" s="246"/>
      <c r="J46" s="246"/>
      <c r="K46" s="244"/>
      <c r="L46" s="246"/>
      <c r="M46" s="246"/>
      <c r="N46" s="246"/>
    </row>
    <row r="47" spans="1:14" s="11" customFormat="1" ht="12">
      <c r="A47" s="198" t="s">
        <v>0</v>
      </c>
      <c r="B47" s="236">
        <f t="shared" ref="B47:B53" si="2">D47+F47</f>
        <v>262734</v>
      </c>
      <c r="C47" s="258"/>
      <c r="D47" s="414">
        <f>D48+D49</f>
        <v>99571</v>
      </c>
      <c r="E47" s="258"/>
      <c r="F47" s="414">
        <f>F48+F49</f>
        <v>163163</v>
      </c>
      <c r="G47" s="258"/>
      <c r="H47" s="248"/>
      <c r="I47" s="407">
        <f>SUM(I48,I50:I53)</f>
        <v>100.00000000000001</v>
      </c>
      <c r="J47" s="407"/>
      <c r="K47" s="407">
        <f>SUM(K48,K50:K52)</f>
        <v>100</v>
      </c>
      <c r="L47" s="407"/>
      <c r="M47" s="407">
        <f>SUM(M48,M50:M53)</f>
        <v>100</v>
      </c>
      <c r="N47" s="253"/>
    </row>
    <row r="48" spans="1:14" s="11" customFormat="1" ht="11.4">
      <c r="A48" s="167" t="s">
        <v>3</v>
      </c>
      <c r="B48" s="237">
        <f t="shared" si="2"/>
        <v>99571</v>
      </c>
      <c r="C48" s="259"/>
      <c r="D48" s="237">
        <v>99571</v>
      </c>
      <c r="E48" s="237"/>
      <c r="F48" s="237">
        <v>0</v>
      </c>
      <c r="G48" s="260"/>
      <c r="H48" s="56"/>
      <c r="I48" s="244">
        <f>B48/$B$47*100</f>
        <v>37.898026140507127</v>
      </c>
      <c r="J48" s="250"/>
      <c r="K48" s="244">
        <f>D48/$D$47*100</f>
        <v>100</v>
      </c>
      <c r="L48" s="249"/>
      <c r="M48" s="244">
        <f t="shared" ref="M48:M53" si="3">F48/$F$47*100</f>
        <v>0</v>
      </c>
      <c r="N48" s="244"/>
    </row>
    <row r="49" spans="1:14" s="11" customFormat="1" ht="11.4">
      <c r="A49" s="167" t="s">
        <v>10</v>
      </c>
      <c r="B49" s="237">
        <f t="shared" si="2"/>
        <v>163163</v>
      </c>
      <c r="C49" s="259"/>
      <c r="D49" s="237">
        <f>SUM(D50:D53)</f>
        <v>0</v>
      </c>
      <c r="E49" s="237"/>
      <c r="F49" s="237">
        <f>SUM(F50:F53)</f>
        <v>163163</v>
      </c>
      <c r="G49" s="260"/>
      <c r="H49" s="56"/>
      <c r="I49" s="244">
        <f t="shared" ref="I49:I53" si="4">B49/$B$47*100</f>
        <v>62.101973859492873</v>
      </c>
      <c r="J49" s="250"/>
      <c r="K49" s="244">
        <f>D49/$D$47*100</f>
        <v>0</v>
      </c>
      <c r="L49" s="250"/>
      <c r="M49" s="244">
        <f t="shared" si="3"/>
        <v>100</v>
      </c>
      <c r="N49" s="244"/>
    </row>
    <row r="50" spans="1:14" s="11" customFormat="1" ht="12">
      <c r="A50" s="166" t="s">
        <v>99</v>
      </c>
      <c r="B50" s="237">
        <f t="shared" si="2"/>
        <v>38418</v>
      </c>
      <c r="C50" s="259"/>
      <c r="D50" s="237">
        <v>0</v>
      </c>
      <c r="E50" s="237"/>
      <c r="F50" s="237">
        <v>38418</v>
      </c>
      <c r="G50" s="259"/>
      <c r="H50" s="147"/>
      <c r="I50" s="244">
        <f t="shared" si="4"/>
        <v>14.622393751855489</v>
      </c>
      <c r="J50" s="250"/>
      <c r="K50" s="244">
        <f t="shared" ref="K50:K53" si="5">D50/$D$47*100</f>
        <v>0</v>
      </c>
      <c r="L50" s="245"/>
      <c r="M50" s="244">
        <f t="shared" si="3"/>
        <v>23.545779374000233</v>
      </c>
      <c r="N50" s="253"/>
    </row>
    <row r="51" spans="1:14" s="11" customFormat="1" ht="11.4">
      <c r="A51" s="166" t="s">
        <v>100</v>
      </c>
      <c r="B51" s="237">
        <f t="shared" si="2"/>
        <v>88041</v>
      </c>
      <c r="C51" s="259"/>
      <c r="D51" s="237">
        <v>0</v>
      </c>
      <c r="E51" s="237"/>
      <c r="F51" s="237">
        <v>88041</v>
      </c>
      <c r="G51" s="259"/>
      <c r="H51" s="56"/>
      <c r="I51" s="244">
        <f t="shared" si="4"/>
        <v>33.509557194729275</v>
      </c>
      <c r="J51" s="250"/>
      <c r="K51" s="244">
        <f t="shared" si="5"/>
        <v>0</v>
      </c>
      <c r="L51" s="245"/>
      <c r="M51" s="244">
        <f t="shared" si="3"/>
        <v>53.95892451107175</v>
      </c>
      <c r="N51" s="244"/>
    </row>
    <row r="52" spans="1:14" s="11" customFormat="1" ht="11.4">
      <c r="A52" s="166" t="s">
        <v>179</v>
      </c>
      <c r="B52" s="237">
        <f t="shared" si="2"/>
        <v>36160</v>
      </c>
      <c r="C52" s="259"/>
      <c r="D52" s="237">
        <v>0</v>
      </c>
      <c r="E52" s="237"/>
      <c r="F52" s="237">
        <v>36160</v>
      </c>
      <c r="G52" s="267"/>
      <c r="H52" s="56"/>
      <c r="I52" s="244">
        <f t="shared" si="4"/>
        <v>13.762969391095176</v>
      </c>
      <c r="J52" s="250"/>
      <c r="K52" s="244">
        <f t="shared" si="5"/>
        <v>0</v>
      </c>
      <c r="L52" s="245"/>
      <c r="M52" s="244">
        <f t="shared" si="3"/>
        <v>22.161887192562038</v>
      </c>
      <c r="N52" s="244"/>
    </row>
    <row r="53" spans="1:14" s="11" customFormat="1" ht="11.4">
      <c r="A53" s="166" t="s">
        <v>180</v>
      </c>
      <c r="B53" s="237">
        <f t="shared" si="2"/>
        <v>544</v>
      </c>
      <c r="C53" s="259" t="s">
        <v>1</v>
      </c>
      <c r="D53" s="237">
        <v>0</v>
      </c>
      <c r="E53" s="237"/>
      <c r="F53" s="237">
        <v>544</v>
      </c>
      <c r="G53" s="260" t="s">
        <v>1</v>
      </c>
      <c r="H53" s="56"/>
      <c r="I53" s="244">
        <f t="shared" si="4"/>
        <v>0.20705352181293626</v>
      </c>
      <c r="J53" s="250"/>
      <c r="K53" s="244">
        <f t="shared" si="5"/>
        <v>0</v>
      </c>
      <c r="L53" s="245"/>
      <c r="M53" s="244">
        <f t="shared" si="3"/>
        <v>0.33340892236597758</v>
      </c>
      <c r="N53" s="244"/>
    </row>
    <row r="54" spans="1:14" ht="6" customHeight="1" thickBot="1">
      <c r="A54" s="165"/>
      <c r="B54" s="9"/>
      <c r="C54" s="329"/>
      <c r="D54" s="9"/>
      <c r="E54" s="329"/>
      <c r="F54" s="9"/>
      <c r="G54" s="329"/>
      <c r="H54" s="9"/>
      <c r="I54" s="164"/>
      <c r="J54" s="164"/>
      <c r="K54" s="163"/>
      <c r="L54" s="163"/>
      <c r="M54" s="163"/>
      <c r="N54" s="9"/>
    </row>
    <row r="55" spans="1:14" ht="6" customHeight="1">
      <c r="A55" s="44"/>
      <c r="B55" s="17"/>
      <c r="C55" s="257"/>
      <c r="D55" s="17"/>
      <c r="E55" s="257"/>
      <c r="F55" s="17"/>
      <c r="G55" s="257"/>
      <c r="H55" s="17"/>
      <c r="I55" s="162"/>
      <c r="J55" s="162"/>
      <c r="K55" s="161"/>
      <c r="L55" s="161"/>
      <c r="M55" s="161"/>
      <c r="N55" s="17"/>
    </row>
    <row r="56" spans="1:14" ht="12" customHeight="1">
      <c r="A56" s="24" t="s">
        <v>178</v>
      </c>
      <c r="B56" s="17"/>
      <c r="C56" s="257"/>
      <c r="D56" s="17"/>
      <c r="E56" s="257"/>
      <c r="F56" s="17"/>
      <c r="G56" s="257"/>
      <c r="H56" s="17"/>
      <c r="I56" s="162"/>
      <c r="J56" s="162"/>
      <c r="K56" s="161"/>
      <c r="L56" s="161"/>
      <c r="M56" s="161"/>
      <c r="N56" s="17"/>
    </row>
    <row r="57" spans="1:14" s="4" customFormat="1" ht="12" customHeight="1">
      <c r="A57" s="24" t="s">
        <v>175</v>
      </c>
      <c r="C57" s="330"/>
      <c r="E57" s="330"/>
      <c r="G57" s="330"/>
    </row>
    <row r="58" spans="1:14" s="4" customFormat="1" ht="22.5" customHeight="1">
      <c r="A58" s="656" t="s">
        <v>153</v>
      </c>
      <c r="B58" s="657"/>
      <c r="C58" s="657"/>
      <c r="D58" s="657"/>
      <c r="E58" s="657"/>
      <c r="F58" s="657"/>
      <c r="G58" s="657"/>
      <c r="H58" s="657"/>
      <c r="I58" s="657"/>
      <c r="J58" s="657"/>
      <c r="K58" s="657"/>
      <c r="L58" s="657"/>
      <c r="M58" s="657"/>
      <c r="N58" s="657"/>
    </row>
    <row r="59" spans="1:14" s="4" customFormat="1" ht="10.199999999999999">
      <c r="A59" s="159" t="s">
        <v>31</v>
      </c>
      <c r="B59" s="6"/>
      <c r="C59" s="330"/>
      <c r="E59" s="330"/>
      <c r="G59" s="330"/>
      <c r="N59" s="7"/>
    </row>
    <row r="60" spans="1:14" s="4" customFormat="1" ht="10.199999999999999">
      <c r="A60" s="158" t="s">
        <v>113</v>
      </c>
      <c r="B60" s="6"/>
      <c r="C60" s="330"/>
      <c r="E60" s="330"/>
      <c r="G60" s="330"/>
      <c r="N60" s="7"/>
    </row>
    <row r="61" spans="1:14" s="4" customFormat="1" ht="10.199999999999999">
      <c r="A61" s="4" t="s">
        <v>201</v>
      </c>
      <c r="B61" s="6"/>
      <c r="C61" s="330"/>
      <c r="E61" s="330"/>
      <c r="G61" s="330"/>
      <c r="N61" s="7"/>
    </row>
    <row r="62" spans="1:14" ht="12.75" customHeight="1">
      <c r="N62" s="17"/>
    </row>
    <row r="63" spans="1:14" ht="12.75" customHeight="1">
      <c r="A63" s="325"/>
      <c r="B63" s="323"/>
      <c r="C63" s="257"/>
      <c r="D63" s="323"/>
      <c r="F63" s="324"/>
      <c r="G63" s="257"/>
      <c r="N63" s="153"/>
    </row>
    <row r="64" spans="1:14" ht="12.75" customHeight="1">
      <c r="A64" s="325"/>
      <c r="E64" s="257"/>
      <c r="F64" s="323"/>
      <c r="G64" s="257"/>
      <c r="H64" s="17"/>
      <c r="I64" s="323"/>
      <c r="J64" s="17"/>
      <c r="N64" s="153"/>
    </row>
    <row r="65" spans="1:14">
      <c r="A65" s="325"/>
      <c r="E65" s="257"/>
      <c r="F65" s="323"/>
      <c r="G65" s="257"/>
      <c r="H65" s="17"/>
      <c r="I65" s="323"/>
      <c r="J65" s="17"/>
      <c r="N65" s="153"/>
    </row>
    <row r="66" spans="1:14">
      <c r="A66" s="325"/>
      <c r="E66" s="257"/>
      <c r="F66" s="323"/>
      <c r="G66" s="257"/>
      <c r="H66" s="17"/>
      <c r="I66" s="323"/>
      <c r="J66" s="17"/>
      <c r="N66" s="153"/>
    </row>
    <row r="67" spans="1:14">
      <c r="A67" s="17"/>
      <c r="N67" s="153"/>
    </row>
    <row r="68" spans="1:14">
      <c r="N68" s="153"/>
    </row>
    <row r="69" spans="1:14">
      <c r="A69" s="325"/>
      <c r="N69" s="153"/>
    </row>
    <row r="70" spans="1:14">
      <c r="A70" s="325"/>
      <c r="N70" s="153"/>
    </row>
    <row r="71" spans="1:14">
      <c r="A71" s="325"/>
      <c r="N71" s="153"/>
    </row>
    <row r="72" spans="1:14">
      <c r="N72" s="153"/>
    </row>
    <row r="73" spans="1:14">
      <c r="N73" s="153"/>
    </row>
    <row r="74" spans="1:14">
      <c r="N74" s="153"/>
    </row>
    <row r="75" spans="1:14">
      <c r="A75" s="1"/>
      <c r="B75" s="1"/>
      <c r="C75" s="332"/>
      <c r="D75" s="1"/>
      <c r="E75" s="332"/>
      <c r="F75" s="1"/>
      <c r="G75" s="332"/>
      <c r="H75" s="1"/>
      <c r="I75" s="1"/>
      <c r="J75" s="1"/>
      <c r="K75" s="1"/>
      <c r="L75" s="1"/>
      <c r="M75" s="1"/>
      <c r="N75" s="153"/>
    </row>
    <row r="76" spans="1:14">
      <c r="A76" s="1"/>
      <c r="B76" s="1"/>
      <c r="C76" s="332"/>
      <c r="D76" s="1"/>
      <c r="E76" s="332"/>
      <c r="F76" s="1"/>
      <c r="G76" s="332"/>
      <c r="H76" s="1"/>
      <c r="I76" s="1"/>
      <c r="J76" s="1"/>
      <c r="K76" s="1"/>
      <c r="L76" s="1"/>
      <c r="M76" s="1"/>
      <c r="N76" s="153"/>
    </row>
    <row r="77" spans="1:14">
      <c r="A77" s="1"/>
      <c r="B77" s="1"/>
      <c r="C77" s="332"/>
      <c r="D77" s="1"/>
      <c r="E77" s="332"/>
      <c r="F77" s="1"/>
      <c r="G77" s="332"/>
      <c r="H77" s="1"/>
      <c r="I77" s="1"/>
      <c r="J77" s="1"/>
      <c r="K77" s="1"/>
      <c r="L77" s="1"/>
      <c r="M77" s="1"/>
      <c r="N77" s="153"/>
    </row>
    <row r="78" spans="1:14">
      <c r="A78" s="1"/>
      <c r="B78" s="1"/>
      <c r="C78" s="332"/>
      <c r="D78" s="1"/>
      <c r="E78" s="332"/>
      <c r="F78" s="1"/>
      <c r="G78" s="332"/>
      <c r="H78" s="1"/>
      <c r="I78" s="1"/>
      <c r="J78" s="1"/>
      <c r="K78" s="1"/>
      <c r="L78" s="1"/>
      <c r="M78" s="1"/>
      <c r="N78" s="153"/>
    </row>
    <row r="79" spans="1:14">
      <c r="A79" s="1"/>
      <c r="B79" s="1"/>
      <c r="C79" s="332"/>
      <c r="D79" s="1"/>
      <c r="E79" s="332"/>
      <c r="F79" s="1"/>
      <c r="G79" s="332"/>
      <c r="H79" s="1"/>
      <c r="I79" s="1"/>
      <c r="J79" s="1"/>
      <c r="K79" s="1"/>
      <c r="L79" s="1"/>
      <c r="M79" s="1"/>
      <c r="N79" s="153"/>
    </row>
    <row r="80" spans="1:14">
      <c r="A80" s="1"/>
      <c r="B80" s="1"/>
      <c r="C80" s="332"/>
      <c r="D80" s="1"/>
      <c r="E80" s="332"/>
      <c r="F80" s="1"/>
      <c r="G80" s="332"/>
      <c r="H80" s="1"/>
      <c r="I80" s="1"/>
      <c r="J80" s="1"/>
      <c r="K80" s="1"/>
      <c r="L80" s="1"/>
      <c r="M80" s="1"/>
      <c r="N80" s="153"/>
    </row>
    <row r="81" spans="1:14">
      <c r="A81" s="1"/>
      <c r="B81" s="1"/>
      <c r="C81" s="332"/>
      <c r="D81" s="1"/>
      <c r="E81" s="332"/>
      <c r="F81" s="1"/>
      <c r="G81" s="332"/>
      <c r="H81" s="1"/>
      <c r="I81" s="1"/>
      <c r="J81" s="1"/>
      <c r="K81" s="1"/>
      <c r="L81" s="1"/>
      <c r="M81" s="1"/>
      <c r="N81" s="153"/>
    </row>
    <row r="82" spans="1:14">
      <c r="A82" s="1"/>
      <c r="B82" s="1"/>
      <c r="C82" s="332"/>
      <c r="D82" s="1"/>
      <c r="E82" s="332"/>
      <c r="F82" s="1"/>
      <c r="G82" s="332"/>
      <c r="H82" s="1"/>
      <c r="I82" s="1"/>
      <c r="J82" s="1"/>
      <c r="K82" s="1"/>
      <c r="L82" s="1"/>
      <c r="M82" s="1"/>
      <c r="N82" s="153"/>
    </row>
    <row r="83" spans="1:14">
      <c r="A83" s="1"/>
      <c r="B83" s="1"/>
      <c r="C83" s="332"/>
      <c r="D83" s="1"/>
      <c r="E83" s="332"/>
      <c r="F83" s="1"/>
      <c r="G83" s="332"/>
      <c r="H83" s="1"/>
      <c r="I83" s="1"/>
      <c r="J83" s="1"/>
      <c r="K83" s="1"/>
      <c r="L83" s="1"/>
      <c r="M83" s="1"/>
      <c r="N83" s="153"/>
    </row>
    <row r="84" spans="1:14">
      <c r="A84" s="1"/>
      <c r="B84" s="1"/>
      <c r="C84" s="332"/>
      <c r="D84" s="1"/>
      <c r="E84" s="332"/>
      <c r="F84" s="1"/>
      <c r="G84" s="332"/>
      <c r="H84" s="1"/>
      <c r="I84" s="1"/>
      <c r="J84" s="1"/>
      <c r="K84" s="1"/>
      <c r="L84" s="1"/>
      <c r="M84" s="1"/>
      <c r="N84" s="153"/>
    </row>
    <row r="85" spans="1:14">
      <c r="A85" s="1"/>
      <c r="B85" s="1"/>
      <c r="C85" s="332"/>
      <c r="D85" s="1"/>
      <c r="E85" s="332"/>
      <c r="F85" s="1"/>
      <c r="G85" s="332"/>
      <c r="H85" s="1"/>
      <c r="I85" s="1"/>
      <c r="J85" s="1"/>
      <c r="K85" s="1"/>
      <c r="L85" s="1"/>
      <c r="M85" s="1"/>
      <c r="N85" s="153"/>
    </row>
    <row r="86" spans="1:14">
      <c r="A86" s="1"/>
      <c r="B86" s="1"/>
      <c r="C86" s="332"/>
      <c r="D86" s="1"/>
      <c r="E86" s="332"/>
      <c r="F86" s="1"/>
      <c r="G86" s="332"/>
      <c r="H86" s="1"/>
      <c r="I86" s="1"/>
      <c r="J86" s="1"/>
      <c r="K86" s="1"/>
      <c r="L86" s="1"/>
      <c r="M86" s="1"/>
      <c r="N86" s="153"/>
    </row>
    <row r="87" spans="1:14">
      <c r="A87" s="1"/>
      <c r="B87" s="1"/>
      <c r="C87" s="332"/>
      <c r="D87" s="1"/>
      <c r="E87" s="332"/>
      <c r="F87" s="1"/>
      <c r="G87" s="332"/>
      <c r="H87" s="1"/>
      <c r="I87" s="1"/>
      <c r="J87" s="1"/>
      <c r="K87" s="1"/>
      <c r="L87" s="1"/>
      <c r="M87" s="1"/>
      <c r="N87" s="153"/>
    </row>
    <row r="88" spans="1:14">
      <c r="A88" s="1"/>
      <c r="B88" s="1"/>
      <c r="C88" s="332"/>
      <c r="D88" s="1"/>
      <c r="E88" s="332"/>
      <c r="F88" s="1"/>
      <c r="G88" s="332"/>
      <c r="H88" s="1"/>
      <c r="I88" s="1"/>
      <c r="J88" s="1"/>
      <c r="K88" s="1"/>
      <c r="L88" s="1"/>
      <c r="M88" s="1"/>
      <c r="N88" s="153"/>
    </row>
    <row r="89" spans="1:14">
      <c r="A89" s="1"/>
      <c r="B89" s="1"/>
      <c r="C89" s="332"/>
      <c r="D89" s="1"/>
      <c r="E89" s="332"/>
      <c r="F89" s="1"/>
      <c r="G89" s="332"/>
      <c r="H89" s="1"/>
      <c r="I89" s="1"/>
      <c r="J89" s="1"/>
      <c r="K89" s="1"/>
      <c r="L89" s="1"/>
      <c r="M89" s="1"/>
      <c r="N89" s="153"/>
    </row>
    <row r="90" spans="1:14">
      <c r="A90" s="1"/>
      <c r="B90" s="1"/>
      <c r="C90" s="332"/>
      <c r="D90" s="1"/>
      <c r="E90" s="332"/>
      <c r="F90" s="1"/>
      <c r="G90" s="332"/>
      <c r="H90" s="1"/>
      <c r="I90" s="1"/>
      <c r="J90" s="1"/>
      <c r="K90" s="1"/>
      <c r="L90" s="1"/>
      <c r="M90" s="1"/>
      <c r="N90" s="153"/>
    </row>
    <row r="91" spans="1:14">
      <c r="A91" s="1"/>
      <c r="B91" s="1"/>
      <c r="C91" s="332"/>
      <c r="D91" s="1"/>
      <c r="E91" s="332"/>
      <c r="F91" s="1"/>
      <c r="G91" s="332"/>
      <c r="H91" s="1"/>
      <c r="I91" s="1"/>
      <c r="J91" s="1"/>
      <c r="K91" s="1"/>
      <c r="L91" s="1"/>
      <c r="M91" s="1"/>
      <c r="N91" s="153"/>
    </row>
    <row r="92" spans="1:14">
      <c r="A92" s="1"/>
      <c r="B92" s="1"/>
      <c r="C92" s="332"/>
      <c r="D92" s="1"/>
      <c r="E92" s="332"/>
      <c r="F92" s="1"/>
      <c r="G92" s="332"/>
      <c r="H92" s="1"/>
      <c r="I92" s="1"/>
      <c r="J92" s="1"/>
      <c r="K92" s="1"/>
      <c r="L92" s="1"/>
      <c r="M92" s="1"/>
      <c r="N92" s="153"/>
    </row>
    <row r="93" spans="1:14">
      <c r="A93" s="1"/>
      <c r="B93" s="1"/>
      <c r="C93" s="332"/>
      <c r="D93" s="1"/>
      <c r="E93" s="332"/>
      <c r="F93" s="1"/>
      <c r="G93" s="332"/>
      <c r="H93" s="1"/>
      <c r="I93" s="1"/>
      <c r="J93" s="1"/>
      <c r="K93" s="1"/>
      <c r="L93" s="1"/>
      <c r="M93" s="1"/>
      <c r="N93" s="153"/>
    </row>
    <row r="94" spans="1:14">
      <c r="A94" s="1"/>
      <c r="B94" s="1"/>
      <c r="C94" s="332"/>
      <c r="D94" s="1"/>
      <c r="E94" s="332"/>
      <c r="F94" s="1"/>
      <c r="G94" s="332"/>
      <c r="H94" s="1"/>
      <c r="I94" s="1"/>
      <c r="J94" s="1"/>
      <c r="K94" s="1"/>
      <c r="L94" s="1"/>
      <c r="M94" s="1"/>
      <c r="N94" s="153"/>
    </row>
    <row r="95" spans="1:14">
      <c r="A95" s="1"/>
      <c r="B95" s="1"/>
      <c r="C95" s="332"/>
      <c r="D95" s="1"/>
      <c r="E95" s="332"/>
      <c r="F95" s="1"/>
      <c r="G95" s="332"/>
      <c r="H95" s="1"/>
      <c r="I95" s="1"/>
      <c r="J95" s="1"/>
      <c r="K95" s="1"/>
      <c r="L95" s="1"/>
      <c r="M95" s="1"/>
      <c r="N95" s="153"/>
    </row>
    <row r="96" spans="1:14">
      <c r="A96" s="1"/>
      <c r="B96" s="1"/>
      <c r="C96" s="332"/>
      <c r="D96" s="1"/>
      <c r="E96" s="332"/>
      <c r="F96" s="1"/>
      <c r="G96" s="332"/>
      <c r="H96" s="1"/>
      <c r="I96" s="1"/>
      <c r="J96" s="1"/>
      <c r="K96" s="1"/>
      <c r="L96" s="1"/>
      <c r="M96" s="1"/>
      <c r="N96" s="153"/>
    </row>
    <row r="97" spans="1:14">
      <c r="A97" s="1"/>
      <c r="B97" s="1"/>
      <c r="C97" s="332"/>
      <c r="D97" s="1"/>
      <c r="E97" s="332"/>
      <c r="F97" s="1"/>
      <c r="G97" s="332"/>
      <c r="H97" s="1"/>
      <c r="I97" s="1"/>
      <c r="J97" s="1"/>
      <c r="K97" s="1"/>
      <c r="L97" s="1"/>
      <c r="M97" s="1"/>
      <c r="N97" s="153"/>
    </row>
    <row r="98" spans="1:14">
      <c r="A98" s="1"/>
      <c r="B98" s="1"/>
      <c r="C98" s="332"/>
      <c r="D98" s="1"/>
      <c r="E98" s="332"/>
      <c r="F98" s="1"/>
      <c r="G98" s="332"/>
      <c r="H98" s="1"/>
      <c r="I98" s="1"/>
      <c r="J98" s="1"/>
      <c r="K98" s="1"/>
      <c r="L98" s="1"/>
      <c r="M98" s="1"/>
      <c r="N98" s="153"/>
    </row>
    <row r="99" spans="1:14">
      <c r="A99" s="1"/>
      <c r="B99" s="1"/>
      <c r="C99" s="332"/>
      <c r="D99" s="1"/>
      <c r="E99" s="332"/>
      <c r="F99" s="1"/>
      <c r="G99" s="332"/>
      <c r="H99" s="1"/>
      <c r="I99" s="1"/>
      <c r="J99" s="1"/>
      <c r="K99" s="1"/>
      <c r="L99" s="1"/>
      <c r="M99" s="1"/>
      <c r="N99" s="153"/>
    </row>
    <row r="100" spans="1:14">
      <c r="A100" s="1"/>
      <c r="B100" s="1"/>
      <c r="C100" s="332"/>
      <c r="D100" s="1"/>
      <c r="E100" s="332"/>
      <c r="F100" s="1"/>
      <c r="G100" s="332"/>
      <c r="H100" s="1"/>
      <c r="I100" s="1"/>
      <c r="J100" s="1"/>
      <c r="K100" s="1"/>
      <c r="L100" s="1"/>
      <c r="M100" s="1"/>
      <c r="N100" s="153"/>
    </row>
  </sheetData>
  <mergeCells count="13">
    <mergeCell ref="A58:N58"/>
    <mergeCell ref="I4:N4"/>
    <mergeCell ref="K7:N7"/>
    <mergeCell ref="M10:N10"/>
    <mergeCell ref="A1:N1"/>
    <mergeCell ref="A4:A10"/>
    <mergeCell ref="B4:G4"/>
    <mergeCell ref="D7:G7"/>
    <mergeCell ref="F10:G10"/>
    <mergeCell ref="B7:C10"/>
    <mergeCell ref="D10:E10"/>
    <mergeCell ref="I7:J10"/>
    <mergeCell ref="K10:L10"/>
  </mergeCells>
  <printOptions horizontalCentered="1"/>
  <pageMargins left="0.78740157480314965" right="0.78740157480314965" top="0.78740157480314965" bottom="0.78740157480314965" header="0.39370078740157483" footer="0.39370078740157483"/>
  <pageSetup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defaultColWidth="11.44140625" defaultRowHeight="11.4"/>
  <cols>
    <col min="1" max="1" width="25.6640625" style="11" customWidth="1"/>
    <col min="2" max="2" width="8.6640625" style="11" customWidth="1"/>
    <col min="3" max="3" width="2.6640625" style="266" customWidth="1"/>
    <col min="4" max="4" width="8.6640625" style="11" customWidth="1"/>
    <col min="5" max="5" width="2.6640625" style="266" customWidth="1"/>
    <col min="6" max="6" width="8.6640625" style="11" customWidth="1"/>
    <col min="7" max="7" width="2.6640625" style="266" customWidth="1"/>
    <col min="8" max="8" width="1.6640625" style="11" customWidth="1"/>
    <col min="9" max="9" width="8.6640625" style="11" customWidth="1"/>
    <col min="10" max="10" width="2.6640625" style="11" customWidth="1"/>
    <col min="11" max="11" width="8.6640625" style="11" customWidth="1"/>
    <col min="12" max="12" width="2.6640625" style="11" customWidth="1"/>
    <col min="13" max="13" width="8.6640625" style="11" customWidth="1"/>
    <col min="14" max="14" width="2.6640625" style="11" customWidth="1"/>
    <col min="15" max="16384" width="11.44140625" style="11"/>
  </cols>
  <sheetData>
    <row r="1" spans="1:18" s="1" customFormat="1" ht="25.2" customHeight="1">
      <c r="A1" s="661" t="s">
        <v>203</v>
      </c>
      <c r="B1" s="661"/>
      <c r="C1" s="661"/>
      <c r="D1" s="661"/>
      <c r="E1" s="661"/>
      <c r="F1" s="661"/>
      <c r="G1" s="661"/>
      <c r="H1" s="661"/>
      <c r="I1" s="661"/>
      <c r="J1" s="661"/>
      <c r="K1" s="661"/>
      <c r="L1" s="661"/>
      <c r="M1" s="661"/>
      <c r="N1" s="662"/>
    </row>
    <row r="2" spans="1:18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8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  <c r="R3" s="424"/>
    </row>
    <row r="4" spans="1:18" ht="13.5" customHeight="1">
      <c r="A4" s="663" t="s">
        <v>137</v>
      </c>
      <c r="B4" s="658" t="s">
        <v>54</v>
      </c>
      <c r="C4" s="658"/>
      <c r="D4" s="658"/>
      <c r="E4" s="658"/>
      <c r="F4" s="658"/>
      <c r="G4" s="658"/>
      <c r="H4" s="457"/>
      <c r="I4" s="658" t="s">
        <v>55</v>
      </c>
      <c r="J4" s="658"/>
      <c r="K4" s="658"/>
      <c r="L4" s="658"/>
      <c r="M4" s="658"/>
      <c r="N4" s="658"/>
    </row>
    <row r="5" spans="1:18" ht="6.6" customHeight="1">
      <c r="A5" s="663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8" ht="6.6" customHeight="1">
      <c r="A6" s="663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8" ht="24.75" customHeight="1">
      <c r="A7" s="663"/>
      <c r="B7" s="664" t="s">
        <v>2</v>
      </c>
      <c r="C7" s="664"/>
      <c r="D7" s="659" t="s">
        <v>0</v>
      </c>
      <c r="E7" s="659"/>
      <c r="F7" s="659"/>
      <c r="G7" s="659"/>
      <c r="H7" s="460"/>
      <c r="I7" s="664" t="s">
        <v>2</v>
      </c>
      <c r="J7" s="664"/>
      <c r="K7" s="659" t="s">
        <v>0</v>
      </c>
      <c r="L7" s="659"/>
      <c r="M7" s="659"/>
      <c r="N7" s="659"/>
    </row>
    <row r="8" spans="1:18" ht="6.6" customHeight="1">
      <c r="A8" s="663"/>
      <c r="B8" s="664"/>
      <c r="C8" s="664"/>
      <c r="D8" s="462"/>
      <c r="E8" s="494"/>
      <c r="F8" s="462"/>
      <c r="G8" s="494"/>
      <c r="H8" s="460"/>
      <c r="I8" s="664"/>
      <c r="J8" s="664"/>
      <c r="K8" s="462"/>
      <c r="L8" s="462"/>
      <c r="M8" s="462"/>
      <c r="N8" s="462"/>
    </row>
    <row r="9" spans="1:18" ht="6.6" customHeight="1">
      <c r="A9" s="663"/>
      <c r="B9" s="664"/>
      <c r="C9" s="664"/>
      <c r="D9" s="460"/>
      <c r="E9" s="495"/>
      <c r="F9" s="460"/>
      <c r="G9" s="495"/>
      <c r="H9" s="460"/>
      <c r="I9" s="664"/>
      <c r="J9" s="664"/>
      <c r="K9" s="460"/>
      <c r="L9" s="460"/>
      <c r="M9" s="460"/>
      <c r="N9" s="460"/>
    </row>
    <row r="10" spans="1:18" ht="24.75" customHeight="1">
      <c r="A10" s="663"/>
      <c r="B10" s="664"/>
      <c r="C10" s="664"/>
      <c r="D10" s="660" t="s">
        <v>3</v>
      </c>
      <c r="E10" s="660"/>
      <c r="F10" s="660" t="s">
        <v>10</v>
      </c>
      <c r="G10" s="660"/>
      <c r="H10" s="460"/>
      <c r="I10" s="664"/>
      <c r="J10" s="664"/>
      <c r="K10" s="660" t="s">
        <v>3</v>
      </c>
      <c r="L10" s="660"/>
      <c r="M10" s="660" t="s">
        <v>10</v>
      </c>
      <c r="N10" s="660"/>
    </row>
    <row r="11" spans="1:18" ht="6.6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8" s="36" customFormat="1" ht="6.6" customHeight="1">
      <c r="A12" s="185"/>
      <c r="B12" s="182"/>
      <c r="C12" s="333"/>
      <c r="D12" s="181"/>
      <c r="E12" s="335"/>
      <c r="F12" s="181"/>
      <c r="G12" s="335"/>
      <c r="H12" s="180"/>
      <c r="I12" s="182"/>
      <c r="J12" s="182"/>
      <c r="K12" s="181"/>
      <c r="L12" s="180"/>
      <c r="M12" s="181"/>
      <c r="N12" s="180"/>
    </row>
    <row r="13" spans="1:18" s="52" customFormat="1" ht="12">
      <c r="A13" s="478" t="s">
        <v>56</v>
      </c>
      <c r="B13" s="470">
        <f>D13+F13</f>
        <v>262734</v>
      </c>
      <c r="C13" s="472"/>
      <c r="D13" s="479">
        <f>SUM(D14:D15)</f>
        <v>99571</v>
      </c>
      <c r="E13" s="480"/>
      <c r="F13" s="479">
        <f>SUM(F14:F15)</f>
        <v>163163</v>
      </c>
      <c r="G13" s="473"/>
      <c r="H13" s="474"/>
      <c r="I13" s="481">
        <f>I14+I15</f>
        <v>100</v>
      </c>
      <c r="J13" s="481"/>
      <c r="K13" s="481">
        <f>K14+K15</f>
        <v>100</v>
      </c>
      <c r="L13" s="481"/>
      <c r="M13" s="481">
        <f>M14+M15</f>
        <v>100</v>
      </c>
      <c r="N13" s="476"/>
    </row>
    <row r="14" spans="1:18">
      <c r="A14" s="482" t="s">
        <v>75</v>
      </c>
      <c r="B14" s="483">
        <f>D14+F14</f>
        <v>218182</v>
      </c>
      <c r="C14" s="484"/>
      <c r="D14" s="483">
        <v>72766</v>
      </c>
      <c r="E14" s="483"/>
      <c r="F14" s="483">
        <v>145416</v>
      </c>
      <c r="G14" s="486"/>
      <c r="H14" s="487"/>
      <c r="I14" s="488">
        <f>B14*100/B13</f>
        <v>83.042925544467025</v>
      </c>
      <c r="J14" s="488"/>
      <c r="K14" s="488">
        <f>D14*100/D13</f>
        <v>73.079511102630278</v>
      </c>
      <c r="L14" s="488"/>
      <c r="M14" s="488">
        <f>F14*100/F13</f>
        <v>89.123146791858446</v>
      </c>
      <c r="N14" s="488"/>
    </row>
    <row r="15" spans="1:18" s="17" customFormat="1">
      <c r="A15" s="482" t="s">
        <v>74</v>
      </c>
      <c r="B15" s="483">
        <f>D15+F15</f>
        <v>44552</v>
      </c>
      <c r="C15" s="484"/>
      <c r="D15" s="483">
        <v>26805</v>
      </c>
      <c r="E15" s="483"/>
      <c r="F15" s="483">
        <v>17747</v>
      </c>
      <c r="G15" s="486"/>
      <c r="H15" s="487"/>
      <c r="I15" s="488">
        <f>B15*100/B13</f>
        <v>16.957074455532972</v>
      </c>
      <c r="J15" s="488"/>
      <c r="K15" s="488">
        <f>D15*100/D13</f>
        <v>26.920488897369715</v>
      </c>
      <c r="L15" s="488"/>
      <c r="M15" s="488">
        <f>F15*100/F13</f>
        <v>10.876853208141553</v>
      </c>
      <c r="N15" s="488"/>
    </row>
    <row r="16" spans="1:18" s="36" customFormat="1" ht="6.6" customHeight="1">
      <c r="A16" s="185"/>
      <c r="B16" s="422"/>
      <c r="C16" s="265"/>
      <c r="D16" s="423"/>
      <c r="E16" s="268"/>
      <c r="F16" s="423"/>
      <c r="G16" s="268"/>
      <c r="H16" s="386"/>
      <c r="I16" s="387"/>
      <c r="J16" s="387"/>
      <c r="K16" s="388"/>
      <c r="L16" s="388"/>
      <c r="M16" s="388"/>
      <c r="N16" s="263"/>
    </row>
    <row r="17" spans="1:14" s="52" customFormat="1" ht="12">
      <c r="A17" s="478" t="s">
        <v>56</v>
      </c>
      <c r="B17" s="470">
        <f t="shared" ref="B17:B24" si="0">D17+F17</f>
        <v>262734</v>
      </c>
      <c r="C17" s="472"/>
      <c r="D17" s="479">
        <f>SUM(D18:D24)</f>
        <v>99571</v>
      </c>
      <c r="E17" s="480"/>
      <c r="F17" s="479">
        <f>SUM(F18:F24)</f>
        <v>163163</v>
      </c>
      <c r="G17" s="489"/>
      <c r="H17" s="490"/>
      <c r="I17" s="481">
        <f>SUM(I18:I23)</f>
        <v>100</v>
      </c>
      <c r="J17" s="481"/>
      <c r="K17" s="481">
        <f>SUM(K18:K23)</f>
        <v>100.00000000000001</v>
      </c>
      <c r="L17" s="481"/>
      <c r="M17" s="481">
        <f>SUM(M18:M23)</f>
        <v>100</v>
      </c>
      <c r="N17" s="476"/>
    </row>
    <row r="18" spans="1:14">
      <c r="A18" s="491" t="s">
        <v>4</v>
      </c>
      <c r="B18" s="483">
        <f t="shared" si="0"/>
        <v>30615</v>
      </c>
      <c r="C18" s="484"/>
      <c r="D18" s="483">
        <v>10361</v>
      </c>
      <c r="E18" s="483"/>
      <c r="F18" s="483">
        <v>20254</v>
      </c>
      <c r="G18" s="486"/>
      <c r="H18" s="487"/>
      <c r="I18" s="488">
        <f t="shared" ref="I18:I23" si="1">B18/SUM($B$18:$B$23)*100</f>
        <v>11.664545724714435</v>
      </c>
      <c r="J18" s="488"/>
      <c r="K18" s="488">
        <f t="shared" ref="K18:K23" si="2">D18/SUM($D$18:$D$23)*100</f>
        <v>10.430466909618056</v>
      </c>
      <c r="L18" s="488"/>
      <c r="M18" s="488">
        <f t="shared" ref="M18:M23" si="3">F18/SUM($F$18:$F$23)*100</f>
        <v>12.416016870187828</v>
      </c>
      <c r="N18" s="488"/>
    </row>
    <row r="19" spans="1:14">
      <c r="A19" s="491" t="s">
        <v>5</v>
      </c>
      <c r="B19" s="483">
        <f t="shared" si="0"/>
        <v>78078</v>
      </c>
      <c r="C19" s="484"/>
      <c r="D19" s="483">
        <v>29082</v>
      </c>
      <c r="E19" s="483"/>
      <c r="F19" s="483">
        <v>48996</v>
      </c>
      <c r="G19" s="486"/>
      <c r="H19" s="487"/>
      <c r="I19" s="488">
        <f t="shared" si="1"/>
        <v>29.74830642150102</v>
      </c>
      <c r="J19" s="488"/>
      <c r="K19" s="488">
        <f t="shared" si="2"/>
        <v>29.276984718223371</v>
      </c>
      <c r="L19" s="488"/>
      <c r="M19" s="488">
        <f t="shared" si="3"/>
        <v>30.035309695453876</v>
      </c>
      <c r="N19" s="488"/>
    </row>
    <row r="20" spans="1:14">
      <c r="A20" s="491" t="s">
        <v>6</v>
      </c>
      <c r="B20" s="483">
        <f t="shared" si="0"/>
        <v>68588</v>
      </c>
      <c r="C20" s="484"/>
      <c r="D20" s="483">
        <v>22134</v>
      </c>
      <c r="E20" s="483"/>
      <c r="F20" s="483">
        <v>46454</v>
      </c>
      <c r="G20" s="486"/>
      <c r="H20" s="487"/>
      <c r="I20" s="488">
        <f t="shared" si="1"/>
        <v>26.132544901738157</v>
      </c>
      <c r="J20" s="488"/>
      <c r="K20" s="488">
        <f t="shared" si="2"/>
        <v>22.28240078925645</v>
      </c>
      <c r="L20" s="488"/>
      <c r="M20" s="488">
        <f t="shared" si="3"/>
        <v>28.477024177333139</v>
      </c>
      <c r="N20" s="488"/>
    </row>
    <row r="21" spans="1:14">
      <c r="A21" s="491" t="s">
        <v>7</v>
      </c>
      <c r="B21" s="483">
        <f t="shared" si="0"/>
        <v>48115</v>
      </c>
      <c r="C21" s="484"/>
      <c r="D21" s="483">
        <v>16619</v>
      </c>
      <c r="E21" s="483"/>
      <c r="F21" s="483">
        <v>31496</v>
      </c>
      <c r="G21" s="486"/>
      <c r="H21" s="487"/>
      <c r="I21" s="488">
        <f t="shared" si="1"/>
        <v>18.332177610473135</v>
      </c>
      <c r="J21" s="488"/>
      <c r="K21" s="488">
        <f t="shared" si="2"/>
        <v>16.730424628022629</v>
      </c>
      <c r="L21" s="488"/>
      <c r="M21" s="488">
        <f t="shared" si="3"/>
        <v>19.307537639154528</v>
      </c>
      <c r="N21" s="488"/>
    </row>
    <row r="22" spans="1:14">
      <c r="A22" s="492" t="s">
        <v>8</v>
      </c>
      <c r="B22" s="483">
        <f t="shared" si="0"/>
        <v>27690</v>
      </c>
      <c r="C22" s="484"/>
      <c r="D22" s="483">
        <v>14471</v>
      </c>
      <c r="E22" s="483"/>
      <c r="F22" s="483">
        <v>13219</v>
      </c>
      <c r="G22" s="486"/>
      <c r="H22" s="487"/>
      <c r="I22" s="488">
        <f t="shared" si="1"/>
        <v>10.55009868095191</v>
      </c>
      <c r="J22" s="488"/>
      <c r="K22" s="488">
        <f t="shared" si="2"/>
        <v>14.568023033402461</v>
      </c>
      <c r="L22" s="488"/>
      <c r="M22" s="488">
        <f t="shared" si="3"/>
        <v>8.1034525035554896</v>
      </c>
      <c r="N22" s="488"/>
    </row>
    <row r="23" spans="1:14">
      <c r="A23" s="491" t="s">
        <v>9</v>
      </c>
      <c r="B23" s="483">
        <f t="shared" si="0"/>
        <v>9376</v>
      </c>
      <c r="C23" s="484"/>
      <c r="D23" s="483">
        <v>6667</v>
      </c>
      <c r="E23" s="483"/>
      <c r="F23" s="483">
        <v>2709</v>
      </c>
      <c r="G23" s="486"/>
      <c r="H23" s="487"/>
      <c r="I23" s="488">
        <f t="shared" si="1"/>
        <v>3.5723266606213473</v>
      </c>
      <c r="J23" s="488"/>
      <c r="K23" s="488">
        <f t="shared" si="2"/>
        <v>6.7116999214770363</v>
      </c>
      <c r="L23" s="488"/>
      <c r="M23" s="488">
        <f t="shared" si="3"/>
        <v>1.660659114315139</v>
      </c>
      <c r="N23" s="488"/>
    </row>
    <row r="24" spans="1:14">
      <c r="A24" s="491" t="s">
        <v>11</v>
      </c>
      <c r="B24" s="483">
        <f t="shared" si="0"/>
        <v>272</v>
      </c>
      <c r="C24" s="484" t="s">
        <v>1</v>
      </c>
      <c r="D24" s="483">
        <v>237</v>
      </c>
      <c r="E24" s="483" t="s">
        <v>1</v>
      </c>
      <c r="F24" s="483">
        <v>35</v>
      </c>
      <c r="G24" s="486" t="s">
        <v>1</v>
      </c>
      <c r="H24" s="487"/>
      <c r="I24" s="493" t="s">
        <v>101</v>
      </c>
      <c r="J24" s="493"/>
      <c r="K24" s="493" t="s">
        <v>101</v>
      </c>
      <c r="L24" s="493"/>
      <c r="M24" s="493" t="s">
        <v>101</v>
      </c>
      <c r="N24" s="488"/>
    </row>
    <row r="25" spans="1:14" ht="6.6" customHeight="1">
      <c r="A25" s="179"/>
      <c r="B25" s="255"/>
      <c r="D25" s="255"/>
      <c r="F25" s="255"/>
      <c r="G25" s="257"/>
      <c r="H25" s="153"/>
      <c r="I25" s="254"/>
      <c r="J25" s="254"/>
      <c r="K25" s="254"/>
      <c r="L25" s="254"/>
      <c r="M25" s="254"/>
      <c r="N25" s="254"/>
    </row>
    <row r="26" spans="1:14" s="52" customFormat="1" ht="12">
      <c r="A26" s="178" t="s">
        <v>12</v>
      </c>
      <c r="B26" s="424">
        <f>D26+F26</f>
        <v>218183</v>
      </c>
      <c r="C26" s="269"/>
      <c r="D26" s="424">
        <f>SUM(D27:D33)</f>
        <v>72767</v>
      </c>
      <c r="E26" s="424"/>
      <c r="F26" s="424">
        <f>SUM(F27:F33)</f>
        <v>145416</v>
      </c>
      <c r="G26" s="425"/>
      <c r="H26" s="426"/>
      <c r="I26" s="407">
        <f>SUM(I27:I32)</f>
        <v>100</v>
      </c>
      <c r="J26" s="407"/>
      <c r="K26" s="407">
        <f>SUM(K27:K32)</f>
        <v>99.999999999999986</v>
      </c>
      <c r="L26" s="407"/>
      <c r="M26" s="407">
        <f>SUM(M27:M32)</f>
        <v>100.00000000000001</v>
      </c>
      <c r="N26" s="253"/>
    </row>
    <row r="27" spans="1:14">
      <c r="A27" s="176" t="s">
        <v>4</v>
      </c>
      <c r="B27" s="303">
        <f t="shared" ref="B27:B33" si="4">D27+F27</f>
        <v>23363</v>
      </c>
      <c r="C27" s="260"/>
      <c r="D27" s="303">
        <v>7842</v>
      </c>
      <c r="E27" s="303"/>
      <c r="F27" s="303">
        <v>15521</v>
      </c>
      <c r="G27" s="260"/>
      <c r="H27" s="56"/>
      <c r="I27" s="409">
        <f t="shared" ref="I27:I32" si="5">B27/SUM($B$27:$B$32)*100</f>
        <v>10.711714892231793</v>
      </c>
      <c r="J27" s="409"/>
      <c r="K27" s="409">
        <f t="shared" ref="K27:K32" si="6">D27/SUM($D$27:$D$32)*100</f>
        <v>10.782938701427275</v>
      </c>
      <c r="L27" s="409"/>
      <c r="M27" s="409">
        <f t="shared" ref="M27:M32" si="7">F27/SUM($F$27:$F$32)*100</f>
        <v>10.676085595779366</v>
      </c>
      <c r="N27" s="244"/>
    </row>
    <row r="28" spans="1:14">
      <c r="A28" s="176" t="s">
        <v>5</v>
      </c>
      <c r="B28" s="303">
        <f t="shared" si="4"/>
        <v>65416</v>
      </c>
      <c r="C28" s="260"/>
      <c r="D28" s="303">
        <v>23538</v>
      </c>
      <c r="E28" s="303"/>
      <c r="F28" s="303">
        <v>41878</v>
      </c>
      <c r="G28" s="260"/>
      <c r="H28" s="56"/>
      <c r="I28" s="409">
        <f t="shared" si="5"/>
        <v>29.99261830202607</v>
      </c>
      <c r="J28" s="244"/>
      <c r="K28" s="409">
        <f t="shared" si="6"/>
        <v>32.365316393036878</v>
      </c>
      <c r="L28" s="244"/>
      <c r="M28" s="409">
        <f t="shared" si="7"/>
        <v>28.805689876944029</v>
      </c>
      <c r="N28" s="244"/>
    </row>
    <row r="29" spans="1:14">
      <c r="A29" s="176" t="s">
        <v>6</v>
      </c>
      <c r="B29" s="303">
        <f t="shared" si="4"/>
        <v>59298</v>
      </c>
      <c r="C29" s="260"/>
      <c r="D29" s="303">
        <v>15718</v>
      </c>
      <c r="E29" s="303"/>
      <c r="F29" s="303">
        <v>43580</v>
      </c>
      <c r="G29" s="260"/>
      <c r="H29" s="56"/>
      <c r="I29" s="409">
        <f t="shared" si="5"/>
        <v>27.187573071932587</v>
      </c>
      <c r="J29" s="244"/>
      <c r="K29" s="409">
        <f t="shared" si="6"/>
        <v>21.612628220993869</v>
      </c>
      <c r="L29" s="244"/>
      <c r="M29" s="409">
        <f t="shared" si="7"/>
        <v>29.976406820698713</v>
      </c>
      <c r="N29" s="244"/>
    </row>
    <row r="30" spans="1:14">
      <c r="A30" s="176" t="s">
        <v>7</v>
      </c>
      <c r="B30" s="303">
        <f t="shared" si="4"/>
        <v>40753</v>
      </c>
      <c r="C30" s="260"/>
      <c r="D30" s="303">
        <v>11046</v>
      </c>
      <c r="E30" s="303"/>
      <c r="F30" s="303">
        <v>29707</v>
      </c>
      <c r="G30" s="260"/>
      <c r="H30" s="56"/>
      <c r="I30" s="409">
        <f t="shared" si="5"/>
        <v>18.684865685191212</v>
      </c>
      <c r="J30" s="244"/>
      <c r="K30" s="409">
        <f t="shared" si="6"/>
        <v>15.188515799026483</v>
      </c>
      <c r="L30" s="244"/>
      <c r="M30" s="409">
        <f t="shared" si="7"/>
        <v>20.433894387849858</v>
      </c>
      <c r="N30" s="244"/>
    </row>
    <row r="31" spans="1:14">
      <c r="A31" s="444" t="s">
        <v>8</v>
      </c>
      <c r="B31" s="303">
        <f t="shared" si="4"/>
        <v>22220</v>
      </c>
      <c r="C31" s="260"/>
      <c r="D31" s="303">
        <v>9881</v>
      </c>
      <c r="E31" s="303"/>
      <c r="F31" s="303">
        <v>12339</v>
      </c>
      <c r="G31" s="260"/>
      <c r="H31" s="56"/>
      <c r="I31" s="409">
        <f t="shared" si="5"/>
        <v>10.187660185138487</v>
      </c>
      <c r="J31" s="244"/>
      <c r="K31" s="409">
        <f t="shared" si="6"/>
        <v>13.5866127657234</v>
      </c>
      <c r="L31" s="244"/>
      <c r="M31" s="409">
        <f t="shared" si="7"/>
        <v>8.4873539183249527</v>
      </c>
      <c r="N31" s="244"/>
    </row>
    <row r="32" spans="1:14">
      <c r="A32" s="176" t="s">
        <v>9</v>
      </c>
      <c r="B32" s="303">
        <f t="shared" si="4"/>
        <v>7057</v>
      </c>
      <c r="C32" s="267"/>
      <c r="D32" s="303">
        <v>4701</v>
      </c>
      <c r="E32" s="303"/>
      <c r="F32" s="303">
        <v>2356</v>
      </c>
      <c r="G32" s="260"/>
      <c r="H32" s="56"/>
      <c r="I32" s="409">
        <f t="shared" si="5"/>
        <v>3.2355678634798517</v>
      </c>
      <c r="J32" s="244"/>
      <c r="K32" s="409">
        <f t="shared" si="6"/>
        <v>6.4639881197920968</v>
      </c>
      <c r="L32" s="244"/>
      <c r="M32" s="409">
        <f t="shared" si="7"/>
        <v>1.6205694004030788</v>
      </c>
      <c r="N32" s="264"/>
    </row>
    <row r="33" spans="1:14">
      <c r="A33" s="176" t="s">
        <v>11</v>
      </c>
      <c r="B33" s="303">
        <f t="shared" si="4"/>
        <v>76</v>
      </c>
      <c r="C33" s="260" t="s">
        <v>1</v>
      </c>
      <c r="D33" s="303">
        <v>41</v>
      </c>
      <c r="E33" s="303" t="s">
        <v>1</v>
      </c>
      <c r="F33" s="303">
        <v>35</v>
      </c>
      <c r="G33" s="260" t="s">
        <v>1</v>
      </c>
      <c r="H33" s="56"/>
      <c r="I33" s="282" t="s">
        <v>101</v>
      </c>
      <c r="J33" s="584"/>
      <c r="K33" s="282" t="s">
        <v>101</v>
      </c>
      <c r="L33" s="585"/>
      <c r="M33" s="282" t="s">
        <v>101</v>
      </c>
      <c r="N33" s="264"/>
    </row>
    <row r="34" spans="1:14" ht="6.6" customHeight="1">
      <c r="A34" s="179"/>
      <c r="B34" s="302"/>
      <c r="D34" s="235"/>
      <c r="F34" s="235"/>
      <c r="H34" s="124"/>
      <c r="I34" s="254"/>
      <c r="J34" s="254"/>
      <c r="K34" s="254"/>
      <c r="L34" s="254"/>
      <c r="M34" s="254"/>
      <c r="N34" s="254"/>
    </row>
    <row r="35" spans="1:14" ht="12">
      <c r="A35" s="178" t="s">
        <v>13</v>
      </c>
      <c r="B35" s="424">
        <f>D35+F35</f>
        <v>44551</v>
      </c>
      <c r="C35" s="269"/>
      <c r="D35" s="424">
        <f>SUM(D36:D42)</f>
        <v>26804</v>
      </c>
      <c r="E35" s="425"/>
      <c r="F35" s="424">
        <f>SUM(F36:F41)</f>
        <v>17747</v>
      </c>
      <c r="G35" s="425"/>
      <c r="H35" s="426"/>
      <c r="I35" s="407">
        <f>SUM(I36:I41)</f>
        <v>99.560054768692055</v>
      </c>
      <c r="J35" s="407"/>
      <c r="K35" s="407">
        <f>SUM(K36:K41)</f>
        <v>99.268765855842418</v>
      </c>
      <c r="L35" s="407"/>
      <c r="M35" s="407">
        <f>SUM(M36:M41)</f>
        <v>100.00000000000001</v>
      </c>
      <c r="N35" s="253"/>
    </row>
    <row r="36" spans="1:14" s="52" customFormat="1" ht="12">
      <c r="A36" s="176" t="s">
        <v>4</v>
      </c>
      <c r="B36" s="303">
        <f t="shared" ref="B36:B42" si="8">D36+F36</f>
        <v>7252</v>
      </c>
      <c r="C36" s="260"/>
      <c r="D36" s="303">
        <v>2519</v>
      </c>
      <c r="E36" s="303" t="s">
        <v>1</v>
      </c>
      <c r="F36" s="303">
        <v>4733</v>
      </c>
      <c r="G36" s="260"/>
      <c r="H36" s="56"/>
      <c r="I36" s="409">
        <f t="shared" ref="I36:I41" si="9">B36/$B$35*100</f>
        <v>16.27797355839375</v>
      </c>
      <c r="J36" s="409"/>
      <c r="K36" s="409">
        <f t="shared" ref="K36:K41" si="10">D36/$D$35*100</f>
        <v>9.3978510670049236</v>
      </c>
      <c r="L36" s="409"/>
      <c r="M36" s="409">
        <f t="shared" ref="M36:M41" si="11">F36/$F$35*100</f>
        <v>26.669296219079282</v>
      </c>
      <c r="N36" s="244"/>
    </row>
    <row r="37" spans="1:14">
      <c r="A37" s="176" t="s">
        <v>5</v>
      </c>
      <c r="B37" s="303">
        <f t="shared" si="8"/>
        <v>12662</v>
      </c>
      <c r="C37" s="260"/>
      <c r="D37" s="303">
        <v>5544</v>
      </c>
      <c r="E37" s="303"/>
      <c r="F37" s="303">
        <v>7118</v>
      </c>
      <c r="G37" s="260"/>
      <c r="H37" s="56"/>
      <c r="I37" s="409">
        <f t="shared" si="9"/>
        <v>28.421359789903704</v>
      </c>
      <c r="J37" s="244"/>
      <c r="K37" s="409">
        <f t="shared" si="10"/>
        <v>20.683480077600358</v>
      </c>
      <c r="L37" s="244"/>
      <c r="M37" s="409">
        <f t="shared" si="11"/>
        <v>40.10818729926185</v>
      </c>
      <c r="N37" s="244"/>
    </row>
    <row r="38" spans="1:14">
      <c r="A38" s="176" t="s">
        <v>6</v>
      </c>
      <c r="B38" s="303">
        <f t="shared" si="8"/>
        <v>9290</v>
      </c>
      <c r="C38" s="260"/>
      <c r="D38" s="303">
        <v>6416</v>
      </c>
      <c r="E38" s="303"/>
      <c r="F38" s="303">
        <v>2874</v>
      </c>
      <c r="G38" s="260"/>
      <c r="H38" s="56"/>
      <c r="I38" s="409">
        <f t="shared" si="9"/>
        <v>20.852506116585488</v>
      </c>
      <c r="J38" s="244"/>
      <c r="K38" s="409">
        <f t="shared" si="10"/>
        <v>23.93672586181167</v>
      </c>
      <c r="L38" s="244"/>
      <c r="M38" s="409">
        <f t="shared" si="11"/>
        <v>16.194286358257735</v>
      </c>
      <c r="N38" s="244"/>
    </row>
    <row r="39" spans="1:14">
      <c r="A39" s="176" t="s">
        <v>7</v>
      </c>
      <c r="B39" s="303">
        <f>D39+F39</f>
        <v>7362</v>
      </c>
      <c r="C39" s="260"/>
      <c r="D39" s="303">
        <v>5573</v>
      </c>
      <c r="E39" s="303"/>
      <c r="F39" s="303">
        <v>1789</v>
      </c>
      <c r="G39" s="260" t="s">
        <v>1</v>
      </c>
      <c r="H39" s="56"/>
      <c r="I39" s="409">
        <f t="shared" si="9"/>
        <v>16.524881596372694</v>
      </c>
      <c r="J39" s="244"/>
      <c r="K39" s="409">
        <f t="shared" si="10"/>
        <v>20.791672884644083</v>
      </c>
      <c r="L39" s="244"/>
      <c r="M39" s="409">
        <f t="shared" si="11"/>
        <v>10.080576998929397</v>
      </c>
      <c r="N39" s="244"/>
    </row>
    <row r="40" spans="1:14">
      <c r="A40" s="444" t="s">
        <v>8</v>
      </c>
      <c r="B40" s="303">
        <f t="shared" si="8"/>
        <v>5470</v>
      </c>
      <c r="C40" s="260"/>
      <c r="D40" s="303">
        <v>4590</v>
      </c>
      <c r="E40" s="303"/>
      <c r="F40" s="303">
        <v>880</v>
      </c>
      <c r="G40" s="260" t="s">
        <v>1</v>
      </c>
      <c r="H40" s="56"/>
      <c r="I40" s="409">
        <f t="shared" si="9"/>
        <v>12.278063343134834</v>
      </c>
      <c r="J40" s="244"/>
      <c r="K40" s="409">
        <f t="shared" si="10"/>
        <v>17.12430980450679</v>
      </c>
      <c r="L40" s="244"/>
      <c r="M40" s="409">
        <f t="shared" si="11"/>
        <v>4.9585845495013245</v>
      </c>
      <c r="N40" s="244"/>
    </row>
    <row r="41" spans="1:14">
      <c r="A41" s="176" t="s">
        <v>9</v>
      </c>
      <c r="B41" s="303">
        <f t="shared" si="8"/>
        <v>2319</v>
      </c>
      <c r="C41" s="260" t="s">
        <v>1</v>
      </c>
      <c r="D41" s="303">
        <v>1966</v>
      </c>
      <c r="E41" s="303" t="s">
        <v>1</v>
      </c>
      <c r="F41" s="303">
        <v>353</v>
      </c>
      <c r="G41" s="260" t="s">
        <v>1</v>
      </c>
      <c r="H41" s="56"/>
      <c r="I41" s="409">
        <f t="shared" si="9"/>
        <v>5.2052703643015867</v>
      </c>
      <c r="J41" s="244"/>
      <c r="K41" s="409">
        <f t="shared" si="10"/>
        <v>7.3347261602745863</v>
      </c>
      <c r="L41" s="244"/>
      <c r="M41" s="409">
        <f t="shared" si="11"/>
        <v>1.9890685749704176</v>
      </c>
      <c r="N41" s="264"/>
    </row>
    <row r="42" spans="1:14">
      <c r="A42" s="176" t="s">
        <v>11</v>
      </c>
      <c r="B42" s="303">
        <f t="shared" si="8"/>
        <v>196</v>
      </c>
      <c r="C42" s="260" t="s">
        <v>1</v>
      </c>
      <c r="D42" s="651">
        <v>196</v>
      </c>
      <c r="E42" s="303" t="s">
        <v>1</v>
      </c>
      <c r="F42" s="303">
        <v>0</v>
      </c>
      <c r="G42" s="260"/>
      <c r="H42" s="56"/>
      <c r="I42" s="409"/>
      <c r="J42" s="244"/>
      <c r="K42" s="409"/>
      <c r="L42" s="244"/>
      <c r="M42" s="409"/>
      <c r="N42" s="264"/>
    </row>
    <row r="43" spans="1:14" ht="6.6" customHeight="1" thickBot="1">
      <c r="A43" s="175"/>
      <c r="B43" s="22"/>
      <c r="C43" s="329"/>
      <c r="D43" s="22"/>
      <c r="E43" s="329"/>
      <c r="F43" s="22"/>
      <c r="G43" s="329"/>
      <c r="H43" s="9"/>
      <c r="I43" s="173"/>
      <c r="J43" s="173"/>
      <c r="K43" s="173"/>
      <c r="L43" s="174"/>
      <c r="M43" s="173"/>
      <c r="N43" s="172"/>
    </row>
    <row r="44" spans="1:14" s="4" customFormat="1" ht="6.6" customHeight="1">
      <c r="A44" s="158"/>
      <c r="B44" s="53"/>
      <c r="C44" s="330"/>
      <c r="D44" s="6"/>
      <c r="E44" s="330"/>
      <c r="F44" s="6"/>
      <c r="G44" s="330"/>
      <c r="H44" s="6"/>
    </row>
    <row r="45" spans="1:14" s="4" customFormat="1" ht="22.5" customHeight="1">
      <c r="A45" s="656" t="s">
        <v>153</v>
      </c>
      <c r="B45" s="657"/>
      <c r="C45" s="657"/>
      <c r="D45" s="657"/>
      <c r="E45" s="657"/>
      <c r="F45" s="657"/>
      <c r="G45" s="657"/>
      <c r="H45" s="657"/>
      <c r="I45" s="657"/>
      <c r="J45" s="657"/>
      <c r="K45" s="657"/>
      <c r="L45" s="657"/>
      <c r="M45" s="657"/>
      <c r="N45" s="657"/>
    </row>
    <row r="46" spans="1:14" s="4" customFormat="1" ht="10.199999999999999">
      <c r="A46" s="159" t="s">
        <v>31</v>
      </c>
      <c r="B46" s="6"/>
      <c r="C46" s="330"/>
      <c r="E46" s="330"/>
      <c r="G46" s="330"/>
      <c r="N46" s="7"/>
    </row>
    <row r="47" spans="1:14" s="4" customFormat="1" ht="10.199999999999999">
      <c r="A47" s="158" t="s">
        <v>113</v>
      </c>
      <c r="B47" s="6"/>
      <c r="C47" s="330"/>
      <c r="E47" s="330"/>
      <c r="G47" s="330"/>
      <c r="M47" s="7"/>
      <c r="N47" s="7"/>
    </row>
    <row r="48" spans="1:14">
      <c r="A48" s="4" t="s">
        <v>202</v>
      </c>
      <c r="M48" s="17"/>
      <c r="N48" s="17"/>
    </row>
    <row r="49" spans="1:14">
      <c r="M49" s="17"/>
      <c r="N49" s="17"/>
    </row>
    <row r="50" spans="1:14">
      <c r="A50" s="325"/>
      <c r="M50" s="17"/>
      <c r="N50" s="17"/>
    </row>
    <row r="51" spans="1:14">
      <c r="A51" s="325"/>
      <c r="M51" s="17"/>
      <c r="N51" s="17"/>
    </row>
    <row r="52" spans="1:14">
      <c r="M52" s="17"/>
      <c r="N52" s="17"/>
    </row>
    <row r="53" spans="1:14">
      <c r="M53" s="17"/>
      <c r="N53" s="17"/>
    </row>
    <row r="54" spans="1:14">
      <c r="M54" s="17"/>
      <c r="N54" s="17"/>
    </row>
    <row r="55" spans="1:14">
      <c r="M55" s="17"/>
      <c r="N55" s="17"/>
    </row>
    <row r="56" spans="1:14">
      <c r="M56" s="17"/>
      <c r="N56" s="17"/>
    </row>
    <row r="57" spans="1:14">
      <c r="M57" s="17"/>
      <c r="N57" s="17"/>
    </row>
    <row r="58" spans="1:14">
      <c r="M58" s="17"/>
      <c r="N58" s="17"/>
    </row>
    <row r="59" spans="1:14">
      <c r="M59" s="17"/>
      <c r="N59" s="17"/>
    </row>
    <row r="60" spans="1:14">
      <c r="M60" s="17"/>
      <c r="N60" s="17"/>
    </row>
    <row r="61" spans="1:14">
      <c r="M61" s="17"/>
      <c r="N61" s="17"/>
    </row>
    <row r="62" spans="1:14">
      <c r="M62" s="17"/>
      <c r="N62" s="17"/>
    </row>
    <row r="63" spans="1:14">
      <c r="M63" s="17"/>
      <c r="N63" s="17"/>
    </row>
    <row r="64" spans="1:14">
      <c r="M64" s="17"/>
      <c r="N64" s="17"/>
    </row>
    <row r="65" spans="13:14">
      <c r="M65" s="17"/>
      <c r="N65" s="17"/>
    </row>
  </sheetData>
  <mergeCells count="13">
    <mergeCell ref="A45:N45"/>
    <mergeCell ref="A1:N1"/>
    <mergeCell ref="D7:G7"/>
    <mergeCell ref="B4:G4"/>
    <mergeCell ref="A4:A10"/>
    <mergeCell ref="K10:L10"/>
    <mergeCell ref="M10:N10"/>
    <mergeCell ref="B7:C10"/>
    <mergeCell ref="D10:E10"/>
    <mergeCell ref="F10:G10"/>
    <mergeCell ref="I7:J10"/>
    <mergeCell ref="K7:N7"/>
    <mergeCell ref="I4:N4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Q25" sqref="Q25"/>
    </sheetView>
  </sheetViews>
  <sheetFormatPr defaultColWidth="11.44140625" defaultRowHeight="11.4"/>
  <cols>
    <col min="1" max="1" width="25.6640625" style="11" customWidth="1"/>
    <col min="2" max="2" width="8.6640625" style="11" customWidth="1"/>
    <col min="3" max="3" width="2.6640625" style="266" customWidth="1"/>
    <col min="4" max="4" width="8.6640625" style="11" customWidth="1"/>
    <col min="5" max="5" width="2.6640625" style="266" customWidth="1"/>
    <col min="6" max="6" width="8.6640625" style="11" customWidth="1"/>
    <col min="7" max="7" width="2.6640625" style="266" customWidth="1"/>
    <col min="8" max="8" width="1.6640625" style="11" customWidth="1"/>
    <col min="9" max="9" width="8.6640625" style="11" customWidth="1"/>
    <col min="10" max="10" width="2.6640625" style="11" customWidth="1"/>
    <col min="11" max="11" width="8.6640625" style="11" customWidth="1"/>
    <col min="12" max="12" width="2.6640625" style="11" customWidth="1"/>
    <col min="13" max="13" width="8.6640625" style="11" customWidth="1"/>
    <col min="14" max="14" width="2.6640625" style="11" customWidth="1"/>
    <col min="15" max="16384" width="11.44140625" style="11"/>
  </cols>
  <sheetData>
    <row r="1" spans="1:14" s="1" customFormat="1" ht="25.5" customHeight="1">
      <c r="A1" s="661" t="s">
        <v>204</v>
      </c>
      <c r="B1" s="661"/>
      <c r="C1" s="661"/>
      <c r="D1" s="661"/>
      <c r="E1" s="661"/>
      <c r="F1" s="661"/>
      <c r="G1" s="661"/>
      <c r="H1" s="661"/>
      <c r="I1" s="661"/>
      <c r="J1" s="661"/>
      <c r="K1" s="661"/>
      <c r="L1" s="661"/>
      <c r="M1" s="661"/>
      <c r="N1" s="662"/>
    </row>
    <row r="2" spans="1:14" ht="6.6" customHeight="1" thickBot="1">
      <c r="A2" s="17"/>
      <c r="B2" s="17"/>
      <c r="C2" s="257"/>
      <c r="D2" s="17"/>
      <c r="E2" s="257"/>
      <c r="F2" s="17"/>
      <c r="G2" s="257"/>
      <c r="H2" s="17"/>
      <c r="I2" s="17"/>
      <c r="J2" s="17"/>
      <c r="K2" s="17"/>
      <c r="L2" s="17"/>
      <c r="M2" s="17"/>
      <c r="N2" s="17"/>
    </row>
    <row r="3" spans="1:14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ht="12" customHeight="1">
      <c r="A4" s="663" t="s">
        <v>79</v>
      </c>
      <c r="B4" s="658" t="s">
        <v>54</v>
      </c>
      <c r="C4" s="658"/>
      <c r="D4" s="658"/>
      <c r="E4" s="658"/>
      <c r="F4" s="658"/>
      <c r="G4" s="658"/>
      <c r="H4" s="457"/>
      <c r="I4" s="658" t="s">
        <v>55</v>
      </c>
      <c r="J4" s="658"/>
      <c r="K4" s="658"/>
      <c r="L4" s="658"/>
      <c r="M4" s="658"/>
      <c r="N4" s="658"/>
    </row>
    <row r="5" spans="1:14" ht="6.6" customHeight="1">
      <c r="A5" s="663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ht="6.6" customHeight="1">
      <c r="A6" s="663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ht="24.75" customHeight="1">
      <c r="A7" s="663"/>
      <c r="B7" s="664" t="s">
        <v>2</v>
      </c>
      <c r="C7" s="664"/>
      <c r="D7" s="659" t="s">
        <v>0</v>
      </c>
      <c r="E7" s="659"/>
      <c r="F7" s="659"/>
      <c r="G7" s="659"/>
      <c r="H7" s="460"/>
      <c r="I7" s="664" t="s">
        <v>2</v>
      </c>
      <c r="J7" s="664"/>
      <c r="K7" s="659" t="s">
        <v>0</v>
      </c>
      <c r="L7" s="659"/>
      <c r="M7" s="659"/>
      <c r="N7" s="659"/>
    </row>
    <row r="8" spans="1:14" ht="6.6" customHeight="1">
      <c r="A8" s="663"/>
      <c r="B8" s="664"/>
      <c r="C8" s="664"/>
      <c r="D8" s="462"/>
      <c r="E8" s="494"/>
      <c r="F8" s="462"/>
      <c r="G8" s="494"/>
      <c r="H8" s="460"/>
      <c r="I8" s="664"/>
      <c r="J8" s="664"/>
      <c r="K8" s="462"/>
      <c r="L8" s="462"/>
      <c r="M8" s="462"/>
      <c r="N8" s="462"/>
    </row>
    <row r="9" spans="1:14" ht="6.6" customHeight="1">
      <c r="A9" s="663"/>
      <c r="B9" s="664"/>
      <c r="C9" s="664"/>
      <c r="D9" s="460"/>
      <c r="E9" s="495"/>
      <c r="F9" s="460"/>
      <c r="G9" s="495"/>
      <c r="H9" s="460"/>
      <c r="I9" s="664"/>
      <c r="J9" s="664"/>
      <c r="K9" s="460"/>
      <c r="L9" s="460"/>
      <c r="M9" s="460"/>
      <c r="N9" s="460"/>
    </row>
    <row r="10" spans="1:14" ht="25.5" customHeight="1">
      <c r="A10" s="663"/>
      <c r="B10" s="664"/>
      <c r="C10" s="664"/>
      <c r="D10" s="660" t="s">
        <v>3</v>
      </c>
      <c r="E10" s="660"/>
      <c r="F10" s="660" t="s">
        <v>10</v>
      </c>
      <c r="G10" s="660"/>
      <c r="H10" s="460"/>
      <c r="I10" s="664"/>
      <c r="J10" s="664"/>
      <c r="K10" s="660" t="s">
        <v>3</v>
      </c>
      <c r="L10" s="660"/>
      <c r="M10" s="660" t="s">
        <v>10</v>
      </c>
      <c r="N10" s="660"/>
    </row>
    <row r="11" spans="1:14" ht="6.6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4" s="36" customFormat="1" ht="6.6" customHeight="1">
      <c r="A12" s="185"/>
      <c r="B12" s="182"/>
      <c r="C12" s="333"/>
      <c r="D12" s="181"/>
      <c r="E12" s="268"/>
      <c r="F12" s="181"/>
      <c r="G12" s="335"/>
      <c r="H12" s="180"/>
      <c r="I12" s="182"/>
      <c r="J12" s="182"/>
      <c r="K12" s="181"/>
      <c r="L12" s="180"/>
      <c r="M12" s="181"/>
      <c r="N12" s="180"/>
    </row>
    <row r="13" spans="1:14" s="52" customFormat="1" ht="12">
      <c r="A13" s="478" t="s">
        <v>56</v>
      </c>
      <c r="B13" s="470">
        <f>D13+F13</f>
        <v>262735</v>
      </c>
      <c r="C13" s="472"/>
      <c r="D13" s="479">
        <f>SUM(D14:D16)</f>
        <v>99571</v>
      </c>
      <c r="E13" s="497"/>
      <c r="F13" s="479">
        <f>SUM(F14:F16)</f>
        <v>163164</v>
      </c>
      <c r="G13" s="489"/>
      <c r="H13" s="490"/>
      <c r="I13" s="476">
        <f>SUM(I14:I15)</f>
        <v>100</v>
      </c>
      <c r="J13" s="476"/>
      <c r="K13" s="476">
        <f>SUM(K14:K15)</f>
        <v>100</v>
      </c>
      <c r="L13" s="476"/>
      <c r="M13" s="476">
        <f>SUM(M14:M15)</f>
        <v>100</v>
      </c>
      <c r="N13" s="476"/>
    </row>
    <row r="14" spans="1:14">
      <c r="A14" s="482" t="s">
        <v>78</v>
      </c>
      <c r="B14" s="483">
        <f>D14+F14</f>
        <v>99128</v>
      </c>
      <c r="C14" s="498"/>
      <c r="D14" s="483">
        <v>4284</v>
      </c>
      <c r="E14" s="483"/>
      <c r="F14" s="483">
        <v>94844</v>
      </c>
      <c r="G14" s="499"/>
      <c r="H14" s="487"/>
      <c r="I14" s="488">
        <f>B14*100/(B14+B15)</f>
        <v>37.826884990669967</v>
      </c>
      <c r="J14" s="488"/>
      <c r="K14" s="488">
        <f>D14*100/(D14+D15)</f>
        <v>4.3052247580572223</v>
      </c>
      <c r="L14" s="488"/>
      <c r="M14" s="488">
        <f>F14*100/(F14+F15)</f>
        <v>58.347585358351274</v>
      </c>
      <c r="N14" s="500"/>
    </row>
    <row r="15" spans="1:14">
      <c r="A15" s="482" t="s">
        <v>77</v>
      </c>
      <c r="B15" s="483">
        <f>D15+F15</f>
        <v>162929</v>
      </c>
      <c r="C15" s="498"/>
      <c r="D15" s="483">
        <v>95223</v>
      </c>
      <c r="E15" s="483"/>
      <c r="F15" s="483">
        <v>67706</v>
      </c>
      <c r="G15" s="499"/>
      <c r="H15" s="487"/>
      <c r="I15" s="488">
        <f>B15*100/(B14+B15)</f>
        <v>62.173115009330033</v>
      </c>
      <c r="J15" s="500"/>
      <c r="K15" s="488">
        <f>D15*100/(D14+D15)</f>
        <v>95.694775241942779</v>
      </c>
      <c r="L15" s="500"/>
      <c r="M15" s="488">
        <f>F15*100/(F14+F15)</f>
        <v>41.652414641648726</v>
      </c>
      <c r="N15" s="500"/>
    </row>
    <row r="16" spans="1:14">
      <c r="A16" s="482" t="s">
        <v>11</v>
      </c>
      <c r="B16" s="483">
        <f>D16+F16</f>
        <v>678</v>
      </c>
      <c r="C16" s="498" t="s">
        <v>1</v>
      </c>
      <c r="D16" s="483">
        <v>64</v>
      </c>
      <c r="E16" s="483" t="s">
        <v>1</v>
      </c>
      <c r="F16" s="483">
        <v>614</v>
      </c>
      <c r="G16" s="499" t="s">
        <v>1</v>
      </c>
      <c r="H16" s="487"/>
      <c r="I16" s="597" t="s">
        <v>101</v>
      </c>
      <c r="J16" s="603"/>
      <c r="K16" s="597">
        <v>0</v>
      </c>
      <c r="L16" s="603"/>
      <c r="M16" s="597" t="s">
        <v>101</v>
      </c>
      <c r="N16" s="500"/>
    </row>
    <row r="17" spans="1:14" ht="6.6" customHeight="1">
      <c r="A17" s="192"/>
      <c r="B17" s="235"/>
      <c r="D17" s="235"/>
      <c r="F17" s="255"/>
      <c r="H17" s="124"/>
      <c r="I17" s="586"/>
      <c r="J17" s="587"/>
      <c r="K17" s="586"/>
      <c r="L17" s="587"/>
      <c r="M17" s="586"/>
      <c r="N17" s="389"/>
    </row>
    <row r="18" spans="1:14" s="52" customFormat="1" ht="12">
      <c r="A18" s="178" t="s">
        <v>12</v>
      </c>
      <c r="B18" s="424">
        <f>D18+F18</f>
        <v>218182</v>
      </c>
      <c r="C18" s="269"/>
      <c r="D18" s="424">
        <f>SUM(D19:D21)</f>
        <v>72766</v>
      </c>
      <c r="E18" s="377"/>
      <c r="F18" s="424">
        <f>SUM(F19:F21)</f>
        <v>145416</v>
      </c>
      <c r="G18" s="425"/>
      <c r="H18" s="426"/>
      <c r="I18" s="407">
        <f>SUM(I19:I20)</f>
        <v>100</v>
      </c>
      <c r="J18" s="407"/>
      <c r="K18" s="407">
        <f>SUM(K19:K20)</f>
        <v>100</v>
      </c>
      <c r="L18" s="407"/>
      <c r="M18" s="407">
        <f>SUM(M19:M20)</f>
        <v>100</v>
      </c>
      <c r="N18" s="253"/>
    </row>
    <row r="19" spans="1:14">
      <c r="A19" s="46" t="s">
        <v>78</v>
      </c>
      <c r="B19" s="303">
        <f>D19+F19</f>
        <v>94923</v>
      </c>
      <c r="C19" s="260"/>
      <c r="D19" s="303">
        <v>4284</v>
      </c>
      <c r="E19" s="303"/>
      <c r="F19" s="303">
        <v>90639</v>
      </c>
      <c r="G19" s="260"/>
      <c r="H19" s="56"/>
      <c r="I19" s="244">
        <f>B19*100/(B19+B20)</f>
        <v>43.626110495764834</v>
      </c>
      <c r="J19" s="244"/>
      <c r="K19" s="244">
        <f>D19*100/(D19+D20)</f>
        <v>5.8925476603119584</v>
      </c>
      <c r="L19" s="244"/>
      <c r="M19" s="244">
        <f>F19*100/(F19+F20)</f>
        <v>62.560998336565874</v>
      </c>
      <c r="N19" s="264"/>
    </row>
    <row r="20" spans="1:14">
      <c r="A20" s="46" t="s">
        <v>77</v>
      </c>
      <c r="B20" s="303">
        <f>D20+F20</f>
        <v>122660</v>
      </c>
      <c r="C20" s="260"/>
      <c r="D20" s="303">
        <v>68418</v>
      </c>
      <c r="E20" s="303"/>
      <c r="F20" s="303">
        <v>54242</v>
      </c>
      <c r="G20" s="260"/>
      <c r="H20" s="56"/>
      <c r="I20" s="244">
        <f>B20*100/(B19+B20)</f>
        <v>56.373889504235166</v>
      </c>
      <c r="J20" s="264"/>
      <c r="K20" s="244">
        <f>D20*100/(D19+D20)</f>
        <v>94.107452339688038</v>
      </c>
      <c r="L20" s="264"/>
      <c r="M20" s="244">
        <f>F20*100/(F19+F20)</f>
        <v>37.439001663434126</v>
      </c>
      <c r="N20" s="264"/>
    </row>
    <row r="21" spans="1:14">
      <c r="A21" s="46" t="s">
        <v>11</v>
      </c>
      <c r="B21" s="303">
        <f>D21+F21</f>
        <v>599</v>
      </c>
      <c r="C21" s="260" t="s">
        <v>1</v>
      </c>
      <c r="D21" s="303">
        <v>64</v>
      </c>
      <c r="E21" s="303" t="s">
        <v>1</v>
      </c>
      <c r="F21" s="303">
        <v>535</v>
      </c>
      <c r="G21" s="260" t="s">
        <v>1</v>
      </c>
      <c r="H21" s="56"/>
      <c r="I21" s="590" t="s">
        <v>101</v>
      </c>
      <c r="J21" s="604"/>
      <c r="K21" s="590">
        <v>0</v>
      </c>
      <c r="L21" s="604"/>
      <c r="M21" s="590" t="s">
        <v>101</v>
      </c>
      <c r="N21" s="264"/>
    </row>
    <row r="22" spans="1:14" ht="6.6" customHeight="1">
      <c r="A22" s="189"/>
      <c r="B22" s="303"/>
      <c r="C22" s="260"/>
      <c r="D22" s="238"/>
      <c r="E22" s="260"/>
      <c r="F22" s="238"/>
      <c r="G22" s="260"/>
      <c r="H22" s="56"/>
      <c r="I22" s="244"/>
      <c r="J22" s="244"/>
      <c r="K22" s="244"/>
      <c r="L22" s="244"/>
      <c r="M22" s="244"/>
      <c r="N22" s="244"/>
    </row>
    <row r="23" spans="1:14" s="52" customFormat="1" ht="12">
      <c r="A23" s="178" t="s">
        <v>13</v>
      </c>
      <c r="B23" s="424">
        <f>D23+F23</f>
        <v>44553</v>
      </c>
      <c r="C23" s="269"/>
      <c r="D23" s="424">
        <f>SUM(D24:D25)</f>
        <v>26805</v>
      </c>
      <c r="E23" s="311"/>
      <c r="F23" s="424">
        <f>SUM(F24:F26)</f>
        <v>17748</v>
      </c>
      <c r="G23" s="425"/>
      <c r="H23" s="426"/>
      <c r="I23" s="407">
        <f>SUM(I24:I25)</f>
        <v>100</v>
      </c>
      <c r="J23" s="407"/>
      <c r="K23" s="407">
        <f>SUM(K24:K25)</f>
        <v>100</v>
      </c>
      <c r="L23" s="407"/>
      <c r="M23" s="407">
        <f>SUM(M24:M25)</f>
        <v>100</v>
      </c>
      <c r="N23" s="253"/>
    </row>
    <row r="24" spans="1:14">
      <c r="A24" s="46" t="s">
        <v>78</v>
      </c>
      <c r="B24" s="303">
        <f>D24+F24</f>
        <v>4205</v>
      </c>
      <c r="C24" s="260"/>
      <c r="D24" s="303">
        <v>0</v>
      </c>
      <c r="E24" s="303"/>
      <c r="F24" s="303">
        <v>4205</v>
      </c>
      <c r="G24" s="260"/>
      <c r="H24" s="56"/>
      <c r="I24" s="244">
        <f>B24*100/(B24+B25)</f>
        <v>9.4549624499707701</v>
      </c>
      <c r="J24" s="244"/>
      <c r="K24" s="244">
        <f>D24*100/(D24+D25)</f>
        <v>0</v>
      </c>
      <c r="L24" s="244"/>
      <c r="M24" s="244">
        <f>F24*100/(F24+F25)</f>
        <v>23.798743562171033</v>
      </c>
      <c r="N24" s="264"/>
    </row>
    <row r="25" spans="1:14">
      <c r="A25" s="46" t="s">
        <v>77</v>
      </c>
      <c r="B25" s="303">
        <f>D25+F25</f>
        <v>40269</v>
      </c>
      <c r="C25" s="260"/>
      <c r="D25" s="303">
        <v>26805</v>
      </c>
      <c r="E25" s="303"/>
      <c r="F25" s="303">
        <v>13464</v>
      </c>
      <c r="G25" s="260"/>
      <c r="H25" s="56"/>
      <c r="I25" s="244">
        <f>B25*100/(B24+B25)</f>
        <v>90.545037550029235</v>
      </c>
      <c r="J25" s="264"/>
      <c r="K25" s="244">
        <f>D25*100/(D24+D25)</f>
        <v>100</v>
      </c>
      <c r="L25" s="264"/>
      <c r="M25" s="244">
        <f>F25*100/(F24+F25)</f>
        <v>76.20125643782896</v>
      </c>
      <c r="N25" s="264"/>
    </row>
    <row r="26" spans="1:14">
      <c r="A26" s="46" t="s">
        <v>11</v>
      </c>
      <c r="B26" s="303">
        <f>D26+F26</f>
        <v>79</v>
      </c>
      <c r="C26" s="260" t="s">
        <v>1</v>
      </c>
      <c r="D26" s="303">
        <v>0</v>
      </c>
      <c r="E26" s="303"/>
      <c r="F26" s="303">
        <v>79</v>
      </c>
      <c r="G26" s="260" t="s">
        <v>1</v>
      </c>
      <c r="H26" s="56"/>
      <c r="I26" s="244"/>
      <c r="J26" s="264"/>
      <c r="K26" s="244"/>
      <c r="L26" s="264"/>
      <c r="M26" s="244"/>
      <c r="N26" s="264"/>
    </row>
    <row r="27" spans="1:14" ht="6.6" customHeight="1" thickBot="1">
      <c r="A27" s="58"/>
      <c r="B27" s="22"/>
      <c r="C27" s="336"/>
      <c r="D27" s="22"/>
      <c r="E27" s="329"/>
      <c r="F27" s="22"/>
      <c r="G27" s="329"/>
      <c r="H27" s="9"/>
      <c r="I27" s="187"/>
      <c r="J27" s="174"/>
      <c r="K27" s="187"/>
      <c r="L27" s="174"/>
      <c r="M27" s="187"/>
      <c r="N27" s="191"/>
    </row>
    <row r="28" spans="1:14" s="4" customFormat="1" ht="6.6" customHeight="1">
      <c r="A28" s="158"/>
      <c r="B28" s="6"/>
      <c r="C28" s="330"/>
      <c r="D28" s="6"/>
      <c r="E28" s="330"/>
      <c r="F28" s="6"/>
      <c r="G28" s="330"/>
      <c r="H28" s="6"/>
    </row>
    <row r="29" spans="1:14" s="4" customFormat="1" ht="10.199999999999999">
      <c r="B29" s="7"/>
      <c r="C29" s="337"/>
      <c r="D29" s="7"/>
      <c r="E29" s="337"/>
      <c r="F29" s="7"/>
      <c r="G29" s="337"/>
      <c r="H29" s="160"/>
    </row>
    <row r="30" spans="1:14" s="4" customFormat="1" ht="10.199999999999999">
      <c r="A30" s="4" t="s">
        <v>202</v>
      </c>
      <c r="B30" s="6"/>
      <c r="C30" s="330"/>
      <c r="E30" s="330"/>
      <c r="G30" s="330"/>
      <c r="N30" s="7"/>
    </row>
    <row r="34" spans="1:14" s="1" customFormat="1" ht="25.5" customHeight="1">
      <c r="A34" s="661" t="s">
        <v>205</v>
      </c>
      <c r="B34" s="661"/>
      <c r="C34" s="661"/>
      <c r="D34" s="661"/>
      <c r="E34" s="661"/>
      <c r="F34" s="661"/>
      <c r="G34" s="661"/>
      <c r="H34" s="661"/>
      <c r="I34" s="661"/>
      <c r="J34" s="661"/>
      <c r="K34" s="661"/>
      <c r="L34" s="661"/>
      <c r="M34" s="661"/>
      <c r="N34" s="661"/>
    </row>
    <row r="35" spans="1:14" ht="6.6" customHeight="1" thickBot="1">
      <c r="A35" s="9"/>
      <c r="B35" s="9"/>
      <c r="C35" s="329"/>
      <c r="D35" s="9"/>
      <c r="E35" s="329"/>
      <c r="F35" s="9"/>
      <c r="G35" s="329"/>
      <c r="H35" s="9"/>
      <c r="I35" s="9"/>
      <c r="J35" s="9"/>
      <c r="K35" s="9"/>
      <c r="L35" s="9"/>
      <c r="M35" s="9"/>
      <c r="N35" s="9"/>
    </row>
    <row r="36" spans="1:14" ht="6.6" customHeight="1">
      <c r="A36" s="455"/>
      <c r="B36" s="455"/>
      <c r="C36" s="456"/>
      <c r="D36" s="455"/>
      <c r="E36" s="456"/>
      <c r="F36" s="455"/>
      <c r="G36" s="456"/>
      <c r="H36" s="455"/>
      <c r="I36" s="455"/>
      <c r="J36" s="455"/>
      <c r="K36" s="455"/>
      <c r="L36" s="455"/>
      <c r="M36" s="455"/>
      <c r="N36" s="455"/>
    </row>
    <row r="37" spans="1:14" ht="12.75" customHeight="1">
      <c r="A37" s="663" t="s">
        <v>76</v>
      </c>
      <c r="B37" s="658" t="s">
        <v>54</v>
      </c>
      <c r="C37" s="658"/>
      <c r="D37" s="658"/>
      <c r="E37" s="658"/>
      <c r="F37" s="658"/>
      <c r="G37" s="658"/>
      <c r="H37" s="457"/>
      <c r="I37" s="658" t="s">
        <v>55</v>
      </c>
      <c r="J37" s="658"/>
      <c r="K37" s="658"/>
      <c r="L37" s="658"/>
      <c r="M37" s="658"/>
      <c r="N37" s="658"/>
    </row>
    <row r="38" spans="1:14" ht="6.6" customHeight="1">
      <c r="A38" s="663"/>
      <c r="B38" s="458"/>
      <c r="C38" s="459"/>
      <c r="D38" s="458"/>
      <c r="E38" s="459"/>
      <c r="F38" s="458"/>
      <c r="G38" s="459"/>
      <c r="H38" s="460"/>
      <c r="I38" s="458"/>
      <c r="J38" s="458"/>
      <c r="K38" s="458"/>
      <c r="L38" s="458"/>
      <c r="M38" s="458"/>
      <c r="N38" s="458"/>
    </row>
    <row r="39" spans="1:14" ht="6.6" customHeight="1">
      <c r="A39" s="663"/>
      <c r="B39" s="457"/>
      <c r="C39" s="461"/>
      <c r="D39" s="457"/>
      <c r="E39" s="461"/>
      <c r="F39" s="457"/>
      <c r="G39" s="461"/>
      <c r="H39" s="460"/>
      <c r="I39" s="457"/>
      <c r="J39" s="457"/>
      <c r="K39" s="457"/>
      <c r="L39" s="457"/>
      <c r="M39" s="457"/>
      <c r="N39" s="457"/>
    </row>
    <row r="40" spans="1:14" ht="24" customHeight="1">
      <c r="A40" s="663"/>
      <c r="B40" s="664" t="s">
        <v>2</v>
      </c>
      <c r="C40" s="664"/>
      <c r="D40" s="659" t="s">
        <v>0</v>
      </c>
      <c r="E40" s="659"/>
      <c r="F40" s="659"/>
      <c r="G40" s="659"/>
      <c r="H40" s="460"/>
      <c r="I40" s="664" t="s">
        <v>2</v>
      </c>
      <c r="J40" s="664"/>
      <c r="K40" s="659" t="s">
        <v>0</v>
      </c>
      <c r="L40" s="659"/>
      <c r="M40" s="659"/>
      <c r="N40" s="659"/>
    </row>
    <row r="41" spans="1:14" ht="6.6" customHeight="1">
      <c r="A41" s="663"/>
      <c r="B41" s="664"/>
      <c r="C41" s="664"/>
      <c r="D41" s="462"/>
      <c r="E41" s="494"/>
      <c r="F41" s="462"/>
      <c r="G41" s="494"/>
      <c r="H41" s="460"/>
      <c r="I41" s="664"/>
      <c r="J41" s="664"/>
      <c r="K41" s="462"/>
      <c r="L41" s="462"/>
      <c r="M41" s="462"/>
      <c r="N41" s="462"/>
    </row>
    <row r="42" spans="1:14" ht="6.6" customHeight="1">
      <c r="A42" s="663"/>
      <c r="B42" s="664"/>
      <c r="C42" s="664"/>
      <c r="D42" s="460"/>
      <c r="E42" s="495"/>
      <c r="F42" s="460"/>
      <c r="G42" s="495"/>
      <c r="H42" s="460"/>
      <c r="I42" s="664"/>
      <c r="J42" s="664"/>
      <c r="K42" s="460"/>
      <c r="L42" s="460"/>
      <c r="M42" s="460"/>
      <c r="N42" s="460"/>
    </row>
    <row r="43" spans="1:14" ht="24" customHeight="1">
      <c r="A43" s="663"/>
      <c r="B43" s="664"/>
      <c r="C43" s="664"/>
      <c r="D43" s="660" t="s">
        <v>3</v>
      </c>
      <c r="E43" s="660"/>
      <c r="F43" s="660" t="s">
        <v>10</v>
      </c>
      <c r="G43" s="660"/>
      <c r="H43" s="460"/>
      <c r="I43" s="664"/>
      <c r="J43" s="664"/>
      <c r="K43" s="660" t="s">
        <v>3</v>
      </c>
      <c r="L43" s="660"/>
      <c r="M43" s="660" t="s">
        <v>10</v>
      </c>
      <c r="N43" s="660"/>
    </row>
    <row r="44" spans="1:14" ht="6.6" customHeight="1">
      <c r="A44" s="465"/>
      <c r="B44" s="466"/>
      <c r="C44" s="496"/>
      <c r="D44" s="468"/>
      <c r="E44" s="463"/>
      <c r="F44" s="462"/>
      <c r="G44" s="494"/>
      <c r="H44" s="462"/>
      <c r="I44" s="466"/>
      <c r="J44" s="466"/>
      <c r="K44" s="468"/>
      <c r="L44" s="468"/>
      <c r="M44" s="462"/>
      <c r="N44" s="462"/>
    </row>
    <row r="45" spans="1:14" ht="6.6" customHeight="1">
      <c r="A45" s="185"/>
      <c r="B45" s="184"/>
      <c r="C45" s="333"/>
      <c r="D45" s="183"/>
      <c r="E45" s="268"/>
      <c r="F45" s="183"/>
      <c r="G45" s="335"/>
      <c r="H45" s="180"/>
      <c r="I45" s="182"/>
      <c r="J45" s="182"/>
      <c r="K45" s="181"/>
      <c r="L45" s="180"/>
      <c r="M45" s="181"/>
      <c r="N45" s="180"/>
    </row>
    <row r="46" spans="1:14" ht="12">
      <c r="A46" s="478" t="s">
        <v>56</v>
      </c>
      <c r="B46" s="470">
        <f>D46+F46</f>
        <v>262734</v>
      </c>
      <c r="C46" s="472"/>
      <c r="D46" s="479">
        <f>SUM(D47:D49)</f>
        <v>99571</v>
      </c>
      <c r="E46" s="497"/>
      <c r="F46" s="479">
        <f>SUM(F47:F49)</f>
        <v>163163</v>
      </c>
      <c r="G46" s="489"/>
      <c r="H46" s="490"/>
      <c r="I46" s="476">
        <f>SUM(I47:I48)</f>
        <v>100</v>
      </c>
      <c r="J46" s="476"/>
      <c r="K46" s="476">
        <f>SUM(K47:K48)</f>
        <v>100</v>
      </c>
      <c r="L46" s="476"/>
      <c r="M46" s="476">
        <f>SUM(M47:M48)</f>
        <v>100</v>
      </c>
      <c r="N46" s="501"/>
    </row>
    <row r="47" spans="1:14">
      <c r="A47" s="482" t="s">
        <v>132</v>
      </c>
      <c r="B47" s="483">
        <f>D47+F47</f>
        <v>198646</v>
      </c>
      <c r="C47" s="498"/>
      <c r="D47" s="483">
        <v>79990</v>
      </c>
      <c r="E47" s="483"/>
      <c r="F47" s="483">
        <v>118656</v>
      </c>
      <c r="G47" s="486"/>
      <c r="H47" s="487"/>
      <c r="I47" s="488">
        <f>B47*100/(B47+B48)</f>
        <v>75.625690029314342</v>
      </c>
      <c r="J47" s="488"/>
      <c r="K47" s="488">
        <f>D47*100/(D47+D48)</f>
        <v>80.334635586666806</v>
      </c>
      <c r="L47" s="488"/>
      <c r="M47" s="488">
        <f>F47*100/(F47+F48)</f>
        <v>72.750905891513739</v>
      </c>
      <c r="N47" s="502"/>
    </row>
    <row r="48" spans="1:14">
      <c r="A48" s="482" t="s">
        <v>133</v>
      </c>
      <c r="B48" s="483">
        <f>D48+F48</f>
        <v>64024</v>
      </c>
      <c r="C48" s="498"/>
      <c r="D48" s="483">
        <v>19581</v>
      </c>
      <c r="E48" s="483"/>
      <c r="F48" s="483">
        <v>44443</v>
      </c>
      <c r="G48" s="486"/>
      <c r="H48" s="487"/>
      <c r="I48" s="488">
        <f>B48*100/(B47+B48)</f>
        <v>24.374309970685651</v>
      </c>
      <c r="J48" s="500"/>
      <c r="K48" s="488">
        <f>D48*100/(D47+D48)</f>
        <v>19.665364413333201</v>
      </c>
      <c r="L48" s="500"/>
      <c r="M48" s="488">
        <f>F48*100/(F47+F48)</f>
        <v>27.249094108486258</v>
      </c>
      <c r="N48" s="502"/>
    </row>
    <row r="49" spans="1:14">
      <c r="A49" s="482" t="s">
        <v>11</v>
      </c>
      <c r="B49" s="483">
        <f>D49+F49</f>
        <v>64</v>
      </c>
      <c r="C49" s="498" t="s">
        <v>1</v>
      </c>
      <c r="D49" s="483">
        <v>0</v>
      </c>
      <c r="E49" s="483"/>
      <c r="F49" s="483">
        <v>64</v>
      </c>
      <c r="G49" s="486" t="s">
        <v>1</v>
      </c>
      <c r="H49" s="487"/>
      <c r="I49" s="493" t="s">
        <v>101</v>
      </c>
      <c r="J49" s="637"/>
      <c r="K49" s="493">
        <v>0</v>
      </c>
      <c r="L49" s="637"/>
      <c r="M49" s="493" t="s">
        <v>101</v>
      </c>
      <c r="N49" s="502"/>
    </row>
    <row r="50" spans="1:14" ht="6.6" customHeight="1">
      <c r="A50" s="190"/>
      <c r="B50" s="235"/>
      <c r="C50" s="279"/>
      <c r="D50" s="235"/>
      <c r="E50" s="257"/>
      <c r="F50" s="235"/>
      <c r="G50" s="257"/>
      <c r="H50" s="153"/>
      <c r="I50" s="240"/>
      <c r="J50" s="389"/>
      <c r="K50" s="240"/>
      <c r="L50" s="389"/>
      <c r="M50" s="240"/>
      <c r="N50" s="274"/>
    </row>
    <row r="51" spans="1:14" ht="12">
      <c r="A51" s="178" t="s">
        <v>12</v>
      </c>
      <c r="B51" s="424">
        <f>D51+F51</f>
        <v>218182</v>
      </c>
      <c r="C51" s="269"/>
      <c r="D51" s="424">
        <f>SUM(D52:D54)</f>
        <v>72766</v>
      </c>
      <c r="E51" s="377"/>
      <c r="F51" s="424">
        <f>SUM(F52:F54)</f>
        <v>145416</v>
      </c>
      <c r="G51" s="425"/>
      <c r="H51" s="426"/>
      <c r="I51" s="407">
        <f>SUM(I52:I53)</f>
        <v>100</v>
      </c>
      <c r="J51" s="407"/>
      <c r="K51" s="407">
        <f>SUM(K52:K53)</f>
        <v>100</v>
      </c>
      <c r="L51" s="407"/>
      <c r="M51" s="407">
        <f>SUM(M52:M53)</f>
        <v>100</v>
      </c>
      <c r="N51" s="275"/>
    </row>
    <row r="52" spans="1:14">
      <c r="A52" s="46" t="s">
        <v>132</v>
      </c>
      <c r="B52" s="303">
        <f>D52+F52</f>
        <v>165264</v>
      </c>
      <c r="C52" s="260"/>
      <c r="D52" s="303">
        <v>61158</v>
      </c>
      <c r="E52" s="303"/>
      <c r="F52" s="303">
        <v>104106</v>
      </c>
      <c r="G52" s="260"/>
      <c r="H52" s="56"/>
      <c r="I52" s="244">
        <f>B52*100/(B52+B53)</f>
        <v>75.768162187439827</v>
      </c>
      <c r="J52" s="244"/>
      <c r="K52" s="244">
        <f>D52*100/(D52+D53)</f>
        <v>84.047494709067422</v>
      </c>
      <c r="L52" s="244"/>
      <c r="M52" s="244">
        <f>F52*100/(F52+F53)</f>
        <v>71.623369475480217</v>
      </c>
      <c r="N52" s="276"/>
    </row>
    <row r="53" spans="1:14">
      <c r="A53" s="46" t="s">
        <v>133</v>
      </c>
      <c r="B53" s="303">
        <f>D53+F53</f>
        <v>52854</v>
      </c>
      <c r="C53" s="260"/>
      <c r="D53" s="303">
        <v>11608</v>
      </c>
      <c r="E53" s="303"/>
      <c r="F53" s="303">
        <v>41246</v>
      </c>
      <c r="G53" s="260"/>
      <c r="H53" s="56"/>
      <c r="I53" s="244">
        <f>B53*100/(B52+B53)</f>
        <v>24.231837812560173</v>
      </c>
      <c r="J53" s="264"/>
      <c r="K53" s="244">
        <f>D53*100/(D52+D53)</f>
        <v>15.952505290932578</v>
      </c>
      <c r="L53" s="264"/>
      <c r="M53" s="244">
        <f>F53*100/(F52+F53)</f>
        <v>28.376630524519786</v>
      </c>
      <c r="N53" s="276"/>
    </row>
    <row r="54" spans="1:14">
      <c r="A54" s="46" t="s">
        <v>11</v>
      </c>
      <c r="B54" s="303">
        <f>D54+F54</f>
        <v>64</v>
      </c>
      <c r="C54" s="260" t="s">
        <v>1</v>
      </c>
      <c r="D54" s="303">
        <v>0</v>
      </c>
      <c r="E54" s="303"/>
      <c r="F54" s="303">
        <v>64</v>
      </c>
      <c r="G54" s="260" t="s">
        <v>1</v>
      </c>
      <c r="H54" s="56"/>
      <c r="I54" s="590" t="s">
        <v>101</v>
      </c>
      <c r="J54" s="604"/>
      <c r="K54" s="590">
        <v>0</v>
      </c>
      <c r="L54" s="604"/>
      <c r="M54" s="590" t="s">
        <v>101</v>
      </c>
      <c r="N54" s="276"/>
    </row>
    <row r="55" spans="1:14" ht="6.6" customHeight="1">
      <c r="A55" s="189"/>
      <c r="B55" s="303"/>
      <c r="C55" s="260"/>
      <c r="D55" s="238"/>
      <c r="E55" s="260"/>
      <c r="F55" s="238"/>
      <c r="G55" s="260"/>
      <c r="H55" s="56"/>
      <c r="I55" s="244"/>
      <c r="J55" s="244"/>
      <c r="K55" s="244"/>
      <c r="L55" s="244"/>
      <c r="M55" s="244"/>
      <c r="N55" s="276"/>
    </row>
    <row r="56" spans="1:14" ht="12">
      <c r="A56" s="178" t="s">
        <v>13</v>
      </c>
      <c r="B56" s="424">
        <f>D56+F56</f>
        <v>44552</v>
      </c>
      <c r="C56" s="269"/>
      <c r="D56" s="424">
        <f>SUM(D57:D58)</f>
        <v>26805</v>
      </c>
      <c r="E56" s="377"/>
      <c r="F56" s="424">
        <f>SUM(F57:F58)</f>
        <v>17747</v>
      </c>
      <c r="G56" s="425"/>
      <c r="H56" s="426"/>
      <c r="I56" s="407">
        <f>SUM(I57:I58)</f>
        <v>100</v>
      </c>
      <c r="J56" s="407"/>
      <c r="K56" s="407">
        <f>SUM(K57:K58)</f>
        <v>100</v>
      </c>
      <c r="L56" s="407"/>
      <c r="M56" s="407">
        <f>SUM(M57:M58)</f>
        <v>100</v>
      </c>
      <c r="N56" s="275"/>
    </row>
    <row r="57" spans="1:14">
      <c r="A57" s="46" t="s">
        <v>132</v>
      </c>
      <c r="B57" s="303">
        <f>D57+F57</f>
        <v>33382</v>
      </c>
      <c r="C57" s="260"/>
      <c r="D57" s="303">
        <v>18832</v>
      </c>
      <c r="E57" s="303"/>
      <c r="F57" s="303">
        <v>14550</v>
      </c>
      <c r="G57" s="260"/>
      <c r="H57" s="56"/>
      <c r="I57" s="244">
        <f>B57*100/(B57+B58)</f>
        <v>74.928173819357156</v>
      </c>
      <c r="J57" s="244"/>
      <c r="K57" s="244">
        <f>D57*100/(D57+D58)</f>
        <v>70.255549337810109</v>
      </c>
      <c r="L57" s="244"/>
      <c r="M57" s="244">
        <f>F57*100/(F57+F58)</f>
        <v>81.985687721868487</v>
      </c>
      <c r="N57" s="276"/>
    </row>
    <row r="58" spans="1:14">
      <c r="A58" s="46" t="s">
        <v>133</v>
      </c>
      <c r="B58" s="303">
        <f>D58+F58</f>
        <v>11170</v>
      </c>
      <c r="C58" s="260"/>
      <c r="D58" s="303">
        <v>7973</v>
      </c>
      <c r="E58" s="303"/>
      <c r="F58" s="303">
        <v>3197</v>
      </c>
      <c r="G58" s="260"/>
      <c r="H58" s="56"/>
      <c r="I58" s="244">
        <f>B58*100/(B57+B58)</f>
        <v>25.071826180642844</v>
      </c>
      <c r="J58" s="264"/>
      <c r="K58" s="244">
        <f>D58*100/(D57+D58)</f>
        <v>29.744450662189891</v>
      </c>
      <c r="L58" s="264"/>
      <c r="M58" s="244">
        <f>F58*100/(F57+F58)</f>
        <v>18.014312278131516</v>
      </c>
      <c r="N58" s="276"/>
    </row>
    <row r="59" spans="1:14" ht="6.6" customHeight="1" thickBot="1">
      <c r="A59" s="188"/>
      <c r="B59" s="15"/>
      <c r="C59" s="338"/>
      <c r="D59" s="15"/>
      <c r="E59" s="338"/>
      <c r="F59" s="15"/>
      <c r="G59" s="338"/>
      <c r="H59" s="37"/>
      <c r="I59" s="187"/>
      <c r="J59" s="60"/>
      <c r="K59" s="187"/>
      <c r="L59" s="60"/>
      <c r="M59" s="187"/>
      <c r="N59" s="37"/>
    </row>
    <row r="60" spans="1:14" s="4" customFormat="1" ht="6.6" customHeight="1">
      <c r="A60" s="186"/>
      <c r="B60" s="53"/>
      <c r="C60" s="337"/>
      <c r="D60" s="53"/>
      <c r="E60" s="337"/>
      <c r="F60" s="53"/>
      <c r="G60" s="337"/>
      <c r="H60" s="53"/>
      <c r="I60" s="7"/>
      <c r="J60" s="7"/>
      <c r="K60" s="7"/>
      <c r="L60" s="7"/>
      <c r="M60" s="7"/>
      <c r="N60" s="7"/>
    </row>
    <row r="61" spans="1:14" s="4" customFormat="1" ht="10.199999999999999">
      <c r="A61" s="158" t="s">
        <v>113</v>
      </c>
      <c r="B61" s="6"/>
      <c r="C61" s="330"/>
      <c r="E61" s="330"/>
      <c r="G61" s="330"/>
      <c r="N61" s="7"/>
    </row>
    <row r="62" spans="1:14">
      <c r="A62" s="4" t="s">
        <v>202</v>
      </c>
    </row>
    <row r="63" spans="1:14" ht="12" customHeight="1"/>
    <row r="64" spans="1:14">
      <c r="A64" s="325"/>
      <c r="C64" s="257"/>
    </row>
    <row r="65" spans="1:3" ht="12.75" customHeight="1">
      <c r="A65" s="327"/>
      <c r="C65" s="257"/>
    </row>
    <row r="66" spans="1:3">
      <c r="A66" s="325"/>
      <c r="C66" s="257"/>
    </row>
    <row r="70" spans="1:3" ht="12" customHeight="1"/>
  </sheetData>
  <mergeCells count="24">
    <mergeCell ref="A1:N1"/>
    <mergeCell ref="A4:A10"/>
    <mergeCell ref="B4:G4"/>
    <mergeCell ref="F43:G43"/>
    <mergeCell ref="I40:J43"/>
    <mergeCell ref="K43:L43"/>
    <mergeCell ref="A34:N34"/>
    <mergeCell ref="A37:A43"/>
    <mergeCell ref="B37:G37"/>
    <mergeCell ref="I37:N37"/>
    <mergeCell ref="D40:G40"/>
    <mergeCell ref="K40:N40"/>
    <mergeCell ref="B40:C43"/>
    <mergeCell ref="D43:E43"/>
    <mergeCell ref="M43:N43"/>
    <mergeCell ref="B7:C10"/>
    <mergeCell ref="D10:E10"/>
    <mergeCell ref="F10:G10"/>
    <mergeCell ref="I7:J10"/>
    <mergeCell ref="I4:N4"/>
    <mergeCell ref="D7:G7"/>
    <mergeCell ref="K7:N7"/>
    <mergeCell ref="K10:L10"/>
    <mergeCell ref="M10:N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2" sqref="A2"/>
    </sheetView>
  </sheetViews>
  <sheetFormatPr defaultColWidth="9.10937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9.109375" style="1"/>
  </cols>
  <sheetData>
    <row r="1" spans="1:14" ht="25.5" customHeight="1">
      <c r="A1" s="665" t="s">
        <v>206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</row>
    <row r="2" spans="1:14" s="11" customFormat="1" ht="6.6" customHeight="1" thickBot="1">
      <c r="A2" s="200"/>
      <c r="B2" s="200"/>
      <c r="C2" s="339"/>
      <c r="D2" s="200"/>
      <c r="E2" s="339"/>
      <c r="F2" s="200"/>
      <c r="G2" s="339"/>
      <c r="H2" s="200"/>
      <c r="I2" s="200"/>
      <c r="J2" s="200"/>
      <c r="K2" s="200"/>
      <c r="L2" s="200"/>
      <c r="M2" s="200"/>
      <c r="N2" s="200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>
      <c r="A4" s="663" t="s">
        <v>138</v>
      </c>
      <c r="B4" s="658" t="s">
        <v>54</v>
      </c>
      <c r="C4" s="658"/>
      <c r="D4" s="658"/>
      <c r="E4" s="658"/>
      <c r="F4" s="658"/>
      <c r="G4" s="658"/>
      <c r="H4" s="457"/>
      <c r="I4" s="658" t="s">
        <v>55</v>
      </c>
      <c r="J4" s="658"/>
      <c r="K4" s="658"/>
      <c r="L4" s="658"/>
      <c r="M4" s="658"/>
      <c r="N4" s="658"/>
    </row>
    <row r="5" spans="1:14" s="11" customFormat="1" ht="6.6" customHeight="1">
      <c r="A5" s="663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s="11" customFormat="1" ht="6.6" customHeight="1">
      <c r="A6" s="663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s="11" customFormat="1" ht="25.5" customHeight="1">
      <c r="A7" s="663"/>
      <c r="B7" s="664" t="s">
        <v>2</v>
      </c>
      <c r="C7" s="664"/>
      <c r="D7" s="659" t="s">
        <v>0</v>
      </c>
      <c r="E7" s="659"/>
      <c r="F7" s="659"/>
      <c r="G7" s="659"/>
      <c r="H7" s="460"/>
      <c r="I7" s="664" t="s">
        <v>2</v>
      </c>
      <c r="J7" s="664"/>
      <c r="K7" s="659" t="s">
        <v>0</v>
      </c>
      <c r="L7" s="659"/>
      <c r="M7" s="659"/>
      <c r="N7" s="659"/>
    </row>
    <row r="8" spans="1:14" s="11" customFormat="1" ht="6.6" customHeight="1">
      <c r="A8" s="663"/>
      <c r="B8" s="664"/>
      <c r="C8" s="664"/>
      <c r="D8" s="462"/>
      <c r="E8" s="463"/>
      <c r="F8" s="462"/>
      <c r="G8" s="463"/>
      <c r="H8" s="460"/>
      <c r="I8" s="664"/>
      <c r="J8" s="664"/>
      <c r="K8" s="462"/>
      <c r="L8" s="462"/>
      <c r="M8" s="462"/>
      <c r="N8" s="462"/>
    </row>
    <row r="9" spans="1:14" s="11" customFormat="1" ht="6.6" customHeight="1">
      <c r="A9" s="663"/>
      <c r="B9" s="664"/>
      <c r="C9" s="664"/>
      <c r="D9" s="460"/>
      <c r="E9" s="464"/>
      <c r="F9" s="460"/>
      <c r="G9" s="464"/>
      <c r="H9" s="460"/>
      <c r="I9" s="664"/>
      <c r="J9" s="664"/>
      <c r="K9" s="460"/>
      <c r="L9" s="460"/>
      <c r="M9" s="460"/>
      <c r="N9" s="460"/>
    </row>
    <row r="10" spans="1:14" s="11" customFormat="1" ht="24" customHeight="1">
      <c r="A10" s="663"/>
      <c r="B10" s="664"/>
      <c r="C10" s="664"/>
      <c r="D10" s="660" t="s">
        <v>3</v>
      </c>
      <c r="E10" s="660"/>
      <c r="F10" s="660" t="s">
        <v>10</v>
      </c>
      <c r="G10" s="660"/>
      <c r="H10" s="460"/>
      <c r="I10" s="664"/>
      <c r="J10" s="664"/>
      <c r="K10" s="660" t="s">
        <v>3</v>
      </c>
      <c r="L10" s="660"/>
      <c r="M10" s="660" t="s">
        <v>10</v>
      </c>
      <c r="N10" s="660"/>
    </row>
    <row r="11" spans="1:14" s="11" customFormat="1" ht="6.6" customHeight="1">
      <c r="A11" s="465"/>
      <c r="B11" s="466"/>
      <c r="C11" s="467"/>
      <c r="D11" s="468"/>
      <c r="E11" s="463"/>
      <c r="F11" s="462"/>
      <c r="G11" s="463"/>
      <c r="H11" s="462"/>
      <c r="I11" s="466"/>
      <c r="J11" s="466"/>
      <c r="K11" s="468"/>
      <c r="L11" s="468"/>
      <c r="M11" s="462"/>
      <c r="N11" s="462"/>
    </row>
    <row r="12" spans="1:14" s="11" customFormat="1" ht="6.6" customHeight="1">
      <c r="A12" s="199"/>
      <c r="B12" s="10"/>
      <c r="C12" s="260"/>
      <c r="D12" s="10"/>
      <c r="E12" s="260"/>
      <c r="F12" s="10"/>
      <c r="G12" s="260"/>
      <c r="H12" s="26"/>
      <c r="I12" s="10"/>
      <c r="J12" s="10"/>
      <c r="K12" s="10"/>
      <c r="L12" s="10"/>
      <c r="M12" s="10"/>
      <c r="N12" s="26"/>
    </row>
    <row r="13" spans="1:14" s="11" customFormat="1" ht="12">
      <c r="A13" s="477" t="s">
        <v>56</v>
      </c>
      <c r="B13" s="470">
        <f>D13+F13</f>
        <v>262734</v>
      </c>
      <c r="C13" s="489"/>
      <c r="D13" s="470">
        <f>SUM(D14:D20)</f>
        <v>99571</v>
      </c>
      <c r="E13" s="497"/>
      <c r="F13" s="470">
        <f>SUM(F14:F20)</f>
        <v>163163</v>
      </c>
      <c r="G13" s="471"/>
      <c r="H13" s="503"/>
      <c r="I13" s="481">
        <f>SUM(I14:I19)</f>
        <v>100</v>
      </c>
      <c r="J13" s="481"/>
      <c r="K13" s="481">
        <f>SUM(K14:K19)</f>
        <v>100</v>
      </c>
      <c r="L13" s="481"/>
      <c r="M13" s="481">
        <f>SUM(M14:M19)</f>
        <v>100</v>
      </c>
      <c r="N13" s="504"/>
    </row>
    <row r="14" spans="1:14" s="11" customFormat="1" ht="11.4">
      <c r="A14" s="505" t="s">
        <v>14</v>
      </c>
      <c r="B14" s="483">
        <f t="shared" ref="B14:B20" si="0">D14+F14</f>
        <v>65432</v>
      </c>
      <c r="C14" s="499"/>
      <c r="D14" s="483">
        <v>18616</v>
      </c>
      <c r="E14" s="483"/>
      <c r="F14" s="483">
        <v>46816</v>
      </c>
      <c r="G14" s="483"/>
      <c r="H14" s="506"/>
      <c r="I14" s="507">
        <f t="shared" ref="I14:I19" si="1">B14/SUM($B$14:$B$19)*100</f>
        <v>24.928850366701592</v>
      </c>
      <c r="J14" s="507"/>
      <c r="K14" s="507">
        <f t="shared" ref="K14:K19" si="2">D14/SUM($D$14:$D$19)*100</f>
        <v>18.714249811510431</v>
      </c>
      <c r="L14" s="507"/>
      <c r="M14" s="507">
        <f t="shared" ref="M14:M19" si="3">F14/SUM($F$14:$F$19)*100</f>
        <v>28.721472392638038</v>
      </c>
      <c r="N14" s="502"/>
    </row>
    <row r="15" spans="1:14" s="11" customFormat="1" ht="11.4">
      <c r="A15" s="505" t="s">
        <v>15</v>
      </c>
      <c r="B15" s="483">
        <f t="shared" si="0"/>
        <v>77924</v>
      </c>
      <c r="C15" s="499"/>
      <c r="D15" s="483">
        <v>32453</v>
      </c>
      <c r="E15" s="483"/>
      <c r="F15" s="483">
        <v>45471</v>
      </c>
      <c r="G15" s="483"/>
      <c r="H15" s="506"/>
      <c r="I15" s="507">
        <f t="shared" si="1"/>
        <v>29.688160777216876</v>
      </c>
      <c r="J15" s="507"/>
      <c r="K15" s="507">
        <f t="shared" si="2"/>
        <v>32.624277456647398</v>
      </c>
      <c r="L15" s="488"/>
      <c r="M15" s="507">
        <f t="shared" si="3"/>
        <v>27.89631901840491</v>
      </c>
      <c r="N15" s="502"/>
    </row>
    <row r="16" spans="1:14" s="11" customFormat="1" ht="11.4">
      <c r="A16" s="505" t="s">
        <v>16</v>
      </c>
      <c r="B16" s="483">
        <f t="shared" si="0"/>
        <v>82707</v>
      </c>
      <c r="C16" s="499"/>
      <c r="D16" s="483">
        <v>32029</v>
      </c>
      <c r="E16" s="483"/>
      <c r="F16" s="483">
        <v>50678</v>
      </c>
      <c r="G16" s="483"/>
      <c r="H16" s="506"/>
      <c r="I16" s="507">
        <f t="shared" si="1"/>
        <v>31.51042956472045</v>
      </c>
      <c r="J16" s="507"/>
      <c r="K16" s="507">
        <f t="shared" si="2"/>
        <v>32.198039708469466</v>
      </c>
      <c r="L16" s="488"/>
      <c r="M16" s="507">
        <f t="shared" si="3"/>
        <v>31.090797546012272</v>
      </c>
      <c r="N16" s="502"/>
    </row>
    <row r="17" spans="1:14" s="11" customFormat="1" ht="11.4">
      <c r="A17" s="505" t="s">
        <v>17</v>
      </c>
      <c r="B17" s="483">
        <f t="shared" si="0"/>
        <v>11848</v>
      </c>
      <c r="C17" s="499"/>
      <c r="D17" s="483">
        <v>4449</v>
      </c>
      <c r="E17" s="483"/>
      <c r="F17" s="483">
        <v>7399</v>
      </c>
      <c r="G17" s="483"/>
      <c r="H17" s="506"/>
      <c r="I17" s="507">
        <f t="shared" si="1"/>
        <v>4.5139537098771312</v>
      </c>
      <c r="J17" s="507"/>
      <c r="K17" s="507">
        <f t="shared" si="2"/>
        <v>4.4724805227444087</v>
      </c>
      <c r="L17" s="488"/>
      <c r="M17" s="507">
        <f t="shared" si="3"/>
        <v>4.5392638036809814</v>
      </c>
      <c r="N17" s="502"/>
    </row>
    <row r="18" spans="1:14" s="11" customFormat="1" ht="11.4">
      <c r="A18" s="505" t="s">
        <v>18</v>
      </c>
      <c r="B18" s="483">
        <f t="shared" si="0"/>
        <v>18122</v>
      </c>
      <c r="C18" s="499"/>
      <c r="D18" s="483">
        <v>8812</v>
      </c>
      <c r="E18" s="483"/>
      <c r="F18" s="483">
        <v>9310</v>
      </c>
      <c r="G18" s="483"/>
      <c r="H18" s="506"/>
      <c r="I18" s="507">
        <f t="shared" si="1"/>
        <v>6.9042765977712168</v>
      </c>
      <c r="J18" s="507"/>
      <c r="K18" s="507">
        <f t="shared" si="2"/>
        <v>8.8585071626036704</v>
      </c>
      <c r="L18" s="488"/>
      <c r="M18" s="507">
        <f t="shared" si="3"/>
        <v>5.7116564417177909</v>
      </c>
      <c r="N18" s="502"/>
    </row>
    <row r="19" spans="1:14" s="11" customFormat="1" ht="11.4">
      <c r="A19" s="482" t="s">
        <v>29</v>
      </c>
      <c r="B19" s="483">
        <f t="shared" si="0"/>
        <v>6442</v>
      </c>
      <c r="C19" s="499"/>
      <c r="D19" s="483">
        <v>3116</v>
      </c>
      <c r="E19" s="483"/>
      <c r="F19" s="483">
        <v>3326</v>
      </c>
      <c r="G19" s="483"/>
      <c r="H19" s="506"/>
      <c r="I19" s="507">
        <f t="shared" si="1"/>
        <v>2.4543289837127347</v>
      </c>
      <c r="J19" s="507"/>
      <c r="K19" s="507">
        <f t="shared" si="2"/>
        <v>3.1324453380246293</v>
      </c>
      <c r="L19" s="488"/>
      <c r="M19" s="507">
        <f t="shared" si="3"/>
        <v>2.040490797546012</v>
      </c>
      <c r="N19" s="502"/>
    </row>
    <row r="20" spans="1:14" s="11" customFormat="1" ht="11.4">
      <c r="A20" s="482" t="s">
        <v>11</v>
      </c>
      <c r="B20" s="483">
        <f t="shared" si="0"/>
        <v>259</v>
      </c>
      <c r="C20" s="499" t="s">
        <v>1</v>
      </c>
      <c r="D20" s="483">
        <v>96</v>
      </c>
      <c r="E20" s="483" t="s">
        <v>1</v>
      </c>
      <c r="F20" s="483">
        <v>163</v>
      </c>
      <c r="G20" s="483" t="s">
        <v>1</v>
      </c>
      <c r="H20" s="506"/>
      <c r="I20" s="588" t="s">
        <v>101</v>
      </c>
      <c r="J20" s="588"/>
      <c r="K20" s="588">
        <v>0</v>
      </c>
      <c r="L20" s="493"/>
      <c r="M20" s="588" t="s">
        <v>101</v>
      </c>
      <c r="N20" s="502"/>
    </row>
    <row r="21" spans="1:14" s="11" customFormat="1" ht="6.6" customHeight="1">
      <c r="A21" s="199"/>
      <c r="B21" s="303"/>
      <c r="C21" s="260"/>
      <c r="D21" s="238"/>
      <c r="E21" s="260"/>
      <c r="F21" s="238"/>
      <c r="G21" s="260"/>
      <c r="H21" s="56"/>
      <c r="I21" s="244"/>
      <c r="J21" s="244"/>
      <c r="K21" s="244"/>
      <c r="L21" s="244"/>
      <c r="M21" s="244"/>
      <c r="N21" s="276"/>
    </row>
    <row r="22" spans="1:14" s="11" customFormat="1" ht="12">
      <c r="A22" s="198" t="s">
        <v>12</v>
      </c>
      <c r="B22" s="424">
        <f>D22+F22</f>
        <v>218183</v>
      </c>
      <c r="C22" s="269"/>
      <c r="D22" s="424">
        <f>SUM(D23:D29)</f>
        <v>72767</v>
      </c>
      <c r="E22" s="425"/>
      <c r="F22" s="424">
        <f>SUM(F23:F29)</f>
        <v>145416</v>
      </c>
      <c r="G22" s="427"/>
      <c r="H22" s="168"/>
      <c r="I22" s="407">
        <f>SUM(I23:I28)</f>
        <v>100</v>
      </c>
      <c r="J22" s="407"/>
      <c r="K22" s="407">
        <f>SUM(K23:K28)</f>
        <v>100</v>
      </c>
      <c r="L22" s="407"/>
      <c r="M22" s="407">
        <f>SUM(M23:M28)</f>
        <v>100.00000000000001</v>
      </c>
      <c r="N22" s="278"/>
    </row>
    <row r="23" spans="1:14" s="11" customFormat="1" ht="11.4">
      <c r="A23" s="196" t="s">
        <v>14</v>
      </c>
      <c r="B23" s="303">
        <f t="shared" ref="B23:B29" si="4">D23+F23</f>
        <v>53861</v>
      </c>
      <c r="C23" s="260"/>
      <c r="D23" s="303">
        <v>10720</v>
      </c>
      <c r="E23" s="303"/>
      <c r="F23" s="303">
        <v>43141</v>
      </c>
      <c r="G23" s="303"/>
      <c r="H23" s="56"/>
      <c r="I23" s="409">
        <f t="shared" ref="I23:I28" si="5">B23/SUM($B$23:$B$28)*100</f>
        <v>24.715497145793947</v>
      </c>
      <c r="J23" s="409"/>
      <c r="K23" s="409">
        <f t="shared" ref="K23:K28" si="6">D23/SUM($D$23:$D$28)*100</f>
        <v>14.751413906510164</v>
      </c>
      <c r="L23" s="409"/>
      <c r="M23" s="409">
        <f t="shared" ref="M23:M28" si="7">F23/SUM($F$23:$F$28)*100</f>
        <v>29.700591381933595</v>
      </c>
      <c r="N23" s="276"/>
    </row>
    <row r="24" spans="1:14" s="11" customFormat="1" ht="11.4">
      <c r="A24" s="196" t="s">
        <v>15</v>
      </c>
      <c r="B24" s="303">
        <f t="shared" si="4"/>
        <v>63097</v>
      </c>
      <c r="C24" s="260"/>
      <c r="D24" s="303">
        <v>23573</v>
      </c>
      <c r="E24" s="303"/>
      <c r="F24" s="303">
        <v>39524</v>
      </c>
      <c r="G24" s="303"/>
      <c r="H24" s="56"/>
      <c r="I24" s="409">
        <f t="shared" si="5"/>
        <v>28.953671922321544</v>
      </c>
      <c r="J24" s="250"/>
      <c r="K24" s="409">
        <f t="shared" si="6"/>
        <v>32.437973882291423</v>
      </c>
      <c r="L24" s="244"/>
      <c r="M24" s="409">
        <f t="shared" si="7"/>
        <v>27.210453484609616</v>
      </c>
      <c r="N24" s="276"/>
    </row>
    <row r="25" spans="1:14" s="11" customFormat="1" ht="11.4">
      <c r="A25" s="196" t="s">
        <v>16</v>
      </c>
      <c r="B25" s="303">
        <f t="shared" si="4"/>
        <v>70959</v>
      </c>
      <c r="C25" s="260"/>
      <c r="D25" s="303">
        <v>25167</v>
      </c>
      <c r="E25" s="303"/>
      <c r="F25" s="303">
        <v>45792</v>
      </c>
      <c r="G25" s="303"/>
      <c r="H25" s="56"/>
      <c r="I25" s="409">
        <f t="shared" si="5"/>
        <v>32.561351663882817</v>
      </c>
      <c r="J25" s="250"/>
      <c r="K25" s="409">
        <f t="shared" si="6"/>
        <v>34.631421062046755</v>
      </c>
      <c r="L25" s="244"/>
      <c r="M25" s="409">
        <f t="shared" si="7"/>
        <v>31.525682774193992</v>
      </c>
      <c r="N25" s="276"/>
    </row>
    <row r="26" spans="1:14" s="11" customFormat="1" ht="11.4">
      <c r="A26" s="196" t="s">
        <v>17</v>
      </c>
      <c r="B26" s="303">
        <f t="shared" si="4"/>
        <v>10126</v>
      </c>
      <c r="C26" s="260"/>
      <c r="D26" s="303">
        <v>3917</v>
      </c>
      <c r="E26" s="303"/>
      <c r="F26" s="303">
        <v>6209</v>
      </c>
      <c r="G26" s="303"/>
      <c r="H26" s="56"/>
      <c r="I26" s="409">
        <f t="shared" si="5"/>
        <v>4.6465740349846731</v>
      </c>
      <c r="J26" s="250"/>
      <c r="K26" s="409">
        <f t="shared" si="6"/>
        <v>5.3900455477425657</v>
      </c>
      <c r="L26" s="244"/>
      <c r="M26" s="409">
        <f t="shared" si="7"/>
        <v>4.2746105071840166</v>
      </c>
      <c r="N26" s="276"/>
    </row>
    <row r="27" spans="1:14" s="11" customFormat="1" ht="11.4">
      <c r="A27" s="196" t="s">
        <v>18</v>
      </c>
      <c r="B27" s="303">
        <f t="shared" si="4"/>
        <v>15328</v>
      </c>
      <c r="C27" s="260"/>
      <c r="D27" s="303">
        <v>7156</v>
      </c>
      <c r="E27" s="303"/>
      <c r="F27" s="303">
        <v>8172</v>
      </c>
      <c r="G27" s="303"/>
      <c r="H27" s="56"/>
      <c r="I27" s="409">
        <f t="shared" si="5"/>
        <v>7.0336447568877221</v>
      </c>
      <c r="J27" s="250"/>
      <c r="K27" s="409">
        <f t="shared" si="6"/>
        <v>9.8471192084875678</v>
      </c>
      <c r="L27" s="244"/>
      <c r="M27" s="409">
        <f t="shared" si="7"/>
        <v>5.6260455894198396</v>
      </c>
      <c r="N27" s="276"/>
    </row>
    <row r="28" spans="1:14" s="11" customFormat="1" ht="11.4">
      <c r="A28" s="46" t="s">
        <v>29</v>
      </c>
      <c r="B28" s="303">
        <f>D28+F28</f>
        <v>4553</v>
      </c>
      <c r="C28" s="260"/>
      <c r="D28" s="303">
        <v>2138</v>
      </c>
      <c r="E28" s="303"/>
      <c r="F28" s="303">
        <v>2415</v>
      </c>
      <c r="G28" s="303"/>
      <c r="H28" s="56"/>
      <c r="I28" s="409">
        <f t="shared" si="5"/>
        <v>2.0892604761292928</v>
      </c>
      <c r="J28" s="250"/>
      <c r="K28" s="409">
        <f t="shared" si="6"/>
        <v>2.9420263929215231</v>
      </c>
      <c r="L28" s="244"/>
      <c r="M28" s="409">
        <f t="shared" si="7"/>
        <v>1.6626162626589467</v>
      </c>
      <c r="N28" s="276"/>
    </row>
    <row r="29" spans="1:14" s="11" customFormat="1" ht="11.4">
      <c r="A29" s="46" t="s">
        <v>11</v>
      </c>
      <c r="B29" s="303">
        <f t="shared" si="4"/>
        <v>259</v>
      </c>
      <c r="C29" s="260" t="s">
        <v>1</v>
      </c>
      <c r="D29" s="303">
        <v>96</v>
      </c>
      <c r="E29" s="303" t="s">
        <v>1</v>
      </c>
      <c r="F29" s="303">
        <v>163</v>
      </c>
      <c r="G29" s="303" t="s">
        <v>1</v>
      </c>
      <c r="H29" s="56"/>
      <c r="I29" s="585" t="s">
        <v>101</v>
      </c>
      <c r="J29" s="585"/>
      <c r="K29" s="585">
        <v>0</v>
      </c>
      <c r="L29" s="282"/>
      <c r="M29" s="585" t="s">
        <v>101</v>
      </c>
      <c r="N29" s="276"/>
    </row>
    <row r="30" spans="1:14" s="11" customFormat="1" ht="6.6" customHeight="1">
      <c r="A30" s="197"/>
      <c r="B30" s="303"/>
      <c r="C30" s="260"/>
      <c r="D30" s="303"/>
      <c r="E30" s="303"/>
      <c r="F30" s="303"/>
      <c r="G30" s="303"/>
      <c r="H30" s="56"/>
      <c r="I30" s="282"/>
      <c r="J30" s="282"/>
      <c r="K30" s="282"/>
      <c r="L30" s="282"/>
      <c r="M30" s="282"/>
      <c r="N30" s="276"/>
    </row>
    <row r="31" spans="1:14" s="11" customFormat="1" ht="12">
      <c r="A31" s="198" t="s">
        <v>13</v>
      </c>
      <c r="B31" s="424">
        <f t="shared" ref="B31:B36" si="8">D31+F31</f>
        <v>44551</v>
      </c>
      <c r="C31" s="269"/>
      <c r="D31" s="424">
        <f>SUM(D32:D37)</f>
        <v>26804</v>
      </c>
      <c r="E31" s="424"/>
      <c r="F31" s="424">
        <f>SUM(F32:F37)</f>
        <v>17747</v>
      </c>
      <c r="G31" s="303"/>
      <c r="H31" s="426"/>
      <c r="I31" s="407">
        <f>SUM(I32:I37)</f>
        <v>100</v>
      </c>
      <c r="J31" s="407"/>
      <c r="K31" s="407">
        <f>SUM(K32:K37)</f>
        <v>99.999999999999986</v>
      </c>
      <c r="L31" s="407"/>
      <c r="M31" s="407">
        <f>SUM(M32:M37)</f>
        <v>100</v>
      </c>
      <c r="N31" s="275"/>
    </row>
    <row r="32" spans="1:14" s="11" customFormat="1" ht="11.4">
      <c r="A32" s="196" t="s">
        <v>14</v>
      </c>
      <c r="B32" s="303">
        <f t="shared" si="8"/>
        <v>11571</v>
      </c>
      <c r="C32" s="260"/>
      <c r="D32" s="303">
        <v>7896</v>
      </c>
      <c r="E32" s="303"/>
      <c r="F32" s="303">
        <v>3675</v>
      </c>
      <c r="G32" s="303"/>
      <c r="H32" s="56"/>
      <c r="I32" s="409">
        <f>B32/SUM($B$32:$B$37)*100</f>
        <v>25.97248097685798</v>
      </c>
      <c r="J32" s="409"/>
      <c r="K32" s="409">
        <f t="shared" ref="K32:K37" si="9">D32/SUM($D$32:$D$37)*100</f>
        <v>29.458289807491418</v>
      </c>
      <c r="L32" s="409"/>
      <c r="M32" s="409">
        <f t="shared" ref="M32:M37" si="10">F32/SUM($F$32:$F$37)*100</f>
        <v>20.707725249337916</v>
      </c>
      <c r="N32" s="276"/>
    </row>
    <row r="33" spans="1:14" s="11" customFormat="1" ht="11.4">
      <c r="A33" s="196" t="s">
        <v>15</v>
      </c>
      <c r="B33" s="303">
        <f t="shared" si="8"/>
        <v>14827</v>
      </c>
      <c r="C33" s="260"/>
      <c r="D33" s="303">
        <v>8880</v>
      </c>
      <c r="E33" s="303"/>
      <c r="F33" s="303">
        <v>5947</v>
      </c>
      <c r="G33" s="303"/>
      <c r="H33" s="56"/>
      <c r="I33" s="409">
        <f>B33/SUM($B$32:$B$37)*100</f>
        <v>33.280958901034765</v>
      </c>
      <c r="J33" s="250"/>
      <c r="K33" s="409">
        <f t="shared" si="9"/>
        <v>33.129383674078497</v>
      </c>
      <c r="L33" s="244"/>
      <c r="M33" s="409">
        <f t="shared" si="10"/>
        <v>33.509888995323152</v>
      </c>
      <c r="N33" s="276"/>
    </row>
    <row r="34" spans="1:14" s="11" customFormat="1" ht="11.4">
      <c r="A34" s="196" t="s">
        <v>16</v>
      </c>
      <c r="B34" s="303">
        <f t="shared" si="8"/>
        <v>11748</v>
      </c>
      <c r="C34" s="260"/>
      <c r="D34" s="303">
        <v>6862</v>
      </c>
      <c r="E34" s="303"/>
      <c r="F34" s="303">
        <v>4886</v>
      </c>
      <c r="G34" s="303"/>
      <c r="H34" s="56"/>
      <c r="I34" s="409">
        <f>B34/SUM($B$32:$B$37)*100</f>
        <v>26.369778456151376</v>
      </c>
      <c r="J34" s="250"/>
      <c r="K34" s="409">
        <f t="shared" si="9"/>
        <v>25.600656618415162</v>
      </c>
      <c r="L34" s="244"/>
      <c r="M34" s="409">
        <f t="shared" si="10"/>
        <v>27.531413760072127</v>
      </c>
      <c r="N34" s="276"/>
    </row>
    <row r="35" spans="1:14" s="11" customFormat="1" ht="11.4">
      <c r="A35" s="196" t="s">
        <v>17</v>
      </c>
      <c r="B35" s="303">
        <f t="shared" si="8"/>
        <v>1722</v>
      </c>
      <c r="C35" s="260" t="s">
        <v>1</v>
      </c>
      <c r="D35" s="303">
        <v>532</v>
      </c>
      <c r="E35" s="303" t="s">
        <v>1</v>
      </c>
      <c r="F35" s="303">
        <v>1190</v>
      </c>
      <c r="G35" s="303" t="s">
        <v>1</v>
      </c>
      <c r="H35" s="56"/>
      <c r="I35" s="409">
        <f>B35/SUM($B$32:$B$37)*100</f>
        <v>3.8652331036340373</v>
      </c>
      <c r="J35" s="250"/>
      <c r="K35" s="409">
        <f t="shared" si="9"/>
        <v>1.9847783912848829</v>
      </c>
      <c r="L35" s="244"/>
      <c r="M35" s="409">
        <f t="shared" si="10"/>
        <v>6.7053586521665638</v>
      </c>
      <c r="N35" s="276"/>
    </row>
    <row r="36" spans="1:14" s="11" customFormat="1" ht="11.4">
      <c r="A36" s="196" t="s">
        <v>18</v>
      </c>
      <c r="B36" s="303">
        <f t="shared" si="8"/>
        <v>2794</v>
      </c>
      <c r="C36" s="260"/>
      <c r="D36" s="303">
        <v>1656</v>
      </c>
      <c r="E36" s="303" t="s">
        <v>1</v>
      </c>
      <c r="F36" s="303">
        <v>1138</v>
      </c>
      <c r="G36" s="303" t="s">
        <v>1</v>
      </c>
      <c r="H36" s="56"/>
      <c r="I36" s="409">
        <f t="shared" ref="I36" si="11">B36/SUM($B$32:$B$37)*100</f>
        <v>6.2714641646652147</v>
      </c>
      <c r="J36" s="250"/>
      <c r="K36" s="409">
        <f t="shared" si="9"/>
        <v>6.1781823608416655</v>
      </c>
      <c r="L36" s="244"/>
      <c r="M36" s="409">
        <f t="shared" si="10"/>
        <v>6.4123513833323944</v>
      </c>
      <c r="N36" s="276"/>
    </row>
    <row r="37" spans="1:14" s="11" customFormat="1" ht="11.4">
      <c r="A37" s="46" t="s">
        <v>29</v>
      </c>
      <c r="B37" s="303">
        <f>D37+F37</f>
        <v>1889</v>
      </c>
      <c r="C37" s="260" t="s">
        <v>1</v>
      </c>
      <c r="D37" s="303">
        <v>978</v>
      </c>
      <c r="E37" s="303" t="s">
        <v>1</v>
      </c>
      <c r="F37" s="303">
        <v>911</v>
      </c>
      <c r="G37" s="303" t="s">
        <v>1</v>
      </c>
      <c r="H37" s="56"/>
      <c r="I37" s="409">
        <f>B37/SUM($B$32:$B$37)*100</f>
        <v>4.2400843976566183</v>
      </c>
      <c r="J37" s="589"/>
      <c r="K37" s="409">
        <f t="shared" si="9"/>
        <v>3.6487091478883751</v>
      </c>
      <c r="L37" s="590"/>
      <c r="M37" s="409">
        <f t="shared" si="10"/>
        <v>5.1332619597678475</v>
      </c>
      <c r="N37" s="276"/>
    </row>
    <row r="38" spans="1:14" s="11" customFormat="1" ht="6.6" customHeight="1" thickBot="1">
      <c r="A38" s="175"/>
      <c r="B38" s="15"/>
      <c r="C38" s="338"/>
      <c r="D38" s="195"/>
      <c r="E38" s="338"/>
      <c r="F38" s="195"/>
      <c r="G38" s="338"/>
      <c r="H38" s="37"/>
      <c r="I38" s="194"/>
      <c r="J38" s="60"/>
      <c r="K38" s="194"/>
      <c r="L38" s="60"/>
      <c r="M38" s="194"/>
      <c r="N38" s="37"/>
    </row>
    <row r="39" spans="1:14" s="4" customFormat="1" ht="6.6" customHeight="1">
      <c r="B39" s="53"/>
      <c r="C39" s="331"/>
      <c r="D39" s="193"/>
      <c r="E39" s="331"/>
      <c r="F39" s="193"/>
      <c r="G39" s="334"/>
      <c r="H39" s="24"/>
      <c r="I39" s="7"/>
    </row>
    <row r="40" spans="1:14" s="4" customFormat="1" ht="22.5" customHeight="1">
      <c r="A40" s="656" t="s">
        <v>153</v>
      </c>
      <c r="B40" s="657"/>
      <c r="C40" s="657"/>
      <c r="D40" s="657"/>
      <c r="E40" s="657"/>
      <c r="F40" s="657"/>
      <c r="G40" s="657"/>
      <c r="H40" s="657"/>
      <c r="I40" s="657"/>
      <c r="J40" s="657"/>
      <c r="K40" s="657"/>
      <c r="L40" s="657"/>
      <c r="M40" s="657"/>
      <c r="N40" s="657"/>
    </row>
    <row r="41" spans="1:14" s="4" customFormat="1" ht="10.199999999999999">
      <c r="A41" s="159" t="s">
        <v>31</v>
      </c>
      <c r="B41" s="53"/>
      <c r="C41" s="331"/>
      <c r="D41" s="193"/>
      <c r="E41" s="331"/>
      <c r="F41" s="193"/>
      <c r="G41" s="334"/>
      <c r="H41" s="24"/>
      <c r="I41" s="7"/>
    </row>
    <row r="42" spans="1:14" s="4" customFormat="1" ht="10.199999999999999">
      <c r="A42" s="158" t="s">
        <v>113</v>
      </c>
      <c r="B42" s="7"/>
      <c r="C42" s="337"/>
      <c r="D42" s="7"/>
      <c r="E42" s="337"/>
      <c r="F42" s="7"/>
      <c r="G42" s="337"/>
      <c r="H42" s="160"/>
    </row>
    <row r="43" spans="1:14">
      <c r="A43" s="4" t="s">
        <v>202</v>
      </c>
      <c r="B43" s="6"/>
      <c r="C43" s="330"/>
      <c r="D43" s="4"/>
      <c r="E43" s="330"/>
      <c r="F43" s="4"/>
      <c r="G43" s="330"/>
      <c r="H43" s="4"/>
      <c r="I43" s="4"/>
      <c r="J43" s="4"/>
      <c r="K43" s="4"/>
      <c r="L43" s="4"/>
      <c r="M43" s="4"/>
      <c r="N43" s="7"/>
    </row>
    <row r="45" spans="1:14">
      <c r="A45" s="326"/>
    </row>
    <row r="46" spans="1:14">
      <c r="A46" s="326"/>
    </row>
    <row r="47" spans="1:14">
      <c r="A47" s="326"/>
      <c r="B47" s="323"/>
      <c r="D47" s="323"/>
    </row>
    <row r="60" spans="3:7">
      <c r="C60" s="1"/>
      <c r="E60" s="1"/>
      <c r="G60" s="1"/>
    </row>
    <row r="61" spans="3:7">
      <c r="C61" s="1"/>
      <c r="E61" s="1"/>
      <c r="G61" s="1"/>
    </row>
    <row r="62" spans="3:7">
      <c r="C62" s="1"/>
      <c r="E62" s="1"/>
      <c r="G62" s="1"/>
    </row>
  </sheetData>
  <mergeCells count="13">
    <mergeCell ref="A40:N40"/>
    <mergeCell ref="B4:G4"/>
    <mergeCell ref="A1:N1"/>
    <mergeCell ref="D7:G7"/>
    <mergeCell ref="K7:N7"/>
    <mergeCell ref="I4:N4"/>
    <mergeCell ref="A4:A10"/>
    <mergeCell ref="B7:C10"/>
    <mergeCell ref="M10:N10"/>
    <mergeCell ref="D10:E10"/>
    <mergeCell ref="F10:G10"/>
    <mergeCell ref="I7:J10"/>
    <mergeCell ref="K10:L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E66" sqref="E66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25.5" customHeight="1">
      <c r="A1" s="665" t="s">
        <v>207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</row>
    <row r="2" spans="1:14" s="11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>
      <c r="A4" s="663" t="s">
        <v>139</v>
      </c>
      <c r="B4" s="658" t="s">
        <v>54</v>
      </c>
      <c r="C4" s="658"/>
      <c r="D4" s="658"/>
      <c r="E4" s="658"/>
      <c r="F4" s="658"/>
      <c r="G4" s="658"/>
      <c r="H4" s="457"/>
      <c r="I4" s="658" t="s">
        <v>55</v>
      </c>
      <c r="J4" s="658"/>
      <c r="K4" s="658"/>
      <c r="L4" s="658"/>
      <c r="M4" s="658"/>
      <c r="N4" s="658"/>
    </row>
    <row r="5" spans="1:14" s="11" customFormat="1" ht="6.6" customHeight="1">
      <c r="A5" s="663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s="11" customFormat="1" ht="6.6" customHeight="1">
      <c r="A6" s="663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s="11" customFormat="1" ht="25.5" customHeight="1">
      <c r="A7" s="663"/>
      <c r="B7" s="664" t="s">
        <v>2</v>
      </c>
      <c r="C7" s="664"/>
      <c r="D7" s="659" t="s">
        <v>0</v>
      </c>
      <c r="E7" s="659"/>
      <c r="F7" s="659"/>
      <c r="G7" s="659"/>
      <c r="H7" s="460"/>
      <c r="I7" s="664" t="s">
        <v>2</v>
      </c>
      <c r="J7" s="664"/>
      <c r="K7" s="659" t="s">
        <v>0</v>
      </c>
      <c r="L7" s="659"/>
      <c r="M7" s="659"/>
      <c r="N7" s="659"/>
    </row>
    <row r="8" spans="1:14" s="11" customFormat="1" ht="6.6" customHeight="1">
      <c r="A8" s="663"/>
      <c r="B8" s="664"/>
      <c r="C8" s="664"/>
      <c r="D8" s="462"/>
      <c r="E8" s="494"/>
      <c r="F8" s="462"/>
      <c r="G8" s="494"/>
      <c r="H8" s="460"/>
      <c r="I8" s="664"/>
      <c r="J8" s="664"/>
      <c r="K8" s="462"/>
      <c r="L8" s="462"/>
      <c r="M8" s="462"/>
      <c r="N8" s="462"/>
    </row>
    <row r="9" spans="1:14" s="11" customFormat="1" ht="6.6" customHeight="1">
      <c r="A9" s="663"/>
      <c r="B9" s="664"/>
      <c r="C9" s="664"/>
      <c r="D9" s="460"/>
      <c r="E9" s="495"/>
      <c r="F9" s="460"/>
      <c r="G9" s="495"/>
      <c r="H9" s="460"/>
      <c r="I9" s="664"/>
      <c r="J9" s="664"/>
      <c r="K9" s="460"/>
      <c r="L9" s="460"/>
      <c r="M9" s="460"/>
      <c r="N9" s="460"/>
    </row>
    <row r="10" spans="1:14" s="11" customFormat="1" ht="25.5" customHeight="1">
      <c r="A10" s="663"/>
      <c r="B10" s="664"/>
      <c r="C10" s="664"/>
      <c r="D10" s="660" t="s">
        <v>3</v>
      </c>
      <c r="E10" s="660"/>
      <c r="F10" s="660" t="s">
        <v>10</v>
      </c>
      <c r="G10" s="660"/>
      <c r="H10" s="460"/>
      <c r="I10" s="664"/>
      <c r="J10" s="664"/>
      <c r="K10" s="660" t="s">
        <v>3</v>
      </c>
      <c r="L10" s="660"/>
      <c r="M10" s="660" t="s">
        <v>10</v>
      </c>
      <c r="N10" s="660"/>
    </row>
    <row r="11" spans="1:14" s="11" customFormat="1" ht="6.6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4" s="11" customFormat="1" ht="6.6" customHeight="1">
      <c r="A12" s="62"/>
      <c r="B12" s="62"/>
      <c r="C12" s="340"/>
      <c r="D12" s="62"/>
      <c r="E12" s="340"/>
      <c r="F12" s="62"/>
      <c r="G12" s="340"/>
      <c r="H12" s="62"/>
      <c r="I12" s="62"/>
      <c r="J12" s="62"/>
      <c r="K12" s="62"/>
      <c r="L12" s="62"/>
      <c r="M12" s="62"/>
      <c r="N12" s="62"/>
    </row>
    <row r="13" spans="1:14" s="52" customFormat="1" ht="12">
      <c r="A13" s="477" t="s">
        <v>56</v>
      </c>
      <c r="B13" s="470">
        <f>D13+F13</f>
        <v>262735</v>
      </c>
      <c r="C13" s="472"/>
      <c r="D13" s="479">
        <f>SUM(D14:D16)</f>
        <v>99571</v>
      </c>
      <c r="E13" s="497"/>
      <c r="F13" s="479">
        <f>SUM(F14:F16)</f>
        <v>163164</v>
      </c>
      <c r="G13" s="472"/>
      <c r="H13" s="508"/>
      <c r="I13" s="476">
        <f>SUM(I14:I15)</f>
        <v>99.765162616324432</v>
      </c>
      <c r="J13" s="476"/>
      <c r="K13" s="476">
        <f>SUM(K14:K15)</f>
        <v>99.758965963985489</v>
      </c>
      <c r="L13" s="476"/>
      <c r="M13" s="476">
        <f>SUM(M14:M15)</f>
        <v>99.768944129832562</v>
      </c>
      <c r="N13" s="501"/>
    </row>
    <row r="14" spans="1:14" s="11" customFormat="1">
      <c r="A14" s="492" t="s">
        <v>114</v>
      </c>
      <c r="B14" s="483">
        <f>D14+F14</f>
        <v>193739</v>
      </c>
      <c r="C14" s="498"/>
      <c r="D14" s="483">
        <v>69635</v>
      </c>
      <c r="E14" s="483"/>
      <c r="F14" s="483">
        <v>124104</v>
      </c>
      <c r="G14" s="486"/>
      <c r="H14" s="509"/>
      <c r="I14" s="488">
        <f>B14*100/B13</f>
        <v>73.73931908577083</v>
      </c>
      <c r="J14" s="488"/>
      <c r="K14" s="488">
        <f>D14*100/D13</f>
        <v>69.935021241124417</v>
      </c>
      <c r="L14" s="488"/>
      <c r="M14" s="488">
        <f>F14*100/F13</f>
        <v>76.060895785835115</v>
      </c>
      <c r="N14" s="510"/>
    </row>
    <row r="15" spans="1:14" s="11" customFormat="1">
      <c r="A15" s="492" t="s">
        <v>92</v>
      </c>
      <c r="B15" s="483">
        <f>D15+F15</f>
        <v>68379</v>
      </c>
      <c r="C15" s="498"/>
      <c r="D15" s="483">
        <v>29696</v>
      </c>
      <c r="E15" s="483"/>
      <c r="F15" s="483">
        <v>38683</v>
      </c>
      <c r="G15" s="486"/>
      <c r="H15" s="509"/>
      <c r="I15" s="488">
        <f>B15*100/B13</f>
        <v>26.025843530553601</v>
      </c>
      <c r="J15" s="500"/>
      <c r="K15" s="488">
        <f>D15*100/D13</f>
        <v>29.823944722861075</v>
      </c>
      <c r="L15" s="500"/>
      <c r="M15" s="488">
        <f>F15*100/F13</f>
        <v>23.708048343997451</v>
      </c>
      <c r="N15" s="502"/>
    </row>
    <row r="16" spans="1:14" s="11" customFormat="1" ht="11.4">
      <c r="A16" s="647" t="s">
        <v>11</v>
      </c>
      <c r="B16" s="483">
        <f>D16+F16</f>
        <v>617</v>
      </c>
      <c r="C16" s="498" t="s">
        <v>1</v>
      </c>
      <c r="D16" s="483">
        <v>240</v>
      </c>
      <c r="E16" s="498" t="s">
        <v>1</v>
      </c>
      <c r="F16" s="483">
        <v>377</v>
      </c>
      <c r="G16" s="498" t="s">
        <v>1</v>
      </c>
      <c r="H16" s="509"/>
      <c r="I16" s="493" t="s">
        <v>101</v>
      </c>
      <c r="J16" s="500"/>
      <c r="K16" s="488">
        <v>0</v>
      </c>
      <c r="L16" s="500"/>
      <c r="M16" s="493" t="s">
        <v>101</v>
      </c>
      <c r="N16" s="502"/>
    </row>
    <row r="17" spans="1:14" s="11" customFormat="1" ht="6.6" customHeight="1">
      <c r="A17" s="49"/>
      <c r="B17" s="238"/>
      <c r="C17" s="260"/>
      <c r="D17" s="238"/>
      <c r="E17" s="257"/>
      <c r="F17" s="235"/>
      <c r="G17" s="257"/>
      <c r="H17" s="390"/>
      <c r="I17" s="240"/>
      <c r="J17" s="389"/>
      <c r="K17" s="240"/>
      <c r="L17" s="389"/>
      <c r="M17" s="240"/>
      <c r="N17" s="273"/>
    </row>
    <row r="18" spans="1:14" s="52" customFormat="1" ht="12">
      <c r="A18" s="198" t="s">
        <v>12</v>
      </c>
      <c r="B18" s="424">
        <f>D18+F18</f>
        <v>218183</v>
      </c>
      <c r="C18" s="281"/>
      <c r="D18" s="424">
        <f>SUM(D19:D21)</f>
        <v>72766</v>
      </c>
      <c r="E18" s="377"/>
      <c r="F18" s="424">
        <f>SUM(F19:F21)</f>
        <v>145417</v>
      </c>
      <c r="G18" s="425"/>
      <c r="H18" s="428"/>
      <c r="I18" s="407">
        <f>SUM(I19:I20)</f>
        <v>99.783667838465874</v>
      </c>
      <c r="J18" s="407"/>
      <c r="K18" s="407">
        <f>SUM(K19:K20)</f>
        <v>99.670175631476241</v>
      </c>
      <c r="L18" s="407"/>
      <c r="M18" s="407">
        <f>SUM(M19:M20)</f>
        <v>99.840458818432509</v>
      </c>
      <c r="N18" s="275"/>
    </row>
    <row r="19" spans="1:14" s="11" customFormat="1">
      <c r="A19" s="444" t="s">
        <v>114</v>
      </c>
      <c r="B19" s="303">
        <f>D19+F19</f>
        <v>168009</v>
      </c>
      <c r="C19" s="260"/>
      <c r="D19" s="303">
        <v>51325</v>
      </c>
      <c r="E19" s="303"/>
      <c r="F19" s="303">
        <v>116684</v>
      </c>
      <c r="G19" s="260"/>
      <c r="H19" s="39"/>
      <c r="I19" s="244">
        <f>B19*100/B18</f>
        <v>77.003707896582227</v>
      </c>
      <c r="J19" s="244"/>
      <c r="K19" s="244">
        <f>D19*100/D18</f>
        <v>70.534315477008491</v>
      </c>
      <c r="L19" s="244"/>
      <c r="M19" s="244">
        <f>F19*100/F18</f>
        <v>80.240962198367455</v>
      </c>
      <c r="N19" s="276"/>
    </row>
    <row r="20" spans="1:14" s="11" customFormat="1">
      <c r="A20" s="444" t="s">
        <v>92</v>
      </c>
      <c r="B20" s="303">
        <f>D20+F20</f>
        <v>49702</v>
      </c>
      <c r="C20" s="259"/>
      <c r="D20" s="303">
        <v>21201</v>
      </c>
      <c r="E20" s="303"/>
      <c r="F20" s="303">
        <v>28501</v>
      </c>
      <c r="G20" s="260"/>
      <c r="H20" s="39"/>
      <c r="I20" s="244">
        <f>B20*100/B18</f>
        <v>22.779959941883646</v>
      </c>
      <c r="J20" s="264"/>
      <c r="K20" s="244">
        <f>D20*100/D18</f>
        <v>29.135860154467746</v>
      </c>
      <c r="L20" s="264"/>
      <c r="M20" s="244">
        <f>F20*100/F18</f>
        <v>19.599496620065054</v>
      </c>
      <c r="N20" s="276"/>
    </row>
    <row r="21" spans="1:14" s="11" customFormat="1" ht="11.4">
      <c r="A21" s="444" t="s">
        <v>11</v>
      </c>
      <c r="B21" s="303">
        <f>D21+F21</f>
        <v>472</v>
      </c>
      <c r="C21" s="310" t="s">
        <v>1</v>
      </c>
      <c r="D21" s="303">
        <v>240</v>
      </c>
      <c r="E21" s="310" t="s">
        <v>1</v>
      </c>
      <c r="F21" s="303">
        <v>232</v>
      </c>
      <c r="G21" s="310" t="s">
        <v>1</v>
      </c>
      <c r="H21" s="39"/>
      <c r="I21" s="282" t="s">
        <v>101</v>
      </c>
      <c r="J21" s="264"/>
      <c r="K21" s="244">
        <v>0</v>
      </c>
      <c r="L21" s="264"/>
      <c r="M21" s="282" t="s">
        <v>101</v>
      </c>
      <c r="N21" s="276"/>
    </row>
    <row r="22" spans="1:14" s="11" customFormat="1" ht="6.6" customHeight="1">
      <c r="A22" s="49"/>
      <c r="B22" s="303"/>
      <c r="C22" s="259"/>
      <c r="D22" s="303"/>
      <c r="E22" s="303"/>
      <c r="F22" s="303"/>
      <c r="G22" s="260"/>
      <c r="H22" s="39"/>
      <c r="I22" s="244"/>
      <c r="J22" s="244"/>
      <c r="K22" s="244"/>
      <c r="L22" s="244"/>
      <c r="M22" s="244"/>
      <c r="N22" s="276"/>
    </row>
    <row r="23" spans="1:14" s="52" customFormat="1" ht="12">
      <c r="A23" s="198" t="s">
        <v>13</v>
      </c>
      <c r="B23" s="424">
        <f>D23+F23</f>
        <v>44552</v>
      </c>
      <c r="C23" s="281"/>
      <c r="D23" s="424">
        <f>SUM(D24:D25)</f>
        <v>26805</v>
      </c>
      <c r="E23" s="424"/>
      <c r="F23" s="424">
        <f>SUM(F24:F26)</f>
        <v>17747</v>
      </c>
      <c r="G23" s="425"/>
      <c r="H23" s="428"/>
      <c r="I23" s="407">
        <f>SUM(I24:I25)</f>
        <v>99.67453761896212</v>
      </c>
      <c r="J23" s="407"/>
      <c r="K23" s="407">
        <f>SUM(K24:K25)</f>
        <v>100</v>
      </c>
      <c r="L23" s="407"/>
      <c r="M23" s="407">
        <f>SUM(M24:M25)</f>
        <v>99.182960500366249</v>
      </c>
      <c r="N23" s="280"/>
    </row>
    <row r="24" spans="1:14" s="11" customFormat="1">
      <c r="A24" s="444" t="s">
        <v>115</v>
      </c>
      <c r="B24" s="303">
        <f>D24+F24</f>
        <v>25730</v>
      </c>
      <c r="C24" s="259"/>
      <c r="D24" s="303">
        <v>18310</v>
      </c>
      <c r="E24" s="303"/>
      <c r="F24" s="303">
        <v>7420</v>
      </c>
      <c r="G24" s="260"/>
      <c r="H24" s="39"/>
      <c r="I24" s="244">
        <f>B24*100/B23</f>
        <v>57.752738373137007</v>
      </c>
      <c r="J24" s="244"/>
      <c r="K24" s="244">
        <f>D24*100/D23</f>
        <v>68.308151464279049</v>
      </c>
      <c r="L24" s="244"/>
      <c r="M24" s="244">
        <f>F24*100/F23</f>
        <v>41.80988336056798</v>
      </c>
      <c r="N24" s="276"/>
    </row>
    <row r="25" spans="1:14" s="11" customFormat="1">
      <c r="A25" s="444" t="s">
        <v>91</v>
      </c>
      <c r="B25" s="303">
        <f>D25+F25</f>
        <v>18677</v>
      </c>
      <c r="C25" s="259"/>
      <c r="D25" s="303">
        <v>8495</v>
      </c>
      <c r="E25" s="303"/>
      <c r="F25" s="303">
        <v>10182</v>
      </c>
      <c r="G25" s="260"/>
      <c r="H25" s="39"/>
      <c r="I25" s="244">
        <f>B25*100/B23</f>
        <v>41.921799245825106</v>
      </c>
      <c r="J25" s="264"/>
      <c r="K25" s="244">
        <f>D25*100/D23</f>
        <v>31.691848535720947</v>
      </c>
      <c r="L25" s="264"/>
      <c r="M25" s="244">
        <f>F25*100/F23</f>
        <v>57.373077139798276</v>
      </c>
      <c r="N25" s="276"/>
    </row>
    <row r="26" spans="1:14" s="11" customFormat="1" ht="11.4">
      <c r="A26" s="444" t="s">
        <v>11</v>
      </c>
      <c r="B26" s="303">
        <f>D26+F26</f>
        <v>145</v>
      </c>
      <c r="C26" s="310" t="s">
        <v>1</v>
      </c>
      <c r="D26" s="303">
        <v>0</v>
      </c>
      <c r="E26" s="303"/>
      <c r="F26" s="303">
        <v>145</v>
      </c>
      <c r="G26" s="310" t="s">
        <v>1</v>
      </c>
      <c r="H26" s="39"/>
      <c r="I26" s="244"/>
      <c r="J26" s="264"/>
      <c r="K26" s="244"/>
      <c r="L26" s="264"/>
      <c r="M26" s="244"/>
      <c r="N26" s="276"/>
    </row>
    <row r="27" spans="1:14" s="11" customFormat="1" ht="6.6" customHeight="1" thickBot="1">
      <c r="A27" s="175"/>
      <c r="B27" s="22"/>
      <c r="C27" s="341"/>
      <c r="D27" s="22"/>
      <c r="E27" s="341"/>
      <c r="F27" s="38"/>
      <c r="G27" s="329"/>
      <c r="H27" s="22"/>
      <c r="I27" s="208"/>
      <c r="J27" s="173"/>
      <c r="K27" s="208"/>
      <c r="L27" s="173"/>
      <c r="M27" s="208"/>
      <c r="N27" s="9"/>
    </row>
    <row r="28" spans="1:14" s="4" customFormat="1" ht="6.6" customHeight="1">
      <c r="A28" s="59"/>
      <c r="B28" s="63"/>
      <c r="C28" s="342"/>
      <c r="D28" s="63"/>
      <c r="E28" s="344"/>
      <c r="F28" s="207"/>
      <c r="G28" s="337"/>
      <c r="H28" s="7"/>
      <c r="I28" s="7"/>
      <c r="J28" s="7"/>
      <c r="K28" s="7"/>
      <c r="L28" s="7"/>
      <c r="M28" s="7"/>
      <c r="N28" s="7"/>
    </row>
    <row r="29" spans="1:14" s="4" customFormat="1" ht="11.4">
      <c r="A29" s="5" t="s">
        <v>90</v>
      </c>
      <c r="B29" s="24"/>
      <c r="C29" s="334"/>
      <c r="D29" s="24"/>
      <c r="E29" s="337"/>
      <c r="F29" s="7"/>
      <c r="G29" s="337"/>
    </row>
    <row r="30" spans="1:14" s="4" customFormat="1" ht="11.4">
      <c r="A30" s="5" t="s">
        <v>89</v>
      </c>
      <c r="C30" s="330"/>
      <c r="E30" s="330"/>
      <c r="G30" s="330"/>
      <c r="M30" s="6"/>
    </row>
    <row r="31" spans="1:14" s="4" customFormat="1" ht="10.199999999999999">
      <c r="A31" s="4" t="s">
        <v>202</v>
      </c>
      <c r="B31" s="6"/>
      <c r="C31" s="330"/>
      <c r="E31" s="330"/>
      <c r="G31" s="330"/>
      <c r="N31" s="7"/>
    </row>
    <row r="32" spans="1:14" s="11" customFormat="1" ht="11.4">
      <c r="C32" s="266"/>
      <c r="E32" s="266"/>
      <c r="G32" s="266"/>
    </row>
    <row r="33" spans="1:14" s="11" customFormat="1" ht="11.4">
      <c r="C33" s="266"/>
      <c r="E33" s="266"/>
      <c r="G33" s="266"/>
    </row>
    <row r="34" spans="1:14" s="11" customFormat="1" ht="11.4">
      <c r="C34" s="266"/>
      <c r="E34" s="266"/>
      <c r="G34" s="266"/>
    </row>
    <row r="35" spans="1:14" ht="25.5" customHeight="1">
      <c r="A35" s="665" t="s">
        <v>208</v>
      </c>
      <c r="B35" s="665"/>
      <c r="C35" s="665"/>
      <c r="D35" s="665"/>
      <c r="E35" s="665"/>
      <c r="F35" s="665"/>
      <c r="G35" s="665"/>
      <c r="H35" s="665"/>
      <c r="I35" s="665"/>
      <c r="J35" s="665"/>
      <c r="K35" s="665"/>
      <c r="L35" s="665"/>
      <c r="M35" s="665"/>
      <c r="N35" s="665"/>
    </row>
    <row r="36" spans="1:14" s="11" customFormat="1" ht="6.6" customHeight="1" thickBot="1">
      <c r="A36" s="206"/>
      <c r="B36" s="206"/>
      <c r="C36" s="343"/>
      <c r="D36" s="206"/>
      <c r="E36" s="343"/>
      <c r="F36" s="206"/>
      <c r="G36" s="343"/>
      <c r="H36" s="206"/>
      <c r="I36" s="206"/>
      <c r="J36" s="206"/>
      <c r="K36" s="206"/>
      <c r="L36" s="206"/>
      <c r="M36" s="206"/>
      <c r="N36" s="9"/>
    </row>
    <row r="37" spans="1:14" s="11" customFormat="1" ht="6.6" customHeight="1">
      <c r="A37" s="455"/>
      <c r="B37" s="455"/>
      <c r="C37" s="456"/>
      <c r="D37" s="455"/>
      <c r="E37" s="456"/>
      <c r="F37" s="455"/>
      <c r="G37" s="456"/>
      <c r="H37" s="455"/>
      <c r="I37" s="455"/>
      <c r="J37" s="455"/>
      <c r="K37" s="455"/>
      <c r="L37" s="455"/>
      <c r="M37" s="455"/>
      <c r="N37" s="455"/>
    </row>
    <row r="38" spans="1:14" s="11" customFormat="1" ht="12" customHeight="1">
      <c r="A38" s="663" t="s">
        <v>140</v>
      </c>
      <c r="B38" s="658" t="s">
        <v>54</v>
      </c>
      <c r="C38" s="658"/>
      <c r="D38" s="658"/>
      <c r="E38" s="658"/>
      <c r="F38" s="658"/>
      <c r="G38" s="658"/>
      <c r="H38" s="457"/>
      <c r="I38" s="658" t="s">
        <v>55</v>
      </c>
      <c r="J38" s="658"/>
      <c r="K38" s="658"/>
      <c r="L38" s="658"/>
      <c r="M38" s="658"/>
      <c r="N38" s="658"/>
    </row>
    <row r="39" spans="1:14" s="11" customFormat="1" ht="6.6" customHeight="1">
      <c r="A39" s="663"/>
      <c r="B39" s="458"/>
      <c r="C39" s="459"/>
      <c r="D39" s="458"/>
      <c r="E39" s="459"/>
      <c r="F39" s="458"/>
      <c r="G39" s="459"/>
      <c r="H39" s="460"/>
      <c r="I39" s="458"/>
      <c r="J39" s="458"/>
      <c r="K39" s="458"/>
      <c r="L39" s="458"/>
      <c r="M39" s="458"/>
      <c r="N39" s="458"/>
    </row>
    <row r="40" spans="1:14" s="11" customFormat="1" ht="6.6" customHeight="1">
      <c r="A40" s="663"/>
      <c r="B40" s="457"/>
      <c r="C40" s="461"/>
      <c r="D40" s="457"/>
      <c r="E40" s="461"/>
      <c r="F40" s="457"/>
      <c r="G40" s="461"/>
      <c r="H40" s="460"/>
      <c r="I40" s="457"/>
      <c r="J40" s="457"/>
      <c r="K40" s="457"/>
      <c r="L40" s="457"/>
      <c r="M40" s="457"/>
      <c r="N40" s="457"/>
    </row>
    <row r="41" spans="1:14" s="11" customFormat="1" ht="25.5" customHeight="1">
      <c r="A41" s="663"/>
      <c r="B41" s="664" t="s">
        <v>2</v>
      </c>
      <c r="C41" s="664"/>
      <c r="D41" s="659" t="s">
        <v>0</v>
      </c>
      <c r="E41" s="659"/>
      <c r="F41" s="659"/>
      <c r="G41" s="659"/>
      <c r="H41" s="460"/>
      <c r="I41" s="664" t="s">
        <v>2</v>
      </c>
      <c r="J41" s="664"/>
      <c r="K41" s="659" t="s">
        <v>0</v>
      </c>
      <c r="L41" s="659"/>
      <c r="M41" s="659"/>
      <c r="N41" s="659"/>
    </row>
    <row r="42" spans="1:14" s="11" customFormat="1" ht="6.6" customHeight="1">
      <c r="A42" s="663"/>
      <c r="B42" s="664"/>
      <c r="C42" s="664"/>
      <c r="D42" s="462"/>
      <c r="E42" s="494"/>
      <c r="F42" s="462"/>
      <c r="G42" s="494"/>
      <c r="H42" s="460"/>
      <c r="I42" s="664"/>
      <c r="J42" s="664"/>
      <c r="K42" s="462"/>
      <c r="L42" s="462"/>
      <c r="M42" s="462"/>
      <c r="N42" s="462"/>
    </row>
    <row r="43" spans="1:14" s="11" customFormat="1" ht="6.6" customHeight="1">
      <c r="A43" s="663"/>
      <c r="B43" s="664"/>
      <c r="C43" s="664"/>
      <c r="D43" s="460"/>
      <c r="E43" s="495"/>
      <c r="F43" s="460"/>
      <c r="G43" s="495"/>
      <c r="H43" s="460"/>
      <c r="I43" s="664"/>
      <c r="J43" s="664"/>
      <c r="K43" s="460"/>
      <c r="L43" s="460"/>
      <c r="M43" s="460"/>
      <c r="N43" s="460"/>
    </row>
    <row r="44" spans="1:14" s="11" customFormat="1" ht="24.6" customHeight="1">
      <c r="A44" s="663"/>
      <c r="B44" s="664"/>
      <c r="C44" s="664"/>
      <c r="D44" s="660" t="s">
        <v>3</v>
      </c>
      <c r="E44" s="660"/>
      <c r="F44" s="660" t="s">
        <v>10</v>
      </c>
      <c r="G44" s="660"/>
      <c r="H44" s="460"/>
      <c r="I44" s="664"/>
      <c r="J44" s="664"/>
      <c r="K44" s="660" t="s">
        <v>3</v>
      </c>
      <c r="L44" s="660"/>
      <c r="M44" s="660" t="s">
        <v>10</v>
      </c>
      <c r="N44" s="660"/>
    </row>
    <row r="45" spans="1:14" s="11" customFormat="1" ht="6.6" customHeight="1">
      <c r="A45" s="465"/>
      <c r="B45" s="466"/>
      <c r="C45" s="496"/>
      <c r="D45" s="468"/>
      <c r="E45" s="463"/>
      <c r="F45" s="462"/>
      <c r="G45" s="494"/>
      <c r="H45" s="462"/>
      <c r="I45" s="466"/>
      <c r="J45" s="466"/>
      <c r="K45" s="468"/>
      <c r="L45" s="468"/>
      <c r="M45" s="462"/>
      <c r="N45" s="462"/>
    </row>
    <row r="46" spans="1:14" s="11" customFormat="1" ht="6.6" customHeight="1">
      <c r="A46" s="205"/>
      <c r="B46" s="26"/>
      <c r="C46" s="260"/>
      <c r="D46" s="26"/>
      <c r="E46" s="260"/>
      <c r="F46" s="26"/>
      <c r="G46" s="260"/>
    </row>
    <row r="47" spans="1:14" s="11" customFormat="1" ht="12">
      <c r="A47" s="477" t="s">
        <v>56</v>
      </c>
      <c r="B47" s="470">
        <f>D47+F47</f>
        <v>262733</v>
      </c>
      <c r="C47" s="489"/>
      <c r="D47" s="479">
        <f>SUM(D48:D52)</f>
        <v>99570</v>
      </c>
      <c r="E47" s="473"/>
      <c r="F47" s="479">
        <f>SUM(F48:F52)</f>
        <v>163163</v>
      </c>
      <c r="G47" s="473"/>
      <c r="H47" s="474"/>
      <c r="I47" s="511">
        <f>SUM(I48:I51)</f>
        <v>99.999999999999986</v>
      </c>
      <c r="J47" s="511"/>
      <c r="K47" s="511">
        <f>SUM(K48:K51)</f>
        <v>100</v>
      </c>
      <c r="L47" s="511"/>
      <c r="M47" s="511">
        <f>SUM(M48:M51)</f>
        <v>100</v>
      </c>
      <c r="N47" s="501"/>
    </row>
    <row r="48" spans="1:14" s="11" customFormat="1" ht="11.4">
      <c r="A48" s="512" t="s">
        <v>88</v>
      </c>
      <c r="B48" s="483">
        <f t="shared" ref="B48:B52" si="0">D48+F48</f>
        <v>182547</v>
      </c>
      <c r="C48" s="499"/>
      <c r="D48" s="483">
        <v>60212</v>
      </c>
      <c r="E48" s="483"/>
      <c r="F48" s="483">
        <v>122335</v>
      </c>
      <c r="G48" s="499"/>
      <c r="H48" s="487"/>
      <c r="I48" s="488">
        <f>B48*100/SUM(B48:B51)</f>
        <v>69.704757031685546</v>
      </c>
      <c r="J48" s="507"/>
      <c r="K48" s="488">
        <f>D48*100/SUM(D48:D51)</f>
        <v>60.571187139738647</v>
      </c>
      <c r="L48" s="507"/>
      <c r="M48" s="488">
        <f>F48*100/SUM(F48:F51)</f>
        <v>75.292807070452184</v>
      </c>
      <c r="N48" s="502"/>
    </row>
    <row r="49" spans="1:14" s="11" customFormat="1" ht="11.4">
      <c r="A49" s="512" t="s">
        <v>87</v>
      </c>
      <c r="B49" s="483">
        <f t="shared" si="0"/>
        <v>20738</v>
      </c>
      <c r="C49" s="499"/>
      <c r="D49" s="483">
        <v>15362</v>
      </c>
      <c r="E49" s="483"/>
      <c r="F49" s="483">
        <v>5376</v>
      </c>
      <c r="G49" s="499"/>
      <c r="H49" s="487"/>
      <c r="I49" s="488">
        <f>B49*100/SUM(B48:B51)</f>
        <v>7.9187127223295635</v>
      </c>
      <c r="J49" s="488"/>
      <c r="K49" s="488">
        <f>D49*100/SUM(D48:D51)</f>
        <v>15.453640085708249</v>
      </c>
      <c r="L49" s="488"/>
      <c r="M49" s="488">
        <f>F49*100/SUM(F48:F51)</f>
        <v>3.3087352827134584</v>
      </c>
      <c r="N49" s="502"/>
    </row>
    <row r="50" spans="1:14" s="11" customFormat="1" ht="11.4">
      <c r="A50" s="512" t="s">
        <v>86</v>
      </c>
      <c r="B50" s="483">
        <f t="shared" si="0"/>
        <v>55580</v>
      </c>
      <c r="C50" s="499"/>
      <c r="D50" s="483">
        <v>23474</v>
      </c>
      <c r="E50" s="483"/>
      <c r="F50" s="483">
        <v>32106</v>
      </c>
      <c r="G50" s="499"/>
      <c r="H50" s="487"/>
      <c r="I50" s="488">
        <f>B50*100/SUM(B48:B51)</f>
        <v>21.222974882200653</v>
      </c>
      <c r="J50" s="488"/>
      <c r="K50" s="488">
        <f>D50*100/SUM(D48:D51)</f>
        <v>23.614031205045922</v>
      </c>
      <c r="L50" s="488"/>
      <c r="M50" s="488">
        <f>F50*100/SUM(F48:F51)</f>
        <v>19.760092073437182</v>
      </c>
      <c r="N50" s="502"/>
    </row>
    <row r="51" spans="1:14" s="11" customFormat="1">
      <c r="A51" s="512" t="s">
        <v>116</v>
      </c>
      <c r="B51" s="483">
        <f t="shared" si="0"/>
        <v>3021</v>
      </c>
      <c r="C51" s="486"/>
      <c r="D51" s="483">
        <v>359</v>
      </c>
      <c r="E51" s="483" t="s">
        <v>1</v>
      </c>
      <c r="F51" s="483">
        <v>2662</v>
      </c>
      <c r="G51" s="499"/>
      <c r="H51" s="487"/>
      <c r="I51" s="488">
        <f>B51*100/SUM(B48:B51)</f>
        <v>1.1535553637842419</v>
      </c>
      <c r="J51" s="488"/>
      <c r="K51" s="488">
        <f>D51*100/SUM(D48:D51)</f>
        <v>0.36114156950717757</v>
      </c>
      <c r="L51" s="507"/>
      <c r="M51" s="488">
        <f>F51*100/SUM(F48:F51)</f>
        <v>1.6383655733971776</v>
      </c>
      <c r="N51" s="510"/>
    </row>
    <row r="52" spans="1:14" s="11" customFormat="1" ht="11.4">
      <c r="A52" s="512" t="s">
        <v>11</v>
      </c>
      <c r="B52" s="483">
        <f t="shared" si="0"/>
        <v>847</v>
      </c>
      <c r="C52" s="486" t="s">
        <v>1</v>
      </c>
      <c r="D52" s="483">
        <v>163</v>
      </c>
      <c r="E52" s="483" t="s">
        <v>1</v>
      </c>
      <c r="F52" s="483">
        <v>684</v>
      </c>
      <c r="G52" s="499" t="s">
        <v>1</v>
      </c>
      <c r="H52" s="487"/>
      <c r="I52" s="493" t="s">
        <v>101</v>
      </c>
      <c r="J52" s="493"/>
      <c r="K52" s="493" t="s">
        <v>101</v>
      </c>
      <c r="L52" s="588"/>
      <c r="M52" s="493" t="s">
        <v>101</v>
      </c>
      <c r="N52" s="510"/>
    </row>
    <row r="53" spans="1:14" s="11" customFormat="1" ht="6.6" customHeight="1">
      <c r="A53" s="204"/>
      <c r="B53" s="405"/>
      <c r="C53" s="259"/>
      <c r="D53" s="247"/>
      <c r="E53" s="259"/>
      <c r="F53" s="247"/>
      <c r="G53" s="260"/>
      <c r="H53" s="56"/>
      <c r="I53" s="250"/>
      <c r="J53" s="250"/>
      <c r="K53" s="244"/>
      <c r="L53" s="244"/>
      <c r="M53" s="244"/>
      <c r="N53" s="276"/>
    </row>
    <row r="54" spans="1:14" s="11" customFormat="1" ht="12">
      <c r="A54" s="198" t="s">
        <v>12</v>
      </c>
      <c r="B54" s="424">
        <f t="shared" ref="B54:B59" si="1">D54+F54</f>
        <v>218182</v>
      </c>
      <c r="C54" s="281"/>
      <c r="D54" s="424">
        <f>SUM(D55:D59)</f>
        <v>72765</v>
      </c>
      <c r="E54" s="429"/>
      <c r="F54" s="424">
        <f>SUM(F55:F59)</f>
        <v>145417</v>
      </c>
      <c r="G54" s="198"/>
      <c r="H54" s="428"/>
      <c r="I54" s="430">
        <f>SUM(I55:I58)</f>
        <v>100</v>
      </c>
      <c r="J54" s="430"/>
      <c r="K54" s="430">
        <f>SUM(K55:K58)</f>
        <v>100</v>
      </c>
      <c r="L54" s="430"/>
      <c r="M54" s="430">
        <f>SUM(M55:M58)</f>
        <v>100</v>
      </c>
      <c r="N54" s="278"/>
    </row>
    <row r="55" spans="1:14" s="11" customFormat="1" ht="11.4">
      <c r="A55" s="203" t="s">
        <v>85</v>
      </c>
      <c r="B55" s="303">
        <f t="shared" si="1"/>
        <v>172637</v>
      </c>
      <c r="C55" s="260"/>
      <c r="D55" s="303">
        <v>53754</v>
      </c>
      <c r="E55" s="303"/>
      <c r="F55" s="303">
        <v>118883</v>
      </c>
      <c r="G55" s="260"/>
      <c r="H55" s="56"/>
      <c r="I55" s="244">
        <f>B55*100/SUM($B$55:$B$58)</f>
        <v>79.375887959612498</v>
      </c>
      <c r="J55" s="250"/>
      <c r="K55" s="244">
        <f>D55*100/SUM($D$55:$D$58)</f>
        <v>74.039282664389404</v>
      </c>
      <c r="L55" s="250"/>
      <c r="M55" s="244">
        <f>F55*100/SUM($F$55:$F$58)</f>
        <v>82.049954793603462</v>
      </c>
      <c r="N55" s="276"/>
    </row>
    <row r="56" spans="1:14" s="11" customFormat="1" ht="11.4">
      <c r="A56" s="203" t="s">
        <v>84</v>
      </c>
      <c r="B56" s="303">
        <f t="shared" si="1"/>
        <v>879</v>
      </c>
      <c r="C56" s="260" t="s">
        <v>1</v>
      </c>
      <c r="D56" s="303">
        <v>237</v>
      </c>
      <c r="E56" s="303" t="s">
        <v>1</v>
      </c>
      <c r="F56" s="303">
        <v>642</v>
      </c>
      <c r="G56" s="260" t="s">
        <v>1</v>
      </c>
      <c r="H56" s="56"/>
      <c r="I56" s="244">
        <f>B56*100/SUM($B$55:$B$58)</f>
        <v>0.4041509381911142</v>
      </c>
      <c r="J56" s="244"/>
      <c r="K56" s="244">
        <f>D56*100/SUM($D$55:$D$58)</f>
        <v>0.32643728822897439</v>
      </c>
      <c r="L56" s="250"/>
      <c r="M56" s="244">
        <f>F56*100/SUM($F$55:$F$58)</f>
        <v>0.44309170341843179</v>
      </c>
      <c r="N56" s="276"/>
    </row>
    <row r="57" spans="1:14" s="11" customFormat="1" ht="11.4">
      <c r="A57" s="203" t="s">
        <v>83</v>
      </c>
      <c r="B57" s="303">
        <f t="shared" si="1"/>
        <v>41241</v>
      </c>
      <c r="C57" s="260"/>
      <c r="D57" s="303">
        <v>18357</v>
      </c>
      <c r="E57" s="303"/>
      <c r="F57" s="303">
        <v>22884</v>
      </c>
      <c r="G57" s="260"/>
      <c r="H57" s="56"/>
      <c r="I57" s="244">
        <f>B57*100/SUM($B$55:$B$58)</f>
        <v>18.96198958127388</v>
      </c>
      <c r="J57" s="244"/>
      <c r="K57" s="244">
        <f>D57*100/SUM($D$55:$D$58)</f>
        <v>25.284427426241702</v>
      </c>
      <c r="L57" s="250"/>
      <c r="M57" s="244">
        <f>F57*100/SUM($F$55:$F$58)</f>
        <v>15.793941652690643</v>
      </c>
      <c r="N57" s="276"/>
    </row>
    <row r="58" spans="1:14" s="11" customFormat="1">
      <c r="A58" s="203" t="s">
        <v>116</v>
      </c>
      <c r="B58" s="303">
        <f t="shared" si="1"/>
        <v>2736</v>
      </c>
      <c r="C58" s="260"/>
      <c r="D58" s="303">
        <v>254</v>
      </c>
      <c r="E58" s="303" t="s">
        <v>1</v>
      </c>
      <c r="F58" s="303">
        <v>2482</v>
      </c>
      <c r="G58" s="260"/>
      <c r="H58" s="56"/>
      <c r="I58" s="244">
        <f>B58*100/SUM($B$55:$B$58)</f>
        <v>1.2579715209225124</v>
      </c>
      <c r="J58" s="244"/>
      <c r="K58" s="244">
        <f>D58*100/SUM($D$55:$D$58)</f>
        <v>0.3498526211399135</v>
      </c>
      <c r="L58" s="244"/>
      <c r="M58" s="244">
        <f>F58*100/SUM($F$55:$F$58)</f>
        <v>1.7130118502874574</v>
      </c>
      <c r="N58" s="276"/>
    </row>
    <row r="59" spans="1:14" s="11" customFormat="1" ht="11.4">
      <c r="A59" s="203" t="s">
        <v>11</v>
      </c>
      <c r="B59" s="303">
        <f t="shared" si="1"/>
        <v>689</v>
      </c>
      <c r="C59" s="260" t="s">
        <v>1</v>
      </c>
      <c r="D59" s="303">
        <v>163</v>
      </c>
      <c r="E59" s="303" t="s">
        <v>1</v>
      </c>
      <c r="F59" s="303">
        <v>526</v>
      </c>
      <c r="G59" s="260" t="s">
        <v>1</v>
      </c>
      <c r="H59" s="56"/>
      <c r="I59" s="590" t="s">
        <v>101</v>
      </c>
      <c r="J59" s="590"/>
      <c r="K59" s="590" t="s">
        <v>101</v>
      </c>
      <c r="L59" s="590"/>
      <c r="M59" s="590" t="s">
        <v>101</v>
      </c>
      <c r="N59" s="276"/>
    </row>
    <row r="60" spans="1:14" s="11" customFormat="1" ht="6.6" customHeight="1">
      <c r="A60" s="204"/>
      <c r="B60" s="405"/>
      <c r="C60" s="260"/>
      <c r="D60" s="303"/>
      <c r="E60" s="303"/>
      <c r="F60" s="303"/>
      <c r="G60" s="260"/>
      <c r="H60" s="56"/>
      <c r="I60" s="244"/>
      <c r="J60" s="244"/>
      <c r="K60" s="244"/>
      <c r="L60" s="244"/>
      <c r="M60" s="244"/>
      <c r="N60" s="276"/>
    </row>
    <row r="61" spans="1:14" s="11" customFormat="1" ht="12">
      <c r="A61" s="198" t="s">
        <v>13</v>
      </c>
      <c r="B61" s="424">
        <f t="shared" ref="B61:B66" si="2">D61+F61</f>
        <v>44551</v>
      </c>
      <c r="C61" s="281"/>
      <c r="D61" s="424">
        <f>SUM(D62:D67)</f>
        <v>26805</v>
      </c>
      <c r="E61" s="424"/>
      <c r="F61" s="424">
        <f>SUM(F62:F67)</f>
        <v>17746</v>
      </c>
      <c r="G61" s="198"/>
      <c r="H61" s="428"/>
      <c r="I61" s="430">
        <f>SUM(I62:I65)</f>
        <v>100</v>
      </c>
      <c r="J61" s="430"/>
      <c r="K61" s="430">
        <f>SUM(K62:K65)</f>
        <v>100.00000000000001</v>
      </c>
      <c r="L61" s="430"/>
      <c r="M61" s="430">
        <f>SUM(M62:M65)</f>
        <v>100.00000000000001</v>
      </c>
      <c r="N61" s="278"/>
    </row>
    <row r="62" spans="1:14" s="11" customFormat="1" ht="11.4">
      <c r="A62" s="203" t="s">
        <v>82</v>
      </c>
      <c r="B62" s="303">
        <f t="shared" si="2"/>
        <v>9910</v>
      </c>
      <c r="C62" s="260"/>
      <c r="D62" s="303">
        <v>6458</v>
      </c>
      <c r="E62" s="303"/>
      <c r="F62" s="303">
        <v>3452</v>
      </c>
      <c r="G62" s="260"/>
      <c r="H62" s="56"/>
      <c r="I62" s="244">
        <f>B62*100/SUM(B62:B65)</f>
        <v>22.323339265199468</v>
      </c>
      <c r="J62" s="250"/>
      <c r="K62" s="244">
        <f>D62*100/SUM(D62:D65)</f>
        <v>24.092520052229062</v>
      </c>
      <c r="L62" s="250"/>
      <c r="M62" s="244">
        <f>F62*100/SUM(F62:F65)</f>
        <v>19.627018421651126</v>
      </c>
      <c r="N62" s="276"/>
    </row>
    <row r="63" spans="1:14" s="11" customFormat="1" ht="11.4">
      <c r="A63" s="203" t="s">
        <v>81</v>
      </c>
      <c r="B63" s="303">
        <f t="shared" si="2"/>
        <v>19859</v>
      </c>
      <c r="C63" s="260"/>
      <c r="D63" s="303">
        <v>15125</v>
      </c>
      <c r="E63" s="303"/>
      <c r="F63" s="303">
        <v>4734</v>
      </c>
      <c r="G63" s="260"/>
      <c r="H63" s="56"/>
      <c r="I63" s="244">
        <f>B63*100/SUM(B62:B65)</f>
        <v>44.734530218728175</v>
      </c>
      <c r="J63" s="244"/>
      <c r="K63" s="244">
        <f>D63*100/SUM(D62:D65)</f>
        <v>56.426039917925763</v>
      </c>
      <c r="L63" s="244"/>
      <c r="M63" s="244">
        <f>F63*100/SUM(F62:F65)</f>
        <v>26.916079144871503</v>
      </c>
      <c r="N63" s="276"/>
    </row>
    <row r="64" spans="1:14" s="11" customFormat="1" ht="11.4">
      <c r="A64" s="203" t="s">
        <v>80</v>
      </c>
      <c r="B64" s="303">
        <f t="shared" si="2"/>
        <v>14339</v>
      </c>
      <c r="C64" s="260"/>
      <c r="D64" s="303">
        <v>5117</v>
      </c>
      <c r="E64" s="303"/>
      <c r="F64" s="303">
        <v>9222</v>
      </c>
      <c r="G64" s="260"/>
      <c r="H64" s="56"/>
      <c r="I64" s="244">
        <f>B64*100/SUM(B62:B65)</f>
        <v>32.300137409050976</v>
      </c>
      <c r="J64" s="244"/>
      <c r="K64" s="244">
        <f>D64*100/SUM(D62:D65)</f>
        <v>19.089722066778585</v>
      </c>
      <c r="L64" s="244"/>
      <c r="M64" s="244">
        <f>F64*100/SUM(F62:F65)</f>
        <v>52.433477370934732</v>
      </c>
      <c r="N64" s="276"/>
    </row>
    <row r="65" spans="1:14" s="11" customFormat="1">
      <c r="A65" s="203" t="s">
        <v>116</v>
      </c>
      <c r="B65" s="303">
        <f t="shared" si="2"/>
        <v>285</v>
      </c>
      <c r="C65" s="260" t="s">
        <v>1</v>
      </c>
      <c r="D65" s="303">
        <v>105</v>
      </c>
      <c r="E65" s="303" t="s">
        <v>1</v>
      </c>
      <c r="F65" s="303">
        <v>180</v>
      </c>
      <c r="G65" s="260" t="s">
        <v>1</v>
      </c>
      <c r="H65" s="56"/>
      <c r="I65" s="244">
        <f>B65*100/SUM(B62:B65)</f>
        <v>0.64199310702137724</v>
      </c>
      <c r="J65" s="244"/>
      <c r="K65" s="244">
        <f>D65*100/SUM(D62:D65)</f>
        <v>0.39171796306659207</v>
      </c>
      <c r="L65" s="244"/>
      <c r="M65" s="244">
        <f>F65*100/SUM(F62:F65)</f>
        <v>1.0234250625426426</v>
      </c>
      <c r="N65" s="276"/>
    </row>
    <row r="66" spans="1:14" s="11" customFormat="1" ht="11.4">
      <c r="A66" s="203" t="s">
        <v>11</v>
      </c>
      <c r="B66" s="303">
        <f t="shared" si="2"/>
        <v>158</v>
      </c>
      <c r="C66" s="260" t="s">
        <v>1</v>
      </c>
      <c r="D66" s="303">
        <v>0</v>
      </c>
      <c r="E66" s="303"/>
      <c r="F66" s="303">
        <v>158</v>
      </c>
      <c r="G66" s="260" t="s">
        <v>1</v>
      </c>
      <c r="H66" s="56"/>
      <c r="I66" s="244"/>
      <c r="J66" s="244"/>
      <c r="K66" s="244"/>
      <c r="L66" s="244"/>
      <c r="M66" s="244"/>
      <c r="N66" s="276"/>
    </row>
    <row r="67" spans="1:14" s="11" customFormat="1" ht="6.6" customHeight="1" thickBot="1">
      <c r="A67" s="202"/>
      <c r="B67" s="15"/>
      <c r="C67" s="338"/>
      <c r="D67" s="15"/>
      <c r="E67" s="338"/>
      <c r="F67" s="15"/>
      <c r="G67" s="338"/>
      <c r="H67" s="37"/>
      <c r="I67" s="194"/>
      <c r="J67" s="60"/>
      <c r="K67" s="194"/>
      <c r="L67" s="60"/>
      <c r="M67" s="194"/>
      <c r="N67" s="37"/>
    </row>
    <row r="68" spans="1:14" s="4" customFormat="1" ht="6.6" customHeight="1">
      <c r="A68" s="201"/>
      <c r="B68" s="24"/>
      <c r="C68" s="334"/>
      <c r="D68" s="24"/>
      <c r="E68" s="334"/>
      <c r="F68" s="24"/>
      <c r="G68" s="334"/>
      <c r="H68" s="7"/>
      <c r="I68" s="7"/>
      <c r="J68" s="7"/>
      <c r="K68" s="7"/>
      <c r="L68" s="7"/>
      <c r="M68" s="7"/>
      <c r="N68" s="7"/>
    </row>
    <row r="69" spans="1:14" s="4" customFormat="1" ht="11.4">
      <c r="A69" s="4" t="s">
        <v>117</v>
      </c>
      <c r="B69" s="18"/>
      <c r="C69" s="331"/>
      <c r="D69" s="18"/>
      <c r="E69" s="331"/>
      <c r="F69" s="18"/>
      <c r="G69" s="331"/>
    </row>
    <row r="70" spans="1:14" s="4" customFormat="1" ht="22.5" customHeight="1">
      <c r="A70" s="656" t="s">
        <v>153</v>
      </c>
      <c r="B70" s="657"/>
      <c r="C70" s="657"/>
      <c r="D70" s="657"/>
      <c r="E70" s="657"/>
      <c r="F70" s="657"/>
      <c r="G70" s="657"/>
      <c r="H70" s="657"/>
      <c r="I70" s="657"/>
      <c r="J70" s="657"/>
      <c r="K70" s="657"/>
      <c r="L70" s="657"/>
      <c r="M70" s="657"/>
      <c r="N70" s="657"/>
    </row>
    <row r="71" spans="1:14" s="4" customFormat="1" ht="10.199999999999999">
      <c r="A71" s="159" t="s">
        <v>31</v>
      </c>
      <c r="B71" s="6"/>
      <c r="C71" s="330"/>
      <c r="E71" s="330"/>
      <c r="G71" s="330"/>
      <c r="N71" s="7"/>
    </row>
    <row r="72" spans="1:14" s="4" customFormat="1" ht="10.199999999999999">
      <c r="A72" s="158" t="s">
        <v>113</v>
      </c>
      <c r="B72" s="7"/>
      <c r="C72" s="337"/>
      <c r="D72" s="7"/>
      <c r="E72" s="337"/>
      <c r="F72" s="7"/>
      <c r="G72" s="337"/>
      <c r="H72" s="160"/>
      <c r="M72" s="7"/>
      <c r="N72" s="7"/>
    </row>
    <row r="73" spans="1:14" s="4" customFormat="1" ht="10.199999999999999">
      <c r="A73" s="4" t="s">
        <v>202</v>
      </c>
      <c r="B73" s="6"/>
      <c r="C73" s="330"/>
      <c r="E73" s="330"/>
      <c r="G73" s="330"/>
      <c r="N73" s="7"/>
    </row>
    <row r="74" spans="1:14">
      <c r="M74" s="157"/>
      <c r="N74" s="157"/>
    </row>
    <row r="75" spans="1:14" ht="12.75" customHeight="1">
      <c r="M75" s="155"/>
      <c r="N75" s="155"/>
    </row>
    <row r="76" spans="1:14">
      <c r="A76" s="326"/>
      <c r="M76" s="155"/>
      <c r="N76" s="156"/>
    </row>
    <row r="77" spans="1:14" ht="12.75" customHeight="1">
      <c r="A77" s="326"/>
      <c r="M77" s="155"/>
      <c r="N77" s="156"/>
    </row>
    <row r="78" spans="1:14">
      <c r="A78" s="326"/>
      <c r="M78" s="155"/>
      <c r="N78" s="156"/>
    </row>
    <row r="79" spans="1:14" ht="13.5" customHeight="1">
      <c r="A79" s="326"/>
      <c r="M79" s="155"/>
      <c r="N79" s="156"/>
    </row>
    <row r="80" spans="1:14" ht="13.5" customHeight="1">
      <c r="A80" s="326"/>
      <c r="M80" s="155"/>
      <c r="N80" s="155"/>
    </row>
    <row r="81" spans="1:14">
      <c r="A81" s="326"/>
      <c r="M81" s="155"/>
      <c r="N81" s="156"/>
    </row>
    <row r="82" spans="1:14">
      <c r="A82" s="326"/>
      <c r="M82" s="155"/>
      <c r="N82" s="156"/>
    </row>
    <row r="83" spans="1:14">
      <c r="A83" s="326"/>
      <c r="M83" s="155"/>
      <c r="N83" s="156"/>
    </row>
    <row r="84" spans="1:14">
      <c r="M84" s="155"/>
      <c r="N84" s="156"/>
    </row>
    <row r="85" spans="1:14" ht="13.5" customHeight="1">
      <c r="M85"/>
      <c r="N85"/>
    </row>
  </sheetData>
  <mergeCells count="25">
    <mergeCell ref="A70:N70"/>
    <mergeCell ref="A35:N35"/>
    <mergeCell ref="A1:N1"/>
    <mergeCell ref="D7:G7"/>
    <mergeCell ref="B4:G4"/>
    <mergeCell ref="B7:C10"/>
    <mergeCell ref="D10:E10"/>
    <mergeCell ref="M10:N10"/>
    <mergeCell ref="I7:J10"/>
    <mergeCell ref="K10:L10"/>
    <mergeCell ref="A4:A10"/>
    <mergeCell ref="F10:G10"/>
    <mergeCell ref="I4:N4"/>
    <mergeCell ref="K7:N7"/>
    <mergeCell ref="B41:C44"/>
    <mergeCell ref="F44:G44"/>
    <mergeCell ref="D41:G41"/>
    <mergeCell ref="A38:A44"/>
    <mergeCell ref="K41:N41"/>
    <mergeCell ref="D44:E44"/>
    <mergeCell ref="K44:L44"/>
    <mergeCell ref="M44:N44"/>
    <mergeCell ref="I41:J44"/>
    <mergeCell ref="B38:G38"/>
    <mergeCell ref="I38:N38"/>
  </mergeCells>
  <printOptions horizontalCentered="1"/>
  <pageMargins left="0.78740157480314965" right="0.78740157480314965" top="0.78740157480314965" bottom="0.78740157480314965" header="0.39370078740157483" footer="0.39370078740157483"/>
  <pageSetup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R7" sqref="R7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8" ht="38.25" customHeight="1">
      <c r="A1" s="666" t="s">
        <v>209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  <c r="M1" s="666"/>
      <c r="N1" s="666"/>
    </row>
    <row r="2" spans="1:18" s="11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8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8" s="11" customFormat="1" ht="12" customHeight="1">
      <c r="A4" s="663" t="s">
        <v>141</v>
      </c>
      <c r="B4" s="658" t="s">
        <v>54</v>
      </c>
      <c r="C4" s="658"/>
      <c r="D4" s="658"/>
      <c r="E4" s="658"/>
      <c r="F4" s="658"/>
      <c r="G4" s="658"/>
      <c r="H4" s="457"/>
      <c r="I4" s="658" t="s">
        <v>55</v>
      </c>
      <c r="J4" s="658"/>
      <c r="K4" s="658"/>
      <c r="L4" s="658"/>
      <c r="M4" s="658"/>
      <c r="N4" s="658"/>
    </row>
    <row r="5" spans="1:18" s="11" customFormat="1" ht="6.6" customHeight="1">
      <c r="A5" s="663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8" s="11" customFormat="1" ht="6.6" customHeight="1">
      <c r="A6" s="663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8" s="11" customFormat="1" ht="25.5" customHeight="1">
      <c r="A7" s="663"/>
      <c r="B7" s="664" t="s">
        <v>2</v>
      </c>
      <c r="C7" s="664"/>
      <c r="D7" s="659" t="s">
        <v>0</v>
      </c>
      <c r="E7" s="659"/>
      <c r="F7" s="659"/>
      <c r="G7" s="659"/>
      <c r="H7" s="460"/>
      <c r="I7" s="664" t="s">
        <v>2</v>
      </c>
      <c r="J7" s="664"/>
      <c r="K7" s="659" t="s">
        <v>0</v>
      </c>
      <c r="L7" s="659"/>
      <c r="M7" s="659"/>
      <c r="N7" s="659"/>
    </row>
    <row r="8" spans="1:18" s="11" customFormat="1" ht="6.6" customHeight="1">
      <c r="A8" s="663"/>
      <c r="B8" s="664"/>
      <c r="C8" s="664"/>
      <c r="D8" s="462"/>
      <c r="E8" s="494"/>
      <c r="F8" s="462"/>
      <c r="G8" s="494"/>
      <c r="H8" s="460"/>
      <c r="I8" s="664"/>
      <c r="J8" s="664"/>
      <c r="K8" s="462"/>
      <c r="L8" s="462"/>
      <c r="M8" s="462"/>
      <c r="N8" s="462"/>
    </row>
    <row r="9" spans="1:18" s="11" customFormat="1" ht="6.6" customHeight="1">
      <c r="A9" s="663"/>
      <c r="B9" s="664"/>
      <c r="C9" s="664"/>
      <c r="D9" s="460"/>
      <c r="E9" s="495"/>
      <c r="F9" s="460"/>
      <c r="G9" s="495"/>
      <c r="H9" s="460"/>
      <c r="I9" s="664"/>
      <c r="J9" s="664"/>
      <c r="K9" s="460"/>
      <c r="L9" s="460"/>
      <c r="M9" s="460"/>
      <c r="N9" s="460"/>
    </row>
    <row r="10" spans="1:18" s="11" customFormat="1" ht="25.5" customHeight="1">
      <c r="A10" s="663"/>
      <c r="B10" s="664"/>
      <c r="C10" s="664"/>
      <c r="D10" s="660" t="s">
        <v>3</v>
      </c>
      <c r="E10" s="660"/>
      <c r="F10" s="660" t="s">
        <v>10</v>
      </c>
      <c r="G10" s="660"/>
      <c r="H10" s="460"/>
      <c r="I10" s="664"/>
      <c r="J10" s="664"/>
      <c r="K10" s="660" t="s">
        <v>3</v>
      </c>
      <c r="L10" s="660"/>
      <c r="M10" s="660" t="s">
        <v>10</v>
      </c>
      <c r="N10" s="660"/>
    </row>
    <row r="11" spans="1:18" s="11" customFormat="1" ht="6.6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8" s="36" customFormat="1" ht="6.6" customHeight="1">
      <c r="A12" s="211"/>
      <c r="B12" s="182"/>
      <c r="C12" s="333"/>
      <c r="D12" s="181"/>
      <c r="E12" s="268"/>
      <c r="F12" s="181"/>
      <c r="G12" s="335"/>
      <c r="H12" s="180"/>
      <c r="I12" s="182"/>
      <c r="J12" s="182"/>
      <c r="K12" s="181"/>
      <c r="L12" s="180"/>
      <c r="M12" s="181"/>
      <c r="N12" s="180"/>
    </row>
    <row r="13" spans="1:18" s="11" customFormat="1" ht="12">
      <c r="A13" s="513" t="s">
        <v>56</v>
      </c>
      <c r="B13" s="470">
        <f t="shared" ref="B13:B19" si="0">D13+F13</f>
        <v>262734</v>
      </c>
      <c r="C13" s="489"/>
      <c r="D13" s="470">
        <f>D14+D18+D19</f>
        <v>99570</v>
      </c>
      <c r="E13" s="470"/>
      <c r="F13" s="470">
        <f>F14+F18+F19</f>
        <v>163164</v>
      </c>
      <c r="G13" s="489"/>
      <c r="H13" s="490"/>
      <c r="I13" s="504">
        <f>I14+I18</f>
        <v>100</v>
      </c>
      <c r="J13" s="504"/>
      <c r="K13" s="504">
        <f>K14+K18</f>
        <v>100</v>
      </c>
      <c r="L13" s="504"/>
      <c r="M13" s="504">
        <f>M14+M18</f>
        <v>100</v>
      </c>
      <c r="N13" s="504"/>
      <c r="R13" s="270"/>
    </row>
    <row r="14" spans="1:18" s="36" customFormat="1" ht="11.4">
      <c r="A14" s="482" t="s">
        <v>30</v>
      </c>
      <c r="B14" s="483">
        <f t="shared" si="0"/>
        <v>202999</v>
      </c>
      <c r="C14" s="486"/>
      <c r="D14" s="483">
        <f>D15+D16+D17</f>
        <v>90189</v>
      </c>
      <c r="E14" s="483"/>
      <c r="F14" s="483">
        <f>F15+F16+F17</f>
        <v>112810</v>
      </c>
      <c r="G14" s="514"/>
      <c r="H14" s="487"/>
      <c r="I14" s="488">
        <f>B14/(B14+B18)*100</f>
        <v>77.306152914608646</v>
      </c>
      <c r="J14" s="488"/>
      <c r="K14" s="488">
        <f>D14/(D14+D18)*100</f>
        <v>90.609427744735569</v>
      </c>
      <c r="L14" s="488"/>
      <c r="M14" s="488">
        <f>F14/(F14+F18)*100</f>
        <v>69.185244242740183</v>
      </c>
      <c r="N14" s="488"/>
    </row>
    <row r="15" spans="1:18" s="36" customFormat="1">
      <c r="A15" s="515" t="s">
        <v>190</v>
      </c>
      <c r="B15" s="483">
        <f t="shared" si="0"/>
        <v>115147</v>
      </c>
      <c r="C15" s="486"/>
      <c r="D15" s="483">
        <v>60549</v>
      </c>
      <c r="E15" s="483"/>
      <c r="F15" s="483">
        <v>54598</v>
      </c>
      <c r="G15" s="486"/>
      <c r="H15" s="487"/>
      <c r="I15" s="488">
        <f>B15/SUM($B$15:B$18)*100</f>
        <v>43.850322364437474</v>
      </c>
      <c r="J15" s="488"/>
      <c r="K15" s="488">
        <f>D15/SUM($D$15:$D$18)*100</f>
        <v>60.831257032631413</v>
      </c>
      <c r="L15" s="488"/>
      <c r="M15" s="488">
        <f>F15/SUM($F$15:$F$18)*100</f>
        <v>33.484407101898135</v>
      </c>
      <c r="N15" s="488"/>
    </row>
    <row r="16" spans="1:18" s="36" customFormat="1">
      <c r="A16" s="515" t="s">
        <v>189</v>
      </c>
      <c r="B16" s="483">
        <f t="shared" si="0"/>
        <v>86504</v>
      </c>
      <c r="C16" s="486"/>
      <c r="D16" s="483">
        <v>28968</v>
      </c>
      <c r="E16" s="483"/>
      <c r="F16" s="483">
        <v>57536</v>
      </c>
      <c r="G16" s="486"/>
      <c r="H16" s="487"/>
      <c r="I16" s="488">
        <f>B16/SUM($B$15:B$18)*100</f>
        <v>32.942484700541911</v>
      </c>
      <c r="J16" s="488"/>
      <c r="K16" s="488">
        <f>D16/SUM($D$15:$D$18)*100</f>
        <v>29.103038096769009</v>
      </c>
      <c r="L16" s="488"/>
      <c r="M16" s="488">
        <f>F16/SUM($F$15:$F$18)*100</f>
        <v>35.286253104780599</v>
      </c>
      <c r="N16" s="488"/>
    </row>
    <row r="17" spans="1:19" s="36" customFormat="1" ht="11.4">
      <c r="A17" s="515" t="s">
        <v>53</v>
      </c>
      <c r="B17" s="483">
        <f t="shared" si="0"/>
        <v>1348</v>
      </c>
      <c r="C17" s="486"/>
      <c r="D17" s="483">
        <v>672</v>
      </c>
      <c r="E17" s="483" t="s">
        <v>1</v>
      </c>
      <c r="F17" s="483">
        <v>676</v>
      </c>
      <c r="G17" s="486" t="s">
        <v>1</v>
      </c>
      <c r="H17" s="487"/>
      <c r="I17" s="488">
        <f>B17/SUM($B$15:B$18)*100</f>
        <v>0.51334584962927143</v>
      </c>
      <c r="J17" s="488"/>
      <c r="K17" s="488">
        <f>D17/SUM($D$15:$D$18)*100</f>
        <v>0.67513261533515512</v>
      </c>
      <c r="L17" s="488"/>
      <c r="M17" s="488">
        <f>F17/SUM($F$15:$F$18)*100</f>
        <v>0.41458403606145161</v>
      </c>
      <c r="N17" s="488"/>
    </row>
    <row r="18" spans="1:19" s="11" customFormat="1" ht="11.4">
      <c r="A18" s="482" t="s">
        <v>19</v>
      </c>
      <c r="B18" s="483">
        <f t="shared" si="0"/>
        <v>59592</v>
      </c>
      <c r="C18" s="486"/>
      <c r="D18" s="483">
        <v>9347</v>
      </c>
      <c r="E18" s="483"/>
      <c r="F18" s="483">
        <v>50245</v>
      </c>
      <c r="G18" s="486"/>
      <c r="H18" s="487"/>
      <c r="I18" s="488">
        <f>B18/SUM($B$15:B$18)*100</f>
        <v>22.693847085391351</v>
      </c>
      <c r="J18" s="488"/>
      <c r="K18" s="488">
        <f>D18/SUM($D$15:$D$18)*100</f>
        <v>9.3905722552644271</v>
      </c>
      <c r="L18" s="488"/>
      <c r="M18" s="488">
        <f>F18/SUM($F$15:$F$18)*100</f>
        <v>30.814755757259821</v>
      </c>
      <c r="N18" s="488"/>
    </row>
    <row r="19" spans="1:19" s="11" customFormat="1" ht="11.4">
      <c r="A19" s="482" t="s">
        <v>11</v>
      </c>
      <c r="B19" s="483">
        <f t="shared" si="0"/>
        <v>143</v>
      </c>
      <c r="C19" s="486" t="s">
        <v>1</v>
      </c>
      <c r="D19" s="483">
        <v>34</v>
      </c>
      <c r="E19" s="483" t="s">
        <v>1</v>
      </c>
      <c r="F19" s="483">
        <v>109</v>
      </c>
      <c r="G19" s="486" t="s">
        <v>1</v>
      </c>
      <c r="H19" s="487"/>
      <c r="I19" s="493" t="s">
        <v>101</v>
      </c>
      <c r="J19" s="488"/>
      <c r="K19" s="488">
        <v>0</v>
      </c>
      <c r="L19" s="488"/>
      <c r="M19" s="493" t="s">
        <v>101</v>
      </c>
      <c r="N19" s="488"/>
    </row>
    <row r="20" spans="1:19" s="11" customFormat="1" ht="6.6" customHeight="1">
      <c r="A20" s="12"/>
      <c r="B20" s="392"/>
      <c r="C20" s="283"/>
      <c r="D20" s="392"/>
      <c r="E20" s="283"/>
      <c r="F20" s="392"/>
      <c r="G20" s="283"/>
      <c r="H20" s="393"/>
      <c r="I20" s="256"/>
      <c r="J20" s="256"/>
      <c r="K20" s="256"/>
      <c r="L20" s="256"/>
      <c r="M20" s="256"/>
      <c r="N20" s="240"/>
    </row>
    <row r="21" spans="1:19" s="11" customFormat="1" ht="12">
      <c r="A21" s="445" t="s">
        <v>129</v>
      </c>
      <c r="B21" s="256">
        <f t="shared" ref="B21:B26" si="1">D21+F21</f>
        <v>48239</v>
      </c>
      <c r="C21" s="269"/>
      <c r="D21" s="256">
        <f>D22+D26</f>
        <v>16751</v>
      </c>
      <c r="E21" s="256"/>
      <c r="F21" s="256">
        <f>F22+F26</f>
        <v>31488</v>
      </c>
      <c r="G21" s="269"/>
      <c r="H21" s="345"/>
      <c r="I21" s="253">
        <f>I22+I26</f>
        <v>100</v>
      </c>
      <c r="J21" s="253"/>
      <c r="K21" s="253">
        <f>K22+K26</f>
        <v>100</v>
      </c>
      <c r="L21" s="253"/>
      <c r="M21" s="253">
        <f>M22+M26</f>
        <v>100</v>
      </c>
      <c r="N21" s="253"/>
    </row>
    <row r="22" spans="1:19" s="11" customFormat="1" ht="11.4">
      <c r="A22" s="46" t="s">
        <v>30</v>
      </c>
      <c r="B22" s="238">
        <f t="shared" si="1"/>
        <v>38995</v>
      </c>
      <c r="C22" s="260"/>
      <c r="D22" s="238">
        <f>SUM(D23+D24+D25)</f>
        <v>14115</v>
      </c>
      <c r="E22" s="238"/>
      <c r="F22" s="238">
        <f>SUM(F23+F24+F25)</f>
        <v>24880</v>
      </c>
      <c r="G22" s="260"/>
      <c r="H22" s="39"/>
      <c r="I22" s="244">
        <f>B22/$B$21*100</f>
        <v>80.837082029063623</v>
      </c>
      <c r="J22" s="244"/>
      <c r="K22" s="244">
        <f>D22/$D$21*100</f>
        <v>84.263626052175994</v>
      </c>
      <c r="L22" s="244"/>
      <c r="M22" s="244">
        <f>F22/$F$21*100</f>
        <v>79.014227642276424</v>
      </c>
      <c r="N22" s="244"/>
    </row>
    <row r="23" spans="1:19" s="11" customFormat="1">
      <c r="A23" s="47" t="s">
        <v>190</v>
      </c>
      <c r="B23" s="238">
        <f t="shared" si="1"/>
        <v>18170</v>
      </c>
      <c r="C23" s="260"/>
      <c r="D23" s="238">
        <v>8800</v>
      </c>
      <c r="E23" s="238"/>
      <c r="F23" s="238">
        <v>9370</v>
      </c>
      <c r="G23" s="260"/>
      <c r="H23" s="56"/>
      <c r="I23" s="244">
        <f>B23/$B$21*100</f>
        <v>37.666618296399179</v>
      </c>
      <c r="J23" s="244"/>
      <c r="K23" s="244">
        <f>D23/$D$21*100</f>
        <v>52.534177064055875</v>
      </c>
      <c r="L23" s="244"/>
      <c r="M23" s="244">
        <f>F23/$F$21*100</f>
        <v>29.757367886178859</v>
      </c>
      <c r="N23" s="244"/>
    </row>
    <row r="24" spans="1:19" s="11" customFormat="1">
      <c r="A24" s="47" t="s">
        <v>189</v>
      </c>
      <c r="B24" s="238">
        <f t="shared" si="1"/>
        <v>20214</v>
      </c>
      <c r="C24" s="260"/>
      <c r="D24" s="238">
        <v>4846</v>
      </c>
      <c r="E24" s="238"/>
      <c r="F24" s="238">
        <v>15368</v>
      </c>
      <c r="G24" s="260"/>
      <c r="H24" s="56"/>
      <c r="I24" s="244">
        <f>B24/$B$21*100</f>
        <v>41.90385372831112</v>
      </c>
      <c r="J24" s="244"/>
      <c r="K24" s="244">
        <f>D24/$D$21*100</f>
        <v>28.929616142319865</v>
      </c>
      <c r="L24" s="244"/>
      <c r="M24" s="244">
        <f>F24/$F$21*100</f>
        <v>48.805894308943088</v>
      </c>
      <c r="N24" s="244"/>
      <c r="R24" s="270"/>
      <c r="S24" s="270"/>
    </row>
    <row r="25" spans="1:19" s="11" customFormat="1" ht="11.4">
      <c r="A25" s="47" t="s">
        <v>53</v>
      </c>
      <c r="B25" s="238">
        <f t="shared" si="1"/>
        <v>611</v>
      </c>
      <c r="C25" s="260" t="s">
        <v>1</v>
      </c>
      <c r="D25" s="238">
        <v>469</v>
      </c>
      <c r="E25" s="238" t="s">
        <v>1</v>
      </c>
      <c r="F25" s="238">
        <v>142</v>
      </c>
      <c r="G25" s="257" t="s">
        <v>1</v>
      </c>
      <c r="H25" s="56"/>
      <c r="I25" s="244">
        <f>B25/$B$21*100</f>
        <v>1.2666100043533242</v>
      </c>
      <c r="J25" s="244"/>
      <c r="K25" s="244">
        <f>D25/$D$21*100</f>
        <v>2.7998328458002506</v>
      </c>
      <c r="L25" s="244"/>
      <c r="M25" s="244">
        <f>F25/$F$21*100</f>
        <v>0.45096544715447157</v>
      </c>
      <c r="N25" s="244"/>
    </row>
    <row r="26" spans="1:19" s="11" customFormat="1" ht="11.4">
      <c r="A26" s="46" t="s">
        <v>19</v>
      </c>
      <c r="B26" s="238">
        <f t="shared" si="1"/>
        <v>9244</v>
      </c>
      <c r="C26" s="260"/>
      <c r="D26" s="238">
        <v>2636</v>
      </c>
      <c r="E26" s="238"/>
      <c r="F26" s="238">
        <v>6608</v>
      </c>
      <c r="G26" s="260"/>
      <c r="H26" s="56"/>
      <c r="I26" s="244">
        <f>B26/$B$21*100</f>
        <v>19.16291797093638</v>
      </c>
      <c r="J26" s="244"/>
      <c r="K26" s="244">
        <f>D26/$D$21*100</f>
        <v>15.736373947824012</v>
      </c>
      <c r="L26" s="244"/>
      <c r="M26" s="244">
        <f>F26/$F$21*100</f>
        <v>20.98577235772358</v>
      </c>
      <c r="N26" s="244"/>
    </row>
    <row r="27" spans="1:19" s="11" customFormat="1" ht="6.6" customHeight="1">
      <c r="A27" s="68"/>
      <c r="B27" s="286"/>
      <c r="C27" s="284"/>
      <c r="D27" s="286"/>
      <c r="E27" s="284"/>
      <c r="F27" s="286"/>
      <c r="G27" s="284"/>
      <c r="H27" s="98"/>
      <c r="I27" s="289"/>
      <c r="J27" s="289"/>
      <c r="K27" s="289"/>
      <c r="L27" s="289"/>
      <c r="M27" s="289"/>
      <c r="N27" s="244"/>
    </row>
    <row r="28" spans="1:19" s="11" customFormat="1" ht="12">
      <c r="A28" s="445" t="s">
        <v>128</v>
      </c>
      <c r="B28" s="256">
        <f t="shared" ref="B28:B33" si="2">D28+F28</f>
        <v>101820</v>
      </c>
      <c r="C28" s="269"/>
      <c r="D28" s="256">
        <f>(D29+D33)</f>
        <v>77240</v>
      </c>
      <c r="E28" s="256"/>
      <c r="F28" s="256">
        <f>(F29+F33)</f>
        <v>24580</v>
      </c>
      <c r="G28" s="269"/>
      <c r="H28" s="345"/>
      <c r="I28" s="253">
        <f>I29+I33</f>
        <v>100</v>
      </c>
      <c r="J28" s="253"/>
      <c r="K28" s="253">
        <f>K29+K33</f>
        <v>100</v>
      </c>
      <c r="L28" s="253"/>
      <c r="M28" s="253">
        <f>M29+M33</f>
        <v>100</v>
      </c>
      <c r="N28" s="253"/>
      <c r="Q28" s="270"/>
    </row>
    <row r="29" spans="1:19" s="11" customFormat="1" ht="11.4">
      <c r="A29" s="46" t="s">
        <v>30</v>
      </c>
      <c r="B29" s="238">
        <f t="shared" si="2"/>
        <v>97863</v>
      </c>
      <c r="C29" s="260"/>
      <c r="D29" s="238">
        <f>D30+D31+D32</f>
        <v>75185</v>
      </c>
      <c r="E29" s="238"/>
      <c r="F29" s="238">
        <f>F30+F31+F32</f>
        <v>22678</v>
      </c>
      <c r="G29" s="260"/>
      <c r="H29" s="39"/>
      <c r="I29" s="244">
        <f>B29/(B29+B33)*100</f>
        <v>96.113730111962283</v>
      </c>
      <c r="J29" s="244"/>
      <c r="K29" s="244">
        <f>D29/(D29+D33)*100</f>
        <v>97.339461418953903</v>
      </c>
      <c r="L29" s="244"/>
      <c r="M29" s="244">
        <f>F29/(F29+F33)*100</f>
        <v>92.262001627339302</v>
      </c>
      <c r="N29" s="244"/>
      <c r="Q29" s="270"/>
    </row>
    <row r="30" spans="1:19" s="11" customFormat="1">
      <c r="A30" s="47" t="s">
        <v>190</v>
      </c>
      <c r="B30" s="238">
        <f t="shared" si="2"/>
        <v>61979</v>
      </c>
      <c r="C30" s="260"/>
      <c r="D30" s="238">
        <v>50928</v>
      </c>
      <c r="E30" s="238"/>
      <c r="F30" s="238">
        <v>11051</v>
      </c>
      <c r="G30" s="260"/>
      <c r="H30" s="56"/>
      <c r="I30" s="244">
        <f>B30/SUM($B$30:B$33)*100</f>
        <v>60.871145158122175</v>
      </c>
      <c r="J30" s="244"/>
      <c r="K30" s="244">
        <f>D30/SUM($D$30:$D$33)*100</f>
        <v>65.934748834800615</v>
      </c>
      <c r="L30" s="244"/>
      <c r="M30" s="244">
        <f>F30/SUM($F$30:$F$33)*100</f>
        <v>44.959316517493896</v>
      </c>
      <c r="N30" s="244"/>
    </row>
    <row r="31" spans="1:19" s="11" customFormat="1">
      <c r="A31" s="47" t="s">
        <v>189</v>
      </c>
      <c r="B31" s="238">
        <f t="shared" si="2"/>
        <v>35712</v>
      </c>
      <c r="C31" s="260"/>
      <c r="D31" s="238">
        <v>24085</v>
      </c>
      <c r="E31" s="238"/>
      <c r="F31" s="238">
        <v>11627</v>
      </c>
      <c r="G31" s="257"/>
      <c r="H31" s="56"/>
      <c r="I31" s="244">
        <f>B31/SUM($B$30:B$33)*100</f>
        <v>35.073659398939306</v>
      </c>
      <c r="J31" s="244"/>
      <c r="K31" s="244">
        <f>D31/SUM($D$30:$D$33)*100</f>
        <v>31.182030036250648</v>
      </c>
      <c r="L31" s="244"/>
      <c r="M31" s="244">
        <f>F31/SUM($F$30:$F$33)*100</f>
        <v>47.302685109845406</v>
      </c>
      <c r="N31" s="244"/>
    </row>
    <row r="32" spans="1:19" s="11" customFormat="1" ht="11.4">
      <c r="A32" s="47" t="s">
        <v>53</v>
      </c>
      <c r="B32" s="238">
        <f t="shared" si="2"/>
        <v>172</v>
      </c>
      <c r="C32" s="238" t="s">
        <v>1</v>
      </c>
      <c r="D32" s="238">
        <v>172</v>
      </c>
      <c r="E32" s="238" t="s">
        <v>1</v>
      </c>
      <c r="F32" s="238">
        <v>0</v>
      </c>
      <c r="G32" s="257"/>
      <c r="H32" s="56"/>
      <c r="I32" s="244">
        <f>B32/SUM($B$30:B$33)*100</f>
        <v>0.16892555490080535</v>
      </c>
      <c r="J32" s="244"/>
      <c r="K32" s="244">
        <f>D32/SUM($D$30:$D$33)*100</f>
        <v>0.22268254790264111</v>
      </c>
      <c r="L32" s="244"/>
      <c r="M32" s="244">
        <f>F32/SUM($F$30:$F$33)*100</f>
        <v>0</v>
      </c>
      <c r="N32" s="244"/>
    </row>
    <row r="33" spans="1:17" s="11" customFormat="1" ht="11.4">
      <c r="A33" s="46" t="s">
        <v>19</v>
      </c>
      <c r="B33" s="238">
        <f t="shared" si="2"/>
        <v>3957</v>
      </c>
      <c r="C33" s="238" t="s">
        <v>1</v>
      </c>
      <c r="D33" s="238">
        <v>2055</v>
      </c>
      <c r="E33" s="238" t="s">
        <v>1</v>
      </c>
      <c r="F33" s="238">
        <v>1902</v>
      </c>
      <c r="G33" s="257" t="s">
        <v>1</v>
      </c>
      <c r="H33" s="56"/>
      <c r="I33" s="244">
        <f>B33/SUM($B$30:B$33)*100</f>
        <v>3.8862698880377131</v>
      </c>
      <c r="J33" s="244"/>
      <c r="K33" s="244">
        <f>D33/SUM($D$30:$D$33)*100</f>
        <v>2.6605385810460902</v>
      </c>
      <c r="L33" s="244"/>
      <c r="M33" s="244">
        <f>F33/SUM($F$30:$F$33)*100</f>
        <v>7.7379983726606998</v>
      </c>
      <c r="N33" s="244"/>
    </row>
    <row r="34" spans="1:17" s="11" customFormat="1" ht="6.6" customHeight="1">
      <c r="A34" s="49"/>
      <c r="B34" s="238"/>
      <c r="C34" s="238"/>
      <c r="D34" s="238"/>
      <c r="E34" s="317"/>
      <c r="F34" s="395"/>
      <c r="G34" s="317"/>
      <c r="H34" s="394"/>
      <c r="I34" s="244"/>
      <c r="J34" s="244"/>
      <c r="K34" s="244"/>
      <c r="L34" s="244"/>
      <c r="M34" s="244"/>
      <c r="N34" s="244"/>
    </row>
    <row r="35" spans="1:17" s="11" customFormat="1" ht="13.8">
      <c r="A35" s="446" t="s">
        <v>193</v>
      </c>
      <c r="B35" s="256">
        <f>D35+F35</f>
        <v>112282</v>
      </c>
      <c r="C35" s="256"/>
      <c r="D35" s="256">
        <f>D36+D40+D41</f>
        <v>5542</v>
      </c>
      <c r="E35" s="256"/>
      <c r="F35" s="256">
        <f>F36+F40+F41</f>
        <v>106740</v>
      </c>
      <c r="G35" s="269"/>
      <c r="H35" s="345"/>
      <c r="I35" s="253">
        <f>I36+I40</f>
        <v>100</v>
      </c>
      <c r="J35" s="253"/>
      <c r="K35" s="591">
        <f>K36+K40</f>
        <v>100</v>
      </c>
      <c r="L35" s="591"/>
      <c r="M35" s="591">
        <f>M36+M40</f>
        <v>100</v>
      </c>
      <c r="N35" s="253"/>
    </row>
    <row r="36" spans="1:17" s="11" customFormat="1" ht="11.4">
      <c r="A36" s="46" t="s">
        <v>30</v>
      </c>
      <c r="B36" s="238">
        <f t="shared" ref="B36:B40" si="3">D36+F36</f>
        <v>65843</v>
      </c>
      <c r="C36" s="238"/>
      <c r="D36" s="238">
        <f>D37+D38+D39</f>
        <v>852</v>
      </c>
      <c r="E36" s="260" t="s">
        <v>1</v>
      </c>
      <c r="F36" s="238">
        <f>F37+F38+F39</f>
        <v>64991</v>
      </c>
      <c r="G36" s="260"/>
      <c r="H36" s="39"/>
      <c r="I36" s="244">
        <f>B36/(B36+B40)*100</f>
        <v>58.715522699506863</v>
      </c>
      <c r="J36" s="244"/>
      <c r="K36" s="244">
        <f>D36/($D$35-$D$41)*100</f>
        <v>15.468409586056644</v>
      </c>
      <c r="L36" s="244"/>
      <c r="M36" s="244">
        <f>F36/(F36+F40)*100</f>
        <v>60.94944246982584</v>
      </c>
      <c r="N36" s="244"/>
    </row>
    <row r="37" spans="1:17" s="11" customFormat="1">
      <c r="A37" s="47" t="s">
        <v>190</v>
      </c>
      <c r="B37" s="238">
        <f t="shared" si="3"/>
        <v>34876</v>
      </c>
      <c r="C37" s="260"/>
      <c r="D37" s="238">
        <v>821</v>
      </c>
      <c r="E37" s="238" t="s">
        <v>1</v>
      </c>
      <c r="F37" s="238">
        <v>34055</v>
      </c>
      <c r="G37" s="260"/>
      <c r="H37" s="56"/>
      <c r="I37" s="244">
        <f>B37/SUM($B$37:B$40)*100</f>
        <v>31.100687539571425</v>
      </c>
      <c r="J37" s="244"/>
      <c r="K37" s="244">
        <f t="shared" ref="K37:K41" si="4">D37/($D$35-$D$41)*100</f>
        <v>14.905591866376181</v>
      </c>
      <c r="L37" s="244"/>
      <c r="M37" s="244">
        <f>F37/SUM($F$37:$F$40)*100</f>
        <v>31.937241515131621</v>
      </c>
      <c r="N37" s="244"/>
    </row>
    <row r="38" spans="1:17" s="36" customFormat="1">
      <c r="A38" s="47" t="s">
        <v>189</v>
      </c>
      <c r="B38" s="238">
        <f t="shared" si="3"/>
        <v>30402</v>
      </c>
      <c r="C38" s="260"/>
      <c r="D38" s="238">
        <v>0</v>
      </c>
      <c r="E38" s="238"/>
      <c r="F38" s="238">
        <v>30402</v>
      </c>
      <c r="G38" s="257"/>
      <c r="H38" s="56"/>
      <c r="I38" s="244">
        <f>B38/SUM($B$37:B$40)*100</f>
        <v>27.11099617439071</v>
      </c>
      <c r="J38" s="244"/>
      <c r="K38" s="244">
        <f t="shared" si="4"/>
        <v>0</v>
      </c>
      <c r="L38" s="244"/>
      <c r="M38" s="244">
        <f>F38/SUM($F$37:$F$40)*100</f>
        <v>28.511408502217929</v>
      </c>
      <c r="N38" s="244"/>
    </row>
    <row r="39" spans="1:17" s="11" customFormat="1" ht="11.4">
      <c r="A39" s="46" t="s">
        <v>53</v>
      </c>
      <c r="B39" s="238">
        <f t="shared" si="3"/>
        <v>565</v>
      </c>
      <c r="C39" s="260" t="s">
        <v>1</v>
      </c>
      <c r="D39" s="238">
        <v>31</v>
      </c>
      <c r="E39" s="238" t="s">
        <v>1</v>
      </c>
      <c r="F39" s="238">
        <v>534</v>
      </c>
      <c r="G39" s="260" t="s">
        <v>1</v>
      </c>
      <c r="H39" s="56"/>
      <c r="I39" s="244">
        <f>B39/SUM($B$37:B$40)*100</f>
        <v>0.50383898554472573</v>
      </c>
      <c r="J39" s="244"/>
      <c r="K39" s="244">
        <f t="shared" si="4"/>
        <v>0.56281771968046479</v>
      </c>
      <c r="L39" s="244"/>
      <c r="M39" s="244">
        <f>F39/SUM($F$37:$F$40)*100</f>
        <v>0.50079245247629678</v>
      </c>
      <c r="N39" s="244"/>
    </row>
    <row r="40" spans="1:17" s="11" customFormat="1" ht="11.4">
      <c r="A40" s="46" t="s">
        <v>19</v>
      </c>
      <c r="B40" s="238">
        <f t="shared" si="3"/>
        <v>46296</v>
      </c>
      <c r="C40" s="260"/>
      <c r="D40" s="238">
        <v>4656</v>
      </c>
      <c r="E40" s="238"/>
      <c r="F40" s="238">
        <v>41640</v>
      </c>
      <c r="G40" s="260"/>
      <c r="H40" s="56"/>
      <c r="I40" s="244">
        <f>B40/SUM($B$37:B$40)*100</f>
        <v>41.284477300493137</v>
      </c>
      <c r="J40" s="244"/>
      <c r="K40" s="244">
        <f>D40/($D$35-$D$41)*100</f>
        <v>84.531590413943363</v>
      </c>
      <c r="L40" s="244"/>
      <c r="M40" s="244">
        <f>F40/SUM($F$37:$F$40)*100</f>
        <v>39.050557530174153</v>
      </c>
      <c r="N40" s="244"/>
    </row>
    <row r="41" spans="1:17" s="11" customFormat="1" ht="11.4">
      <c r="A41" s="46" t="s">
        <v>11</v>
      </c>
      <c r="B41" s="238">
        <f>D41+F41</f>
        <v>143</v>
      </c>
      <c r="C41" s="260" t="s">
        <v>1</v>
      </c>
      <c r="D41" s="238">
        <v>34</v>
      </c>
      <c r="E41" s="238" t="s">
        <v>1</v>
      </c>
      <c r="F41" s="238">
        <v>109</v>
      </c>
      <c r="G41" s="260" t="s">
        <v>1</v>
      </c>
      <c r="H41" s="56"/>
      <c r="I41" s="282" t="s">
        <v>101</v>
      </c>
      <c r="J41" s="244"/>
      <c r="K41" s="244">
        <f t="shared" si="4"/>
        <v>0.61728395061728392</v>
      </c>
      <c r="L41" s="244"/>
      <c r="M41" s="282" t="s">
        <v>101</v>
      </c>
      <c r="N41" s="244"/>
    </row>
    <row r="42" spans="1:17" s="11" customFormat="1" ht="6.75" customHeight="1">
      <c r="A42" s="46"/>
      <c r="B42" s="238"/>
      <c r="C42" s="260"/>
      <c r="D42" s="303"/>
      <c r="E42" s="303"/>
      <c r="F42" s="238"/>
      <c r="G42" s="260"/>
      <c r="H42" s="56"/>
      <c r="I42" s="244"/>
      <c r="J42" s="289"/>
      <c r="K42" s="244"/>
      <c r="L42" s="289"/>
      <c r="M42" s="244"/>
      <c r="N42" s="244"/>
    </row>
    <row r="43" spans="1:17" s="11" customFormat="1" ht="12">
      <c r="A43" s="446" t="s">
        <v>11</v>
      </c>
      <c r="B43" s="256">
        <f>D43+F43</f>
        <v>393</v>
      </c>
      <c r="C43" s="592"/>
      <c r="D43" s="256">
        <f>D44+D47</f>
        <v>37</v>
      </c>
      <c r="E43" s="52"/>
      <c r="F43" s="256">
        <f>F44+F47</f>
        <v>356</v>
      </c>
      <c r="G43" s="593"/>
      <c r="H43" s="594"/>
      <c r="I43" s="595">
        <f>K43+M43</f>
        <v>200</v>
      </c>
      <c r="J43" s="596"/>
      <c r="K43" s="595">
        <f>SUM(K44,K47)</f>
        <v>100</v>
      </c>
      <c r="L43" s="596"/>
      <c r="M43" s="595">
        <f>SUM(M44,M47)</f>
        <v>100</v>
      </c>
      <c r="N43" s="244"/>
    </row>
    <row r="44" spans="1:17" s="11" customFormat="1" ht="12">
      <c r="A44" s="46" t="s">
        <v>30</v>
      </c>
      <c r="B44" s="238">
        <f>D44+F44</f>
        <v>298</v>
      </c>
      <c r="C44" s="260" t="s">
        <v>1</v>
      </c>
      <c r="D44" s="238">
        <f>D45+D46+D47</f>
        <v>37</v>
      </c>
      <c r="E44" s="260" t="s">
        <v>1</v>
      </c>
      <c r="F44" s="238">
        <f>F45+F46</f>
        <v>261</v>
      </c>
      <c r="G44" s="260" t="s">
        <v>1</v>
      </c>
      <c r="H44" s="594"/>
      <c r="I44" s="244">
        <f>B44/B43*100</f>
        <v>75.82697201017811</v>
      </c>
      <c r="J44" s="596"/>
      <c r="K44" s="244">
        <f>D44/($D$43)*100</f>
        <v>100</v>
      </c>
      <c r="L44" s="596"/>
      <c r="M44" s="244">
        <f>F44/($F$43)*100</f>
        <v>73.31460674157303</v>
      </c>
      <c r="N44" s="244"/>
    </row>
    <row r="45" spans="1:17" s="11" customFormat="1">
      <c r="A45" s="47" t="s">
        <v>190</v>
      </c>
      <c r="B45" s="238">
        <f>D45+F45</f>
        <v>122</v>
      </c>
      <c r="C45" s="260" t="s">
        <v>1</v>
      </c>
      <c r="D45" s="238">
        <v>0</v>
      </c>
      <c r="E45" s="238"/>
      <c r="F45" s="238">
        <v>122</v>
      </c>
      <c r="G45" s="260" t="s">
        <v>1</v>
      </c>
      <c r="H45" s="594"/>
      <c r="I45" s="244">
        <f>B45/B43*100</f>
        <v>31.043256997455472</v>
      </c>
      <c r="J45" s="596"/>
      <c r="K45" s="244">
        <f t="shared" ref="K45:K47" si="5">D45/($D$43)*100</f>
        <v>0</v>
      </c>
      <c r="L45" s="596"/>
      <c r="M45" s="244">
        <f t="shared" ref="M45:M47" si="6">F45/($F$43)*100</f>
        <v>34.269662921348313</v>
      </c>
      <c r="N45" s="244"/>
    </row>
    <row r="46" spans="1:17" s="11" customFormat="1">
      <c r="A46" s="47" t="s">
        <v>189</v>
      </c>
      <c r="B46" s="238">
        <f>D46+F46</f>
        <v>176</v>
      </c>
      <c r="C46" s="260" t="s">
        <v>1</v>
      </c>
      <c r="D46" s="238">
        <v>37</v>
      </c>
      <c r="E46" s="260" t="s">
        <v>1</v>
      </c>
      <c r="F46" s="238">
        <v>139</v>
      </c>
      <c r="G46" s="260" t="s">
        <v>1</v>
      </c>
      <c r="H46" s="594"/>
      <c r="I46" s="244">
        <f>B46/B43*100</f>
        <v>44.783715012722645</v>
      </c>
      <c r="J46" s="596"/>
      <c r="K46" s="244">
        <f>D46/($D$43)*100</f>
        <v>100</v>
      </c>
      <c r="L46" s="596"/>
      <c r="M46" s="244">
        <f t="shared" si="6"/>
        <v>39.044943820224717</v>
      </c>
      <c r="N46" s="244"/>
    </row>
    <row r="47" spans="1:17" s="11" customFormat="1" ht="12">
      <c r="A47" s="46" t="s">
        <v>19</v>
      </c>
      <c r="B47" s="238">
        <f>D47+F47</f>
        <v>95</v>
      </c>
      <c r="C47" s="260" t="s">
        <v>1</v>
      </c>
      <c r="D47" s="238">
        <v>0</v>
      </c>
      <c r="E47" s="238"/>
      <c r="F47" s="238">
        <v>95</v>
      </c>
      <c r="G47" s="260" t="s">
        <v>1</v>
      </c>
      <c r="H47" s="594"/>
      <c r="I47" s="244">
        <f>B47/B43*100</f>
        <v>24.173027989821882</v>
      </c>
      <c r="J47" s="596"/>
      <c r="K47" s="244">
        <f t="shared" si="5"/>
        <v>0</v>
      </c>
      <c r="L47" s="596"/>
      <c r="M47" s="244">
        <f t="shared" si="6"/>
        <v>26.685393258426966</v>
      </c>
      <c r="N47" s="244"/>
      <c r="Q47" s="244"/>
    </row>
    <row r="48" spans="1:17" s="11" customFormat="1" ht="6.6" customHeight="1" thickBot="1">
      <c r="A48" s="15"/>
      <c r="B48" s="15"/>
      <c r="C48" s="338" t="s">
        <v>1</v>
      </c>
      <c r="D48" s="210"/>
      <c r="E48" s="346"/>
      <c r="F48" s="67"/>
      <c r="G48" s="338" t="s">
        <v>1</v>
      </c>
      <c r="H48" s="9"/>
      <c r="I48" s="173"/>
      <c r="J48" s="15"/>
      <c r="K48" s="209"/>
      <c r="L48" s="15"/>
      <c r="M48" s="173"/>
      <c r="N48" s="9"/>
    </row>
    <row r="49" spans="1:14" s="4" customFormat="1" ht="6.6" customHeight="1">
      <c r="C49" s="330"/>
      <c r="E49" s="330"/>
      <c r="G49" s="330"/>
    </row>
    <row r="50" spans="1:14" s="4" customFormat="1" ht="11.4">
      <c r="A50" s="18" t="s">
        <v>191</v>
      </c>
      <c r="B50" s="18"/>
      <c r="C50" s="331"/>
      <c r="D50" s="7"/>
      <c r="E50" s="337"/>
      <c r="F50" s="7"/>
      <c r="G50" s="330"/>
    </row>
    <row r="51" spans="1:14" s="4" customFormat="1" ht="11.4">
      <c r="A51" s="18" t="s">
        <v>192</v>
      </c>
      <c r="B51" s="18"/>
      <c r="C51" s="331"/>
      <c r="D51" s="7"/>
      <c r="E51" s="337"/>
      <c r="F51" s="7"/>
      <c r="G51" s="330"/>
    </row>
    <row r="52" spans="1:14" s="4" customFormat="1" ht="11.4">
      <c r="A52" s="24" t="s">
        <v>194</v>
      </c>
      <c r="B52" s="18"/>
      <c r="C52" s="331"/>
      <c r="D52" s="7"/>
      <c r="E52" s="337"/>
      <c r="F52" s="7"/>
      <c r="G52" s="330"/>
    </row>
    <row r="53" spans="1:14" s="4" customFormat="1" ht="10.199999999999999">
      <c r="A53" s="159" t="s">
        <v>31</v>
      </c>
      <c r="C53" s="330"/>
      <c r="E53" s="330"/>
      <c r="G53" s="330"/>
    </row>
    <row r="54" spans="1:14" s="4" customFormat="1" ht="10.199999999999999">
      <c r="A54" s="158" t="s">
        <v>113</v>
      </c>
      <c r="C54" s="330"/>
      <c r="E54" s="330"/>
      <c r="G54" s="330"/>
    </row>
    <row r="55" spans="1:14" s="4" customFormat="1" ht="10.199999999999999">
      <c r="A55" s="4" t="s">
        <v>202</v>
      </c>
      <c r="B55" s="18"/>
      <c r="C55" s="331"/>
      <c r="D55" s="7"/>
      <c r="E55" s="337"/>
      <c r="F55" s="7"/>
      <c r="G55" s="330"/>
    </row>
    <row r="56" spans="1:14" s="4" customFormat="1" ht="10.199999999999999">
      <c r="B56" s="6"/>
      <c r="C56" s="330"/>
      <c r="E56" s="330"/>
      <c r="G56" s="330"/>
      <c r="N56" s="7"/>
    </row>
    <row r="57" spans="1:14" ht="12" customHeight="1"/>
    <row r="58" spans="1:14">
      <c r="A58" s="24"/>
      <c r="B58" s="396"/>
      <c r="C58" s="348"/>
      <c r="D58" s="397"/>
      <c r="E58" s="348"/>
      <c r="F58" s="397"/>
    </row>
    <row r="59" spans="1:14">
      <c r="A59" s="398"/>
      <c r="B59" s="396"/>
      <c r="C59" s="348"/>
      <c r="D59" s="397"/>
      <c r="E59" s="348"/>
      <c r="F59" s="397"/>
    </row>
    <row r="60" spans="1:14">
      <c r="A60" s="398"/>
      <c r="B60" s="396"/>
      <c r="C60" s="348"/>
      <c r="D60" s="397"/>
      <c r="E60" s="348"/>
      <c r="F60" s="397"/>
    </row>
    <row r="64" spans="1:1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</sheetData>
  <mergeCells count="12">
    <mergeCell ref="K10:L10"/>
    <mergeCell ref="M10:N10"/>
    <mergeCell ref="A1:N1"/>
    <mergeCell ref="A4:A10"/>
    <mergeCell ref="B4:G4"/>
    <mergeCell ref="I4:N4"/>
    <mergeCell ref="D7:G7"/>
    <mergeCell ref="K7:N7"/>
    <mergeCell ref="B7:C10"/>
    <mergeCell ref="D10:E10"/>
    <mergeCell ref="F10:G10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9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defaultColWidth="11.44140625" defaultRowHeight="13.2"/>
  <cols>
    <col min="1" max="1" width="25.6640625" style="1" customWidth="1"/>
    <col min="2" max="2" width="8.6640625" style="1" bestFit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66" t="s">
        <v>210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  <c r="M1" s="666"/>
      <c r="N1" s="666"/>
    </row>
    <row r="2" spans="1:14" s="11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3" t="s">
        <v>142</v>
      </c>
      <c r="B4" s="658" t="s">
        <v>54</v>
      </c>
      <c r="C4" s="658"/>
      <c r="D4" s="658"/>
      <c r="E4" s="658"/>
      <c r="F4" s="658"/>
      <c r="G4" s="658"/>
      <c r="H4" s="457"/>
      <c r="I4" s="658" t="s">
        <v>55</v>
      </c>
      <c r="J4" s="658"/>
      <c r="K4" s="658"/>
      <c r="L4" s="658"/>
      <c r="M4" s="658"/>
      <c r="N4" s="658"/>
    </row>
    <row r="5" spans="1:14" s="11" customFormat="1" ht="6.6" customHeight="1">
      <c r="A5" s="663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s="11" customFormat="1" ht="6.6" customHeight="1">
      <c r="A6" s="663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s="11" customFormat="1" ht="25.5" customHeight="1">
      <c r="A7" s="663"/>
      <c r="B7" s="664" t="s">
        <v>2</v>
      </c>
      <c r="C7" s="664"/>
      <c r="D7" s="659" t="s">
        <v>0</v>
      </c>
      <c r="E7" s="659"/>
      <c r="F7" s="659"/>
      <c r="G7" s="659"/>
      <c r="H7" s="460"/>
      <c r="I7" s="664" t="s">
        <v>2</v>
      </c>
      <c r="J7" s="664"/>
      <c r="K7" s="659" t="s">
        <v>0</v>
      </c>
      <c r="L7" s="659"/>
      <c r="M7" s="659"/>
      <c r="N7" s="659"/>
    </row>
    <row r="8" spans="1:14" s="11" customFormat="1" ht="6.6" customHeight="1">
      <c r="A8" s="663"/>
      <c r="B8" s="664"/>
      <c r="C8" s="664"/>
      <c r="D8" s="462"/>
      <c r="E8" s="494"/>
      <c r="F8" s="462"/>
      <c r="G8" s="494"/>
      <c r="H8" s="460"/>
      <c r="I8" s="664"/>
      <c r="J8" s="664"/>
      <c r="K8" s="462"/>
      <c r="L8" s="462"/>
      <c r="M8" s="462"/>
      <c r="N8" s="462"/>
    </row>
    <row r="9" spans="1:14" s="11" customFormat="1" ht="6.6" customHeight="1">
      <c r="A9" s="663"/>
      <c r="B9" s="664"/>
      <c r="C9" s="664"/>
      <c r="D9" s="460"/>
      <c r="E9" s="495"/>
      <c r="F9" s="460"/>
      <c r="G9" s="495"/>
      <c r="H9" s="460"/>
      <c r="I9" s="664"/>
      <c r="J9" s="664"/>
      <c r="K9" s="460"/>
      <c r="L9" s="460"/>
      <c r="M9" s="460"/>
      <c r="N9" s="460"/>
    </row>
    <row r="10" spans="1:14" s="11" customFormat="1" ht="25.5" customHeight="1">
      <c r="A10" s="663"/>
      <c r="B10" s="664"/>
      <c r="C10" s="664"/>
      <c r="D10" s="660" t="s">
        <v>3</v>
      </c>
      <c r="E10" s="660"/>
      <c r="F10" s="660" t="s">
        <v>10</v>
      </c>
      <c r="G10" s="660"/>
      <c r="H10" s="460"/>
      <c r="I10" s="664"/>
      <c r="J10" s="664"/>
      <c r="K10" s="660" t="s">
        <v>3</v>
      </c>
      <c r="L10" s="660"/>
      <c r="M10" s="660" t="s">
        <v>10</v>
      </c>
      <c r="N10" s="660"/>
    </row>
    <row r="11" spans="1:14" s="11" customFormat="1" ht="6.6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4" s="36" customFormat="1" ht="6.6" customHeight="1">
      <c r="A12" s="211"/>
      <c r="B12" s="182"/>
      <c r="C12" s="333"/>
      <c r="D12" s="181"/>
      <c r="E12" s="268"/>
      <c r="F12" s="181"/>
      <c r="G12" s="335"/>
      <c r="H12" s="180"/>
      <c r="I12" s="182"/>
      <c r="J12" s="182"/>
      <c r="K12" s="181"/>
      <c r="L12" s="180"/>
      <c r="M12" s="181"/>
      <c r="N12" s="180"/>
    </row>
    <row r="13" spans="1:14" s="11" customFormat="1" ht="12">
      <c r="A13" s="513" t="s">
        <v>56</v>
      </c>
      <c r="B13" s="470">
        <f t="shared" ref="B13:B19" si="0">D13+F13</f>
        <v>262734</v>
      </c>
      <c r="C13" s="489"/>
      <c r="D13" s="470">
        <f>D14+D18+D19</f>
        <v>99571</v>
      </c>
      <c r="E13" s="473"/>
      <c r="F13" s="470">
        <f>F14+F18+F19</f>
        <v>163163</v>
      </c>
      <c r="G13" s="489"/>
      <c r="H13" s="490"/>
      <c r="I13" s="504">
        <f>SUM(I18,I14)</f>
        <v>100</v>
      </c>
      <c r="J13" s="504"/>
      <c r="K13" s="504">
        <f>SUM(K18,K14)</f>
        <v>100</v>
      </c>
      <c r="L13" s="504"/>
      <c r="M13" s="504">
        <f>SUM(M18,M14)</f>
        <v>100</v>
      </c>
      <c r="N13" s="476"/>
    </row>
    <row r="14" spans="1:14" s="11" customFormat="1" ht="11.4">
      <c r="A14" s="482" t="s">
        <v>30</v>
      </c>
      <c r="B14" s="485">
        <f t="shared" si="0"/>
        <v>203000</v>
      </c>
      <c r="C14" s="486"/>
      <c r="D14" s="514">
        <f>SUM($D$15:$D$17)</f>
        <v>90190</v>
      </c>
      <c r="E14" s="486"/>
      <c r="F14" s="514">
        <f>SUM($F$15:$F$17)</f>
        <v>112810</v>
      </c>
      <c r="G14" s="486"/>
      <c r="H14" s="487"/>
      <c r="I14" s="488">
        <f>B14*100/SUM(B14,B18)</f>
        <v>77.306533734971879</v>
      </c>
      <c r="J14" s="488"/>
      <c r="K14" s="488">
        <f>D14*100/SUM(D14,D18)</f>
        <v>90.609522087264025</v>
      </c>
      <c r="L14" s="488"/>
      <c r="M14" s="488">
        <f>F14*100/SUM(F14,F18)</f>
        <v>69.185668551522809</v>
      </c>
      <c r="N14" s="488"/>
    </row>
    <row r="15" spans="1:14" s="11" customFormat="1">
      <c r="A15" s="515" t="s">
        <v>190</v>
      </c>
      <c r="B15" s="485">
        <f t="shared" si="0"/>
        <v>115147</v>
      </c>
      <c r="C15" s="486"/>
      <c r="D15" s="485">
        <v>60549</v>
      </c>
      <c r="E15" s="485"/>
      <c r="F15" s="485">
        <v>54598</v>
      </c>
      <c r="G15" s="485"/>
      <c r="H15" s="487"/>
      <c r="I15" s="488">
        <f>B15*100/SUM(B14,B18)</f>
        <v>43.850322364437474</v>
      </c>
      <c r="J15" s="488"/>
      <c r="K15" s="488">
        <f>D15*100/SUM(D14,D18)</f>
        <v>60.830645890472887</v>
      </c>
      <c r="L15" s="488"/>
      <c r="M15" s="488">
        <f>F15*100/SUM(F14,F18)</f>
        <v>33.484612459675937</v>
      </c>
      <c r="N15" s="488"/>
    </row>
    <row r="16" spans="1:14" s="11" customFormat="1">
      <c r="A16" s="515" t="s">
        <v>189</v>
      </c>
      <c r="B16" s="485">
        <f t="shared" si="0"/>
        <v>86504</v>
      </c>
      <c r="C16" s="486"/>
      <c r="D16" s="485">
        <v>28968</v>
      </c>
      <c r="E16" s="485"/>
      <c r="F16" s="485">
        <v>57536</v>
      </c>
      <c r="G16" s="485"/>
      <c r="H16" s="487"/>
      <c r="I16" s="488">
        <f>B16*100/SUM(B14,B18)</f>
        <v>32.942484700541904</v>
      </c>
      <c r="J16" s="488"/>
      <c r="K16" s="488">
        <f>D16*100/SUM(D14,D18)</f>
        <v>29.102745712649568</v>
      </c>
      <c r="L16" s="488"/>
      <c r="M16" s="488">
        <f>F16*100/SUM(F14,F18)</f>
        <v>35.286469513167418</v>
      </c>
      <c r="N16" s="488"/>
    </row>
    <row r="17" spans="1:14" s="11" customFormat="1" ht="11.4">
      <c r="A17" s="515" t="s">
        <v>53</v>
      </c>
      <c r="B17" s="485">
        <f t="shared" si="0"/>
        <v>1349</v>
      </c>
      <c r="C17" s="486"/>
      <c r="D17" s="485">
        <v>673</v>
      </c>
      <c r="E17" s="485" t="s">
        <v>1</v>
      </c>
      <c r="F17" s="485">
        <v>676</v>
      </c>
      <c r="G17" s="485" t="s">
        <v>1</v>
      </c>
      <c r="H17" s="487"/>
      <c r="I17" s="488">
        <f>B17*100/SUM(B14,B18)</f>
        <v>0.51372666999249783</v>
      </c>
      <c r="J17" s="488"/>
      <c r="K17" s="488">
        <f>D17*100/SUM(D14,D18)</f>
        <v>0.67613048414157551</v>
      </c>
      <c r="L17" s="488"/>
      <c r="M17" s="488">
        <f>F17*100/SUM(F14,F18)</f>
        <v>0.41458657867945586</v>
      </c>
      <c r="N17" s="488"/>
    </row>
    <row r="18" spans="1:14" s="11" customFormat="1" ht="11.4">
      <c r="A18" s="482" t="s">
        <v>19</v>
      </c>
      <c r="B18" s="485">
        <f t="shared" si="0"/>
        <v>59591</v>
      </c>
      <c r="C18" s="486"/>
      <c r="D18" s="485">
        <v>9347</v>
      </c>
      <c r="E18" s="485"/>
      <c r="F18" s="485">
        <v>50244</v>
      </c>
      <c r="G18" s="485"/>
      <c r="H18" s="487"/>
      <c r="I18" s="488">
        <f>B18*100/SUM(B14,B18)</f>
        <v>22.693466265028125</v>
      </c>
      <c r="J18" s="488"/>
      <c r="K18" s="488">
        <f>D18*100/SUM(D14,D18)</f>
        <v>9.3904779127359674</v>
      </c>
      <c r="L18" s="488"/>
      <c r="M18" s="488">
        <f>F18*100/SUM(F14,F18)</f>
        <v>30.814331448477191</v>
      </c>
      <c r="N18" s="488"/>
    </row>
    <row r="19" spans="1:14" s="11" customFormat="1" ht="11.4">
      <c r="A19" s="482" t="s">
        <v>11</v>
      </c>
      <c r="B19" s="485">
        <f t="shared" si="0"/>
        <v>143</v>
      </c>
      <c r="C19" s="486" t="s">
        <v>1</v>
      </c>
      <c r="D19" s="485">
        <v>34</v>
      </c>
      <c r="E19" s="485" t="s">
        <v>1</v>
      </c>
      <c r="F19" s="485">
        <v>109</v>
      </c>
      <c r="G19" s="485" t="s">
        <v>1</v>
      </c>
      <c r="H19" s="487"/>
      <c r="I19" s="493" t="s">
        <v>101</v>
      </c>
      <c r="J19" s="488"/>
      <c r="K19" s="488">
        <v>0</v>
      </c>
      <c r="L19" s="488"/>
      <c r="M19" s="493" t="s">
        <v>101</v>
      </c>
      <c r="N19" s="488"/>
    </row>
    <row r="20" spans="1:14" s="11" customFormat="1" ht="6.6" customHeight="1">
      <c r="A20" s="12"/>
      <c r="B20" s="392"/>
      <c r="C20" s="283"/>
      <c r="D20" s="392"/>
      <c r="E20" s="283"/>
      <c r="F20" s="392"/>
      <c r="G20" s="283"/>
      <c r="H20" s="393"/>
      <c r="I20" s="288"/>
      <c r="J20" s="288"/>
      <c r="K20" s="288"/>
      <c r="L20" s="288"/>
      <c r="M20" s="288"/>
      <c r="N20" s="240"/>
    </row>
    <row r="21" spans="1:14" s="11" customFormat="1" ht="12">
      <c r="A21" s="445" t="s">
        <v>93</v>
      </c>
      <c r="B21" s="256">
        <f t="shared" ref="B21:B26" si="1">D21+F21</f>
        <v>70644</v>
      </c>
      <c r="C21" s="269"/>
      <c r="D21" s="256">
        <f>D22+D26</f>
        <v>47607</v>
      </c>
      <c r="E21" s="269"/>
      <c r="F21" s="256">
        <f>F22+F26</f>
        <v>23037</v>
      </c>
      <c r="G21" s="269"/>
      <c r="H21" s="345"/>
      <c r="I21" s="253">
        <f>SUM(I26,I22)</f>
        <v>100</v>
      </c>
      <c r="J21" s="253"/>
      <c r="K21" s="253">
        <f>SUM(K26,K22)</f>
        <v>100</v>
      </c>
      <c r="L21" s="253"/>
      <c r="M21" s="253">
        <f>SUM(M26,M22)</f>
        <v>100</v>
      </c>
      <c r="N21" s="253"/>
    </row>
    <row r="22" spans="1:14" s="11" customFormat="1" ht="11.4">
      <c r="A22" s="46" t="s">
        <v>30</v>
      </c>
      <c r="B22" s="238">
        <f t="shared" si="1"/>
        <v>63696</v>
      </c>
      <c r="C22" s="260"/>
      <c r="D22" s="238">
        <f>SUM($D$23:$D$25)</f>
        <v>45102</v>
      </c>
      <c r="E22" s="260"/>
      <c r="F22" s="238">
        <f>SUM($F$23:$F$25)</f>
        <v>18594</v>
      </c>
      <c r="G22" s="260"/>
      <c r="H22" s="39"/>
      <c r="I22" s="244">
        <f>B22*100/SUM(B22,B26)</f>
        <v>90.164769831832857</v>
      </c>
      <c r="J22" s="244"/>
      <c r="K22" s="244">
        <f>D22*100/SUM(D22,D26)</f>
        <v>94.738168756695444</v>
      </c>
      <c r="L22" s="244"/>
      <c r="M22" s="244">
        <f>F22*100/SUM(F22,F26)</f>
        <v>80.713634587836964</v>
      </c>
      <c r="N22" s="244"/>
    </row>
    <row r="23" spans="1:14" s="11" customFormat="1">
      <c r="A23" s="47" t="s">
        <v>190</v>
      </c>
      <c r="B23" s="238">
        <f t="shared" si="1"/>
        <v>37190</v>
      </c>
      <c r="C23" s="260"/>
      <c r="D23" s="238">
        <v>28927</v>
      </c>
      <c r="E23" s="238"/>
      <c r="F23" s="238">
        <v>8263</v>
      </c>
      <c r="G23" s="260"/>
      <c r="H23" s="56"/>
      <c r="I23" s="244">
        <f>B23*100/SUM(B22,B26)</f>
        <v>52.644244380272916</v>
      </c>
      <c r="J23" s="244"/>
      <c r="K23" s="244">
        <f>D23*100/SUM(D22,D26)</f>
        <v>60.762072804419518</v>
      </c>
      <c r="L23" s="244"/>
      <c r="M23" s="244">
        <f>F23*100/SUM(F22,F26)</f>
        <v>35.868385640491383</v>
      </c>
      <c r="N23" s="244"/>
    </row>
    <row r="24" spans="1:14" s="11" customFormat="1">
      <c r="A24" s="47" t="s">
        <v>189</v>
      </c>
      <c r="B24" s="238">
        <f t="shared" si="1"/>
        <v>26294</v>
      </c>
      <c r="C24" s="260"/>
      <c r="D24" s="238">
        <v>15963</v>
      </c>
      <c r="E24" s="238"/>
      <c r="F24" s="238">
        <v>10331</v>
      </c>
      <c r="G24" s="260"/>
      <c r="H24" s="56"/>
      <c r="I24" s="244">
        <f>B24*100/SUM(B22,B26)</f>
        <v>37.220429194269862</v>
      </c>
      <c r="J24" s="244"/>
      <c r="K24" s="244">
        <f>D24*100/SUM(D22,D26)</f>
        <v>33.530783288171911</v>
      </c>
      <c r="L24" s="244"/>
      <c r="M24" s="244">
        <f>F24*100/SUM(F22,F26)</f>
        <v>44.845248947345574</v>
      </c>
      <c r="N24" s="244"/>
    </row>
    <row r="25" spans="1:14" s="11" customFormat="1" ht="11.4">
      <c r="A25" s="47" t="s">
        <v>53</v>
      </c>
      <c r="B25" s="238">
        <f t="shared" si="1"/>
        <v>212</v>
      </c>
      <c r="C25" s="612" t="s">
        <v>1</v>
      </c>
      <c r="D25" s="238">
        <v>212</v>
      </c>
      <c r="E25" s="238" t="s">
        <v>1</v>
      </c>
      <c r="F25" s="238">
        <v>0</v>
      </c>
      <c r="G25" s="612"/>
      <c r="H25" s="56"/>
      <c r="I25" s="244">
        <f>B25*100/SUM(B22,B26)</f>
        <v>0.30009625729007416</v>
      </c>
      <c r="J25" s="244"/>
      <c r="K25" s="244">
        <f>D25*100/SUM(D22,D26)</f>
        <v>0.44531266410401832</v>
      </c>
      <c r="L25" s="244"/>
      <c r="M25" s="244">
        <f>F25*100/SUM(F22,F26)</f>
        <v>0</v>
      </c>
      <c r="N25" s="244"/>
    </row>
    <row r="26" spans="1:14" s="11" customFormat="1" ht="11.4">
      <c r="A26" s="46" t="s">
        <v>19</v>
      </c>
      <c r="B26" s="238">
        <f t="shared" si="1"/>
        <v>6948</v>
      </c>
      <c r="C26" s="612"/>
      <c r="D26" s="238">
        <v>2505</v>
      </c>
      <c r="E26" s="238"/>
      <c r="F26" s="238">
        <v>4443</v>
      </c>
      <c r="G26" s="612"/>
      <c r="H26" s="56"/>
      <c r="I26" s="244">
        <f>B26*100/SUM(B22,B26)</f>
        <v>9.8352301681671488</v>
      </c>
      <c r="J26" s="289"/>
      <c r="K26" s="244">
        <f>D26*100/SUM(D22,D26)</f>
        <v>5.261831243304556</v>
      </c>
      <c r="L26" s="289"/>
      <c r="M26" s="244">
        <f>F26*100/SUM(F22,F26)</f>
        <v>19.286365412163043</v>
      </c>
      <c r="N26" s="244"/>
    </row>
    <row r="27" spans="1:14" s="11" customFormat="1" ht="6.6" customHeight="1">
      <c r="A27" s="68"/>
      <c r="B27" s="286"/>
      <c r="C27" s="611"/>
      <c r="D27" s="286"/>
      <c r="E27" s="611"/>
      <c r="F27" s="286"/>
      <c r="G27" s="611"/>
      <c r="H27" s="98"/>
      <c r="I27" s="289"/>
      <c r="J27" s="289"/>
      <c r="K27" s="289"/>
      <c r="L27" s="289"/>
      <c r="M27" s="289"/>
      <c r="N27" s="244"/>
    </row>
    <row r="28" spans="1:14" s="11" customFormat="1" ht="12">
      <c r="A28" s="445" t="s">
        <v>68</v>
      </c>
      <c r="B28" s="256">
        <f t="shared" ref="B28:B33" si="2">D28+F28</f>
        <v>98212</v>
      </c>
      <c r="C28" s="614"/>
      <c r="D28" s="256">
        <f>D29+D33+D34</f>
        <v>4396</v>
      </c>
      <c r="E28" s="610"/>
      <c r="F28" s="256">
        <f>F29+F33+F34</f>
        <v>93816</v>
      </c>
      <c r="G28" s="614"/>
      <c r="H28" s="345"/>
      <c r="I28" s="253">
        <f>I29+I33</f>
        <v>100</v>
      </c>
      <c r="J28" s="253"/>
      <c r="K28" s="253">
        <f>K29+K33</f>
        <v>100</v>
      </c>
      <c r="L28" s="253"/>
      <c r="M28" s="253">
        <f>M29+M33</f>
        <v>100</v>
      </c>
      <c r="N28" s="253"/>
    </row>
    <row r="29" spans="1:14" s="11" customFormat="1" ht="11.4">
      <c r="A29" s="46" t="s">
        <v>30</v>
      </c>
      <c r="B29" s="238">
        <f t="shared" si="2"/>
        <v>57931</v>
      </c>
      <c r="C29" s="612"/>
      <c r="D29" s="238">
        <f>SUM($D$30:$D$32)</f>
        <v>695</v>
      </c>
      <c r="E29" s="612" t="s">
        <v>1</v>
      </c>
      <c r="F29" s="238">
        <f>SUM($F$30:$F$32)</f>
        <v>57236</v>
      </c>
      <c r="G29" s="612"/>
      <c r="H29" s="56"/>
      <c r="I29" s="244">
        <f>B29*100/SUM(B29,B33)</f>
        <v>59.071674025431072</v>
      </c>
      <c r="J29" s="244"/>
      <c r="K29" s="244">
        <f>D29*100/SUM(D29,D33)</f>
        <v>15.933058230169648</v>
      </c>
      <c r="L29" s="244"/>
      <c r="M29" s="244">
        <f>F29*100/SUM(F29,F33)</f>
        <v>61.079748578014453</v>
      </c>
      <c r="N29" s="250"/>
    </row>
    <row r="30" spans="1:14" s="11" customFormat="1">
      <c r="A30" s="47" t="s">
        <v>190</v>
      </c>
      <c r="B30" s="238">
        <f t="shared" si="2"/>
        <v>30263</v>
      </c>
      <c r="C30" s="612"/>
      <c r="D30" s="238">
        <v>651</v>
      </c>
      <c r="E30" s="238" t="s">
        <v>1</v>
      </c>
      <c r="F30" s="238">
        <v>29612</v>
      </c>
      <c r="G30" s="612"/>
      <c r="H30" s="56"/>
      <c r="I30" s="244">
        <f>B30*100/SUM(B29,B33)</f>
        <v>30.858885070715516</v>
      </c>
      <c r="J30" s="244"/>
      <c r="K30" s="244">
        <f>D30*100/SUM(D29,D33)</f>
        <v>14.924346629986244</v>
      </c>
      <c r="L30" s="244"/>
      <c r="M30" s="244">
        <f>F30*100/SUM(F29,F33)</f>
        <v>31.600627487807742</v>
      </c>
      <c r="N30" s="250"/>
    </row>
    <row r="31" spans="1:14" s="11" customFormat="1">
      <c r="A31" s="47" t="s">
        <v>189</v>
      </c>
      <c r="B31" s="238">
        <f t="shared" si="2"/>
        <v>27159</v>
      </c>
      <c r="C31" s="612"/>
      <c r="D31" s="238">
        <v>0</v>
      </c>
      <c r="E31" s="238"/>
      <c r="F31" s="238">
        <v>27159</v>
      </c>
      <c r="G31" s="612"/>
      <c r="H31" s="56"/>
      <c r="I31" s="244">
        <f>B31*100/SUM(B29,B33)</f>
        <v>27.693766633696683</v>
      </c>
      <c r="J31" s="244"/>
      <c r="K31" s="244">
        <f>D31*100/SUM(D29,D33)</f>
        <v>0</v>
      </c>
      <c r="L31" s="244"/>
      <c r="M31" s="244">
        <f>F31*100/SUM(F29,F33)</f>
        <v>28.982893487146104</v>
      </c>
      <c r="N31" s="250"/>
    </row>
    <row r="32" spans="1:14" s="11" customFormat="1" ht="11.4">
      <c r="A32" s="47" t="s">
        <v>53</v>
      </c>
      <c r="B32" s="238">
        <f t="shared" si="2"/>
        <v>509</v>
      </c>
      <c r="C32" s="612" t="s">
        <v>1</v>
      </c>
      <c r="D32" s="238">
        <v>44</v>
      </c>
      <c r="E32" s="238" t="s">
        <v>1</v>
      </c>
      <c r="F32" s="238">
        <v>465</v>
      </c>
      <c r="G32" s="612" t="s">
        <v>1</v>
      </c>
      <c r="H32" s="56"/>
      <c r="I32" s="244">
        <f>B32*100/(B29+B33)</f>
        <v>0.51902232101887447</v>
      </c>
      <c r="J32" s="244"/>
      <c r="K32" s="244">
        <f>D32*100/(D29+D33)</f>
        <v>1.008711600183402</v>
      </c>
      <c r="L32" s="244"/>
      <c r="M32" s="244">
        <f>F32*100/(F29+F33)</f>
        <v>0.49622760306060382</v>
      </c>
      <c r="N32" s="250"/>
    </row>
    <row r="33" spans="1:14" s="11" customFormat="1" ht="11.4">
      <c r="A33" s="46" t="s">
        <v>19</v>
      </c>
      <c r="B33" s="238">
        <f t="shared" si="2"/>
        <v>40138</v>
      </c>
      <c r="C33" s="612"/>
      <c r="D33" s="238">
        <v>3667</v>
      </c>
      <c r="E33" s="238"/>
      <c r="F33" s="238">
        <v>36471</v>
      </c>
      <c r="G33" s="612"/>
      <c r="H33" s="56"/>
      <c r="I33" s="244">
        <f>B33*100/SUM(B29,B33)</f>
        <v>40.928325974568928</v>
      </c>
      <c r="J33" s="244"/>
      <c r="K33" s="244">
        <f>D33*100/SUM(D29,D33)</f>
        <v>84.06694176983035</v>
      </c>
      <c r="L33" s="244"/>
      <c r="M33" s="244">
        <f>F33*100/SUM(F29,F33)</f>
        <v>38.920251421985547</v>
      </c>
      <c r="N33" s="244"/>
    </row>
    <row r="34" spans="1:14" s="11" customFormat="1" ht="11.4">
      <c r="A34" s="46" t="s">
        <v>11</v>
      </c>
      <c r="B34" s="238">
        <f>D34+F34</f>
        <v>143</v>
      </c>
      <c r="C34" s="612" t="s">
        <v>1</v>
      </c>
      <c r="D34" s="238">
        <v>34</v>
      </c>
      <c r="E34" s="238" t="s">
        <v>1</v>
      </c>
      <c r="F34" s="238">
        <v>109</v>
      </c>
      <c r="G34" s="612" t="s">
        <v>1</v>
      </c>
      <c r="H34" s="56"/>
      <c r="I34" s="244"/>
      <c r="J34" s="244"/>
      <c r="K34" s="244"/>
      <c r="L34" s="244"/>
      <c r="M34" s="244"/>
      <c r="N34" s="244"/>
    </row>
    <row r="35" spans="1:14" s="11" customFormat="1" ht="6.6" customHeight="1">
      <c r="A35" s="49"/>
      <c r="B35" s="238"/>
      <c r="C35" s="612"/>
      <c r="D35" s="417"/>
      <c r="E35" s="613"/>
      <c r="F35" s="238"/>
      <c r="G35" s="612"/>
      <c r="H35" s="56"/>
      <c r="I35" s="244"/>
      <c r="J35" s="250"/>
      <c r="K35" s="245"/>
      <c r="L35" s="244"/>
      <c r="M35" s="244"/>
      <c r="N35" s="244"/>
    </row>
    <row r="36" spans="1:14" s="11" customFormat="1" ht="12">
      <c r="A36" s="445" t="s">
        <v>67</v>
      </c>
      <c r="B36" s="256">
        <f>D36+F36</f>
        <v>15239</v>
      </c>
      <c r="C36" s="614"/>
      <c r="D36" s="256">
        <f>D37+D41+D42</f>
        <v>4675</v>
      </c>
      <c r="E36" s="614"/>
      <c r="F36" s="256">
        <f>F37+F41+F42</f>
        <v>10564</v>
      </c>
      <c r="G36" s="614"/>
      <c r="H36" s="345"/>
      <c r="I36" s="253">
        <f>SUM(I41,I37)</f>
        <v>100</v>
      </c>
      <c r="J36" s="253"/>
      <c r="K36" s="253">
        <f>SUM(K41,K37)</f>
        <v>100</v>
      </c>
      <c r="L36" s="253"/>
      <c r="M36" s="253">
        <f>SUM(M41,M37)</f>
        <v>100</v>
      </c>
      <c r="N36" s="253"/>
    </row>
    <row r="37" spans="1:14" s="11" customFormat="1" ht="11.4">
      <c r="A37" s="46" t="s">
        <v>30</v>
      </c>
      <c r="B37" s="238">
        <f t="shared" ref="B37:B42" si="3">D37+F37</f>
        <v>11863</v>
      </c>
      <c r="C37" s="612"/>
      <c r="D37" s="238">
        <f>SUM($D$38:$D$40)</f>
        <v>3714</v>
      </c>
      <c r="E37" s="612"/>
      <c r="F37" s="238">
        <f>SUM($F$38:$F$40)</f>
        <v>8149</v>
      </c>
      <c r="G37" s="612"/>
      <c r="H37" s="39"/>
      <c r="I37" s="244">
        <f>B37*100/SUM(B37,B41)</f>
        <v>77.846315375024602</v>
      </c>
      <c r="J37" s="244"/>
      <c r="K37" s="244">
        <f>D37*100/SUM(D37,D41)</f>
        <v>79.443850267379673</v>
      </c>
      <c r="L37" s="244"/>
      <c r="M37" s="244">
        <f>F37*100/SUM(F37,F41)</f>
        <v>77.13934115865203</v>
      </c>
      <c r="N37" s="244"/>
    </row>
    <row r="38" spans="1:14" s="11" customFormat="1">
      <c r="A38" s="47" t="s">
        <v>190</v>
      </c>
      <c r="B38" s="238">
        <f t="shared" si="3"/>
        <v>5904</v>
      </c>
      <c r="C38" s="612"/>
      <c r="D38" s="238">
        <v>2497</v>
      </c>
      <c r="E38" s="238"/>
      <c r="F38" s="238">
        <v>3407</v>
      </c>
      <c r="G38" s="612"/>
      <c r="H38" s="56"/>
      <c r="I38" s="244">
        <f>B38*100/SUM(B37,B41)</f>
        <v>38.742699652208152</v>
      </c>
      <c r="J38" s="244"/>
      <c r="K38" s="244">
        <f>D38*100/SUM(D37,D41)</f>
        <v>53.411764705882355</v>
      </c>
      <c r="L38" s="244"/>
      <c r="M38" s="244">
        <f>F38*100/SUM(F37,F41)</f>
        <v>32.251041272245359</v>
      </c>
      <c r="N38" s="244"/>
    </row>
    <row r="39" spans="1:14" s="11" customFormat="1">
      <c r="A39" s="47" t="s">
        <v>189</v>
      </c>
      <c r="B39" s="238">
        <f t="shared" si="3"/>
        <v>5609</v>
      </c>
      <c r="C39" s="612"/>
      <c r="D39" s="238">
        <v>968</v>
      </c>
      <c r="E39" s="238"/>
      <c r="F39" s="238">
        <v>4641</v>
      </c>
      <c r="G39" s="612"/>
      <c r="H39" s="56"/>
      <c r="I39" s="244">
        <f>B39*100/SUM(B37,B41)</f>
        <v>36.806877091672682</v>
      </c>
      <c r="J39" s="244"/>
      <c r="K39" s="244">
        <f>D39*100/SUM(D37,D41)</f>
        <v>20.705882352941178</v>
      </c>
      <c r="L39" s="244"/>
      <c r="M39" s="244">
        <f>F39*100/SUM(F37,F41)</f>
        <v>43.932222642938278</v>
      </c>
      <c r="N39" s="244"/>
    </row>
    <row r="40" spans="1:14" s="11" customFormat="1" ht="11.4">
      <c r="A40" s="47" t="s">
        <v>53</v>
      </c>
      <c r="B40" s="238">
        <f t="shared" si="3"/>
        <v>350</v>
      </c>
      <c r="C40" s="612" t="s">
        <v>1</v>
      </c>
      <c r="D40" s="238">
        <v>249</v>
      </c>
      <c r="E40" s="612" t="s">
        <v>1</v>
      </c>
      <c r="F40" s="238">
        <v>101</v>
      </c>
      <c r="G40" s="612" t="s">
        <v>1</v>
      </c>
      <c r="H40" s="394"/>
      <c r="I40" s="244">
        <f>B40*100/SUM(B37,B41)</f>
        <v>2.2967386311437759</v>
      </c>
      <c r="J40" s="244"/>
      <c r="K40" s="244">
        <f>D40*100/SUM(D37,D41)</f>
        <v>5.3262032085561497</v>
      </c>
      <c r="L40" s="244"/>
      <c r="M40" s="244">
        <f>F40*100/SUM(F37,F41)</f>
        <v>0.95607724346838319</v>
      </c>
      <c r="N40" s="244"/>
    </row>
    <row r="41" spans="1:14" s="11" customFormat="1" ht="11.4">
      <c r="A41" s="46" t="s">
        <v>19</v>
      </c>
      <c r="B41" s="238">
        <f t="shared" si="3"/>
        <v>3376</v>
      </c>
      <c r="C41" s="612"/>
      <c r="D41" s="238">
        <v>961</v>
      </c>
      <c r="E41" s="238"/>
      <c r="F41" s="238">
        <v>2415</v>
      </c>
      <c r="G41" s="612"/>
      <c r="H41" s="56"/>
      <c r="I41" s="244">
        <f>B41*100/SUM(B37,B41)</f>
        <v>22.153684624975391</v>
      </c>
      <c r="J41" s="289"/>
      <c r="K41" s="244">
        <f>D41*100/SUM(D37,D41)</f>
        <v>20.55614973262032</v>
      </c>
      <c r="L41" s="289"/>
      <c r="M41" s="244">
        <f>F41*100/SUM(F37,F41)</f>
        <v>22.860658841347973</v>
      </c>
      <c r="N41" s="244"/>
    </row>
    <row r="42" spans="1:14" s="11" customFormat="1" ht="11.4">
      <c r="A42" s="46" t="s">
        <v>11</v>
      </c>
      <c r="B42" s="238">
        <f t="shared" si="3"/>
        <v>0</v>
      </c>
      <c r="C42" s="612"/>
      <c r="D42" s="238">
        <v>0</v>
      </c>
      <c r="E42" s="238"/>
      <c r="F42" s="238">
        <v>0</v>
      </c>
      <c r="G42" s="612"/>
      <c r="H42" s="56"/>
      <c r="I42" s="282" t="s">
        <v>101</v>
      </c>
      <c r="J42" s="289"/>
      <c r="K42" s="244">
        <v>0</v>
      </c>
      <c r="L42" s="289"/>
      <c r="M42" s="282" t="s">
        <v>101</v>
      </c>
      <c r="N42" s="244"/>
    </row>
    <row r="43" spans="1:14" s="11" customFormat="1" ht="6.6" customHeight="1">
      <c r="A43" s="69"/>
      <c r="B43" s="286"/>
      <c r="C43" s="611"/>
      <c r="D43" s="286"/>
      <c r="E43" s="611"/>
      <c r="F43" s="286"/>
      <c r="G43" s="611"/>
      <c r="H43" s="98"/>
      <c r="I43" s="289"/>
      <c r="J43" s="289"/>
      <c r="K43" s="289"/>
      <c r="L43" s="289"/>
      <c r="M43" s="289"/>
      <c r="N43" s="244"/>
    </row>
    <row r="44" spans="1:14" s="11" customFormat="1" ht="12">
      <c r="A44" s="447" t="s">
        <v>143</v>
      </c>
      <c r="B44" s="256">
        <f t="shared" ref="B44:B49" si="4">D44+F44</f>
        <v>10203</v>
      </c>
      <c r="C44" s="614"/>
      <c r="D44" s="256">
        <f>D45+D49</f>
        <v>549</v>
      </c>
      <c r="E44" s="612" t="s">
        <v>1</v>
      </c>
      <c r="F44" s="256">
        <f>F45+F49</f>
        <v>9654</v>
      </c>
      <c r="G44" s="614"/>
      <c r="H44" s="345"/>
      <c r="I44" s="253">
        <f>SUM(I49,I45)</f>
        <v>100</v>
      </c>
      <c r="J44" s="253"/>
      <c r="K44" s="253">
        <f>SUM(K49,K45)</f>
        <v>100</v>
      </c>
      <c r="L44" s="253"/>
      <c r="M44" s="253">
        <f>SUM(M49,M45)</f>
        <v>100</v>
      </c>
      <c r="N44" s="253"/>
    </row>
    <row r="45" spans="1:14" s="11" customFormat="1" ht="11.4">
      <c r="A45" s="46" t="s">
        <v>30</v>
      </c>
      <c r="B45" s="238">
        <f t="shared" si="4"/>
        <v>8528</v>
      </c>
      <c r="C45" s="612"/>
      <c r="D45" s="238">
        <f>SUM($D$46:$D$48)</f>
        <v>549</v>
      </c>
      <c r="E45" s="612" t="s">
        <v>1</v>
      </c>
      <c r="F45" s="238">
        <f>SUM($F$46:$F$48)</f>
        <v>7979</v>
      </c>
      <c r="G45" s="612"/>
      <c r="H45" s="56"/>
      <c r="I45" s="244">
        <f>B45*100/SUM(B45,B49)</f>
        <v>83.583259825541504</v>
      </c>
      <c r="J45" s="244"/>
      <c r="K45" s="244">
        <f>D45*100/SUM(D45,D49)</f>
        <v>100</v>
      </c>
      <c r="L45" s="244"/>
      <c r="M45" s="244">
        <f>F45*100/SUM(F45,F49)</f>
        <v>82.649678889579448</v>
      </c>
      <c r="N45" s="250"/>
    </row>
    <row r="46" spans="1:14" s="11" customFormat="1">
      <c r="A46" s="47" t="s">
        <v>190</v>
      </c>
      <c r="B46" s="238">
        <f t="shared" si="4"/>
        <v>3285</v>
      </c>
      <c r="C46" s="612"/>
      <c r="D46" s="238">
        <v>168</v>
      </c>
      <c r="E46" s="238" t="s">
        <v>1</v>
      </c>
      <c r="F46" s="238">
        <v>3117</v>
      </c>
      <c r="G46" s="612"/>
      <c r="H46" s="56"/>
      <c r="I46" s="244">
        <f>B46*100/SUM(B45,B49)</f>
        <v>32.196412819758898</v>
      </c>
      <c r="J46" s="250"/>
      <c r="K46" s="244">
        <f>D46*100/SUM(D45,D49)</f>
        <v>30.601092896174862</v>
      </c>
      <c r="L46" s="250"/>
      <c r="M46" s="244">
        <f>F46*100/SUM(F45,F49)</f>
        <v>32.287134866376633</v>
      </c>
      <c r="N46" s="250"/>
    </row>
    <row r="47" spans="1:14" s="11" customFormat="1">
      <c r="A47" s="47" t="s">
        <v>189</v>
      </c>
      <c r="B47" s="238">
        <f t="shared" si="4"/>
        <v>5095</v>
      </c>
      <c r="C47" s="612"/>
      <c r="D47" s="238">
        <v>311</v>
      </c>
      <c r="E47" s="238" t="s">
        <v>1</v>
      </c>
      <c r="F47" s="238">
        <v>4784</v>
      </c>
      <c r="G47" s="612"/>
      <c r="H47" s="56"/>
      <c r="I47" s="244">
        <f>B47*100/SUM(B45,B49)</f>
        <v>49.936293247084194</v>
      </c>
      <c r="J47" s="250"/>
      <c r="K47" s="244">
        <f>D47*100/SUM(D45,D49)</f>
        <v>56.648451730418941</v>
      </c>
      <c r="L47" s="244"/>
      <c r="M47" s="244">
        <f>F47*100/SUM(F45,F49)</f>
        <v>49.554588771493684</v>
      </c>
      <c r="N47" s="244"/>
    </row>
    <row r="48" spans="1:14" s="11" customFormat="1" ht="11.4">
      <c r="A48" s="47" t="s">
        <v>53</v>
      </c>
      <c r="B48" s="238">
        <f t="shared" si="4"/>
        <v>148</v>
      </c>
      <c r="C48" s="612" t="s">
        <v>1</v>
      </c>
      <c r="D48" s="238">
        <v>70</v>
      </c>
      <c r="E48" s="238" t="s">
        <v>1</v>
      </c>
      <c r="F48" s="238">
        <v>78</v>
      </c>
      <c r="G48" s="612" t="s">
        <v>1</v>
      </c>
      <c r="H48" s="394"/>
      <c r="I48" s="244">
        <f>B48*100/SUM(B45,B49)</f>
        <v>1.4505537586984221</v>
      </c>
      <c r="J48" s="244"/>
      <c r="K48" s="244">
        <f>D48*100/SUM(D45,D49)</f>
        <v>12.750455373406194</v>
      </c>
      <c r="L48" s="244"/>
      <c r="M48" s="244">
        <f>F48*100/SUM(F45,F49)</f>
        <v>0.80795525170913607</v>
      </c>
      <c r="N48" s="244"/>
    </row>
    <row r="49" spans="1:14" s="11" customFormat="1" ht="11.4">
      <c r="A49" s="46" t="s">
        <v>19</v>
      </c>
      <c r="B49" s="238">
        <f t="shared" si="4"/>
        <v>1675</v>
      </c>
      <c r="C49" s="612"/>
      <c r="D49" s="238">
        <v>0</v>
      </c>
      <c r="E49" s="238"/>
      <c r="F49" s="238">
        <v>1675</v>
      </c>
      <c r="G49" s="612"/>
      <c r="H49" s="56"/>
      <c r="I49" s="244">
        <f>B49*100/SUM(B45,B49)</f>
        <v>16.416740174458493</v>
      </c>
      <c r="J49" s="289"/>
      <c r="K49" s="244">
        <f>D49*100/SUM(D45,D49)</f>
        <v>0</v>
      </c>
      <c r="L49" s="250"/>
      <c r="M49" s="244">
        <f>F49*100/SUM(F45,F49)</f>
        <v>17.350321110420552</v>
      </c>
      <c r="N49" s="244"/>
    </row>
    <row r="50" spans="1:14" s="11" customFormat="1" ht="6" customHeight="1">
      <c r="A50" s="46"/>
      <c r="B50" s="238"/>
      <c r="C50" s="612"/>
      <c r="D50" s="416"/>
      <c r="E50" s="612"/>
      <c r="F50" s="416"/>
      <c r="G50" s="260"/>
      <c r="H50" s="56"/>
      <c r="I50" s="244"/>
      <c r="J50" s="289"/>
      <c r="K50" s="244"/>
      <c r="L50" s="250"/>
      <c r="M50" s="244"/>
      <c r="N50" s="244"/>
    </row>
    <row r="51" spans="1:14" s="11" customFormat="1" ht="12">
      <c r="A51" s="447" t="s">
        <v>11</v>
      </c>
      <c r="B51" s="256">
        <f>B52+B56</f>
        <v>68436</v>
      </c>
      <c r="C51" s="612" t="s">
        <v>1</v>
      </c>
      <c r="D51" s="256">
        <f>D52+D56</f>
        <v>42344</v>
      </c>
      <c r="E51" s="612" t="s">
        <v>1</v>
      </c>
      <c r="F51" s="256">
        <f>F52+F56</f>
        <v>26092</v>
      </c>
      <c r="G51" s="260" t="s">
        <v>1</v>
      </c>
      <c r="H51" s="345"/>
      <c r="I51" s="253">
        <f>I52+I56</f>
        <v>100.00000000000001</v>
      </c>
      <c r="J51" s="253"/>
      <c r="K51" s="253">
        <f>K52+K56</f>
        <v>100</v>
      </c>
      <c r="L51" s="253"/>
      <c r="M51" s="253">
        <f>M52+M56</f>
        <v>100</v>
      </c>
      <c r="N51" s="253"/>
    </row>
    <row r="52" spans="1:14" s="11" customFormat="1" ht="11.4">
      <c r="A52" s="46" t="s">
        <v>30</v>
      </c>
      <c r="B52" s="238">
        <f>D52+F52</f>
        <v>60982</v>
      </c>
      <c r="C52" s="238"/>
      <c r="D52" s="238">
        <f>SUM($D$53:$D$55)</f>
        <v>40130</v>
      </c>
      <c r="E52" s="238"/>
      <c r="F52" s="238">
        <f>SUM($F$53:$F$55)</f>
        <v>20852</v>
      </c>
      <c r="G52" s="260"/>
      <c r="H52" s="56"/>
      <c r="I52" s="244">
        <f>B52/$B$51*100</f>
        <v>89.108071775089144</v>
      </c>
      <c r="J52" s="244"/>
      <c r="K52" s="244">
        <f>D52/$D$51*100</f>
        <v>94.771396183638771</v>
      </c>
      <c r="L52" s="244"/>
      <c r="M52" s="244">
        <f>F52*100/F51</f>
        <v>79.917216004905711</v>
      </c>
      <c r="N52" s="250"/>
    </row>
    <row r="53" spans="1:14" s="11" customFormat="1">
      <c r="A53" s="47" t="s">
        <v>190</v>
      </c>
      <c r="B53" s="238">
        <f>D53+F53</f>
        <v>38505</v>
      </c>
      <c r="C53" s="238"/>
      <c r="D53" s="238">
        <v>28306</v>
      </c>
      <c r="E53" s="238"/>
      <c r="F53" s="238">
        <v>10199</v>
      </c>
      <c r="G53" s="260"/>
      <c r="H53" s="56"/>
      <c r="I53" s="244">
        <f>B53/$B$51*100</f>
        <v>56.264246887603022</v>
      </c>
      <c r="J53" s="244"/>
      <c r="K53" s="244">
        <f t="shared" ref="K53:K56" si="5">D53/$D$51*100</f>
        <v>66.847723408275087</v>
      </c>
      <c r="L53" s="244"/>
      <c r="M53" s="244">
        <f>F53*100/F51</f>
        <v>39.088609535489802</v>
      </c>
      <c r="N53" s="250"/>
    </row>
    <row r="54" spans="1:14" s="11" customFormat="1">
      <c r="A54" s="47" t="s">
        <v>189</v>
      </c>
      <c r="B54" s="238">
        <f>D54+F54</f>
        <v>22347</v>
      </c>
      <c r="C54" s="238"/>
      <c r="D54" s="238">
        <v>11726</v>
      </c>
      <c r="E54" s="238"/>
      <c r="F54" s="238">
        <v>10621</v>
      </c>
      <c r="G54" s="260"/>
      <c r="H54" s="56"/>
      <c r="I54" s="244">
        <f>B54/$B$51*100</f>
        <v>32.653866386112576</v>
      </c>
      <c r="J54" s="244"/>
      <c r="K54" s="244">
        <f t="shared" si="5"/>
        <v>27.692235027394673</v>
      </c>
      <c r="L54" s="244"/>
      <c r="M54" s="244">
        <f>F54/$F$51*100</f>
        <v>40.705963513720683</v>
      </c>
      <c r="N54" s="244"/>
    </row>
    <row r="55" spans="1:14" s="11" customFormat="1" ht="11.4">
      <c r="A55" s="47" t="s">
        <v>53</v>
      </c>
      <c r="B55" s="238">
        <f>D55+F55</f>
        <v>130</v>
      </c>
      <c r="C55" s="238" t="s">
        <v>1</v>
      </c>
      <c r="D55" s="238">
        <v>98</v>
      </c>
      <c r="E55" s="238" t="s">
        <v>1</v>
      </c>
      <c r="F55" s="238">
        <v>32</v>
      </c>
      <c r="G55" s="260" t="s">
        <v>1</v>
      </c>
      <c r="H55" s="56"/>
      <c r="I55" s="244"/>
      <c r="J55" s="244"/>
      <c r="K55" s="244">
        <f t="shared" si="5"/>
        <v>0.23143774796901567</v>
      </c>
      <c r="L55" s="244"/>
      <c r="M55" s="244">
        <f>F55/$F$51*100</f>
        <v>0.12264295569523226</v>
      </c>
      <c r="N55" s="244"/>
    </row>
    <row r="56" spans="1:14" s="11" customFormat="1" ht="11.4">
      <c r="A56" s="46" t="s">
        <v>19</v>
      </c>
      <c r="B56" s="238">
        <f>D56+F56</f>
        <v>7454</v>
      </c>
      <c r="C56" s="238"/>
      <c r="D56" s="238">
        <v>2214</v>
      </c>
      <c r="E56" s="238"/>
      <c r="F56" s="238">
        <v>5240</v>
      </c>
      <c r="G56" s="260"/>
      <c r="H56" s="56"/>
      <c r="I56" s="244">
        <f>B56/$B$51*100</f>
        <v>10.891928224910865</v>
      </c>
      <c r="J56" s="244"/>
      <c r="K56" s="244">
        <f t="shared" si="5"/>
        <v>5.2286038163612316</v>
      </c>
      <c r="L56" s="244"/>
      <c r="M56" s="244">
        <f>F56/$F51*100</f>
        <v>20.082783995094282</v>
      </c>
      <c r="N56" s="244"/>
    </row>
    <row r="57" spans="1:14" s="11" customFormat="1" ht="6" customHeight="1" thickBot="1">
      <c r="A57" s="214"/>
      <c r="B57" s="71"/>
      <c r="C57" s="347"/>
      <c r="D57" s="71"/>
      <c r="E57" s="347"/>
      <c r="F57" s="71"/>
      <c r="G57" s="347"/>
      <c r="H57" s="72"/>
      <c r="I57" s="212"/>
      <c r="J57" s="213"/>
      <c r="K57" s="212"/>
      <c r="L57" s="213"/>
      <c r="M57" s="212"/>
      <c r="N57" s="72"/>
    </row>
    <row r="58" spans="1:14" s="4" customFormat="1" ht="6.6" customHeight="1">
      <c r="C58" s="330"/>
      <c r="E58" s="330"/>
      <c r="G58" s="330"/>
    </row>
    <row r="59" spans="1:14" s="4" customFormat="1" ht="11.4">
      <c r="A59" s="18" t="s">
        <v>191</v>
      </c>
      <c r="B59" s="18"/>
      <c r="C59" s="337"/>
      <c r="D59" s="7"/>
      <c r="E59" s="337"/>
      <c r="F59" s="7"/>
      <c r="G59" s="330"/>
    </row>
    <row r="60" spans="1:14" s="4" customFormat="1" ht="11.4">
      <c r="A60" s="18" t="s">
        <v>192</v>
      </c>
      <c r="B60" s="18"/>
      <c r="C60" s="337"/>
      <c r="D60" s="7"/>
      <c r="E60" s="337"/>
      <c r="F60" s="7"/>
      <c r="G60" s="330"/>
    </row>
    <row r="61" spans="1:14" s="4" customFormat="1" ht="10.199999999999999">
      <c r="A61" s="159" t="s">
        <v>31</v>
      </c>
      <c r="B61" s="18"/>
      <c r="C61" s="337"/>
      <c r="D61" s="7"/>
      <c r="E61" s="337"/>
      <c r="F61" s="7"/>
      <c r="G61" s="330"/>
    </row>
    <row r="62" spans="1:14" s="4" customFormat="1" ht="10.199999999999999">
      <c r="A62" s="158" t="s">
        <v>113</v>
      </c>
      <c r="B62" s="18"/>
      <c r="C62" s="337"/>
      <c r="D62" s="53"/>
      <c r="E62" s="337"/>
      <c r="F62" s="7"/>
      <c r="G62" s="330"/>
    </row>
    <row r="63" spans="1:14" s="4" customFormat="1" ht="10.199999999999999">
      <c r="A63" s="4" t="s">
        <v>202</v>
      </c>
      <c r="B63" s="18"/>
      <c r="C63" s="331"/>
      <c r="D63" s="7"/>
      <c r="E63" s="337"/>
      <c r="F63" s="7"/>
      <c r="G63" s="330"/>
    </row>
    <row r="64" spans="1:14" s="4" customFormat="1" ht="10.199999999999999">
      <c r="B64" s="6"/>
      <c r="C64" s="330"/>
      <c r="E64" s="330"/>
      <c r="G64" s="330"/>
      <c r="N64" s="7"/>
    </row>
    <row r="65" spans="1:14" ht="12" customHeight="1">
      <c r="A65" s="326"/>
      <c r="B65" s="154"/>
      <c r="C65" s="348"/>
      <c r="D65" s="154"/>
      <c r="N65" s="154"/>
    </row>
    <row r="66" spans="1:14" ht="12" customHeight="1">
      <c r="N66" s="154"/>
    </row>
    <row r="67" spans="1:14" ht="12" customHeight="1">
      <c r="N67" s="154"/>
    </row>
    <row r="68" spans="1:14" ht="12" customHeight="1">
      <c r="N68" s="154"/>
    </row>
    <row r="69" spans="1:14" ht="12" customHeight="1">
      <c r="N69" s="154"/>
    </row>
    <row r="70" spans="1:14" ht="12" customHeight="1">
      <c r="N70" s="154"/>
    </row>
    <row r="71" spans="1:14" ht="12" customHeight="1">
      <c r="N71" s="154"/>
    </row>
    <row r="72" spans="1:14" ht="12" customHeight="1">
      <c r="N72" s="154"/>
    </row>
    <row r="73" spans="1:14" ht="12" customHeight="1">
      <c r="N73" s="154"/>
    </row>
    <row r="74" spans="1:14" ht="12" customHeight="1">
      <c r="N74" s="154"/>
    </row>
    <row r="75" spans="1:14" ht="12" customHeight="1">
      <c r="N75" s="154"/>
    </row>
    <row r="76" spans="1:14" ht="12" customHeight="1">
      <c r="N76" s="154"/>
    </row>
    <row r="77" spans="1:14" ht="12" customHeight="1">
      <c r="N77" s="154"/>
    </row>
    <row r="78" spans="1:14" ht="12" customHeight="1">
      <c r="N78" s="154"/>
    </row>
    <row r="79" spans="1:14" ht="12" customHeight="1">
      <c r="N79" s="154"/>
    </row>
    <row r="80" spans="1:14" ht="12" customHeight="1">
      <c r="N80" s="154"/>
    </row>
    <row r="81" spans="14:14" ht="12" customHeight="1">
      <c r="N81" s="154"/>
    </row>
    <row r="82" spans="14:14" ht="12" customHeight="1">
      <c r="N82" s="154"/>
    </row>
    <row r="83" spans="14:14" ht="12" customHeight="1">
      <c r="N83" s="154"/>
    </row>
    <row r="84" spans="14:14" ht="12" customHeight="1">
      <c r="N84" s="154"/>
    </row>
    <row r="85" spans="14:14" ht="12" customHeight="1">
      <c r="N85" s="154"/>
    </row>
    <row r="86" spans="14:14" ht="12" customHeight="1">
      <c r="N86" s="154"/>
    </row>
    <row r="87" spans="14:14" ht="12" customHeight="1">
      <c r="N87" s="154"/>
    </row>
    <row r="88" spans="14:14" ht="12" customHeight="1">
      <c r="N88" s="154"/>
    </row>
    <row r="89" spans="14:14" ht="12" customHeight="1">
      <c r="N89" s="154"/>
    </row>
    <row r="90" spans="14:14" ht="12" customHeight="1">
      <c r="N90" s="154"/>
    </row>
    <row r="91" spans="14:14" ht="12" customHeight="1">
      <c r="N91" s="154"/>
    </row>
    <row r="92" spans="14:14" ht="12" customHeight="1">
      <c r="N92" s="154"/>
    </row>
    <row r="93" spans="14:14" ht="12" customHeight="1">
      <c r="N93" s="154"/>
    </row>
    <row r="94" spans="14:14" ht="12" customHeight="1">
      <c r="N94" s="154"/>
    </row>
    <row r="95" spans="14:14" ht="12" customHeight="1">
      <c r="N95" s="154"/>
    </row>
    <row r="96" spans="14:14" ht="12" customHeight="1">
      <c r="N96" s="154"/>
    </row>
    <row r="97" spans="14:14" ht="12" customHeight="1">
      <c r="N97" s="154"/>
    </row>
    <row r="98" spans="14:14" ht="12" customHeight="1">
      <c r="N98" s="154"/>
    </row>
    <row r="99" spans="14:14" ht="12" customHeight="1">
      <c r="N99" s="154"/>
    </row>
    <row r="100" spans="14:14" ht="12" customHeight="1">
      <c r="N100" s="154"/>
    </row>
    <row r="101" spans="14:14" ht="12" customHeight="1">
      <c r="N101" s="154"/>
    </row>
    <row r="102" spans="14:14" ht="12" customHeight="1">
      <c r="N102" s="154"/>
    </row>
    <row r="103" spans="14:14" ht="12" customHeight="1">
      <c r="N103" s="154"/>
    </row>
    <row r="104" spans="14:14" ht="12" customHeight="1">
      <c r="N104" s="154"/>
    </row>
    <row r="105" spans="14:14" ht="12" customHeight="1">
      <c r="N105" s="154"/>
    </row>
    <row r="106" spans="14:14" ht="12" customHeight="1">
      <c r="N106" s="154"/>
    </row>
    <row r="107" spans="14:14" ht="12" customHeight="1">
      <c r="N107" s="154"/>
    </row>
    <row r="108" spans="14:14" ht="12" customHeight="1">
      <c r="N108" s="154"/>
    </row>
    <row r="109" spans="14:14" ht="12" customHeight="1">
      <c r="N109" s="154"/>
    </row>
    <row r="110" spans="14:14" ht="12" customHeight="1">
      <c r="N110" s="154"/>
    </row>
    <row r="111" spans="14:14" ht="12" customHeight="1">
      <c r="N111" s="154"/>
    </row>
    <row r="112" spans="14:14" ht="12" customHeight="1">
      <c r="N112" s="154"/>
    </row>
    <row r="113" spans="14:14" ht="12" customHeight="1">
      <c r="N113" s="154"/>
    </row>
    <row r="114" spans="14:14" ht="12" customHeight="1">
      <c r="N114" s="154"/>
    </row>
    <row r="115" spans="14:14" ht="12" customHeight="1">
      <c r="N115" s="154"/>
    </row>
    <row r="116" spans="14:14" ht="12" customHeight="1">
      <c r="N116" s="154"/>
    </row>
    <row r="117" spans="14:14" ht="12" customHeight="1">
      <c r="N117" s="154"/>
    </row>
    <row r="118" spans="14:14" ht="12" customHeight="1">
      <c r="N118" s="154"/>
    </row>
    <row r="119" spans="14:14" ht="12" customHeight="1">
      <c r="N119" s="154"/>
    </row>
    <row r="120" spans="14:14" ht="12" customHeight="1">
      <c r="N120" s="154"/>
    </row>
    <row r="121" spans="14:14" ht="12" customHeight="1">
      <c r="N121" s="154"/>
    </row>
    <row r="122" spans="14:14" ht="12" customHeight="1">
      <c r="N122" s="154"/>
    </row>
    <row r="123" spans="14:14" ht="12" customHeight="1">
      <c r="N123" s="154"/>
    </row>
    <row r="124" spans="14:14" ht="12" customHeight="1">
      <c r="N124" s="154"/>
    </row>
    <row r="125" spans="14:14" ht="12" customHeight="1">
      <c r="N125" s="154"/>
    </row>
    <row r="126" spans="14:14" ht="12" customHeight="1">
      <c r="N126" s="154"/>
    </row>
    <row r="127" spans="14:14" ht="12" customHeight="1">
      <c r="N127" s="154"/>
    </row>
    <row r="128" spans="14:14" ht="12" customHeight="1">
      <c r="N128" s="154"/>
    </row>
    <row r="129" spans="14:14" ht="12" customHeight="1">
      <c r="N129" s="154"/>
    </row>
    <row r="130" spans="14:14" ht="12" customHeight="1">
      <c r="N130" s="154"/>
    </row>
    <row r="131" spans="14:14" ht="12" customHeight="1">
      <c r="N131" s="154"/>
    </row>
    <row r="132" spans="14:14" ht="12" customHeight="1">
      <c r="N132" s="154"/>
    </row>
    <row r="133" spans="14:14" ht="12" customHeight="1">
      <c r="N133" s="154"/>
    </row>
    <row r="134" spans="14:14" ht="12" customHeight="1">
      <c r="N134" s="154"/>
    </row>
    <row r="135" spans="14:14" ht="12" customHeight="1">
      <c r="N135" s="154"/>
    </row>
    <row r="136" spans="14:14" ht="12" customHeight="1">
      <c r="N136" s="154"/>
    </row>
    <row r="137" spans="14:14" ht="12" customHeight="1">
      <c r="N137" s="154"/>
    </row>
    <row r="138" spans="14:14" ht="12" customHeight="1">
      <c r="N138" s="154"/>
    </row>
    <row r="139" spans="14:14" ht="12" customHeight="1">
      <c r="N139" s="154"/>
    </row>
    <row r="140" spans="14:14" ht="12" customHeight="1">
      <c r="N140" s="154"/>
    </row>
    <row r="141" spans="14:14" ht="12" customHeight="1">
      <c r="N141" s="154"/>
    </row>
    <row r="142" spans="14:14" ht="12" customHeight="1">
      <c r="N142" s="154"/>
    </row>
    <row r="143" spans="14:14" ht="12" customHeight="1">
      <c r="N143" s="154"/>
    </row>
    <row r="144" spans="14:1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</sheetData>
  <mergeCells count="12">
    <mergeCell ref="K10:L10"/>
    <mergeCell ref="M10:N10"/>
    <mergeCell ref="A1:N1"/>
    <mergeCell ref="A4:A10"/>
    <mergeCell ref="B4:G4"/>
    <mergeCell ref="I4:N4"/>
    <mergeCell ref="D7:G7"/>
    <mergeCell ref="K7:N7"/>
    <mergeCell ref="B7:C10"/>
    <mergeCell ref="D10:E10"/>
    <mergeCell ref="F10:G10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P31" sqref="P31"/>
    </sheetView>
  </sheetViews>
  <sheetFormatPr defaultColWidth="11.44140625" defaultRowHeight="13.2"/>
  <cols>
    <col min="1" max="1" width="25.6640625" customWidth="1"/>
    <col min="2" max="2" width="8.6640625" customWidth="1"/>
    <col min="3" max="3" width="2.6640625" style="352" customWidth="1"/>
    <col min="4" max="4" width="8.6640625" customWidth="1"/>
    <col min="5" max="5" width="2.6640625" style="352" customWidth="1"/>
    <col min="6" max="6" width="8.6640625" customWidth="1"/>
    <col min="7" max="7" width="2.6640625" style="352" customWidth="1"/>
    <col min="8" max="8" width="1.6640625" customWidth="1"/>
    <col min="9" max="9" width="8.6640625" customWidth="1"/>
    <col min="10" max="10" width="2.6640625" customWidth="1"/>
    <col min="11" max="11" width="8.6640625" customWidth="1"/>
    <col min="12" max="12" width="2.6640625" customWidth="1"/>
    <col min="13" max="13" width="8.6640625" customWidth="1"/>
    <col min="14" max="14" width="2.6640625" customWidth="1"/>
  </cols>
  <sheetData>
    <row r="1" spans="1:14" s="1" customFormat="1" ht="38.25" customHeight="1">
      <c r="A1" s="666" t="s">
        <v>211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  <c r="M1" s="666"/>
      <c r="N1" s="666"/>
    </row>
    <row r="2" spans="1:14" s="11" customFormat="1" ht="6.6" customHeight="1" thickBot="1">
      <c r="A2" s="221"/>
      <c r="B2" s="221"/>
      <c r="C2" s="349"/>
      <c r="D2" s="221"/>
      <c r="E2" s="349"/>
      <c r="F2" s="221"/>
      <c r="G2" s="349"/>
      <c r="H2" s="221"/>
      <c r="I2" s="221"/>
      <c r="J2" s="221"/>
      <c r="K2" s="221"/>
      <c r="L2" s="221"/>
      <c r="M2" s="221"/>
      <c r="N2" s="221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7" t="s">
        <v>107</v>
      </c>
      <c r="B4" s="658" t="s">
        <v>54</v>
      </c>
      <c r="C4" s="658"/>
      <c r="D4" s="658"/>
      <c r="E4" s="658"/>
      <c r="F4" s="658"/>
      <c r="G4" s="658"/>
      <c r="H4" s="457"/>
      <c r="I4" s="658" t="s">
        <v>55</v>
      </c>
      <c r="J4" s="658"/>
      <c r="K4" s="658"/>
      <c r="L4" s="658"/>
      <c r="M4" s="658"/>
      <c r="N4" s="658"/>
    </row>
    <row r="5" spans="1:14" s="11" customFormat="1" ht="6.6" customHeight="1">
      <c r="A5" s="667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s="11" customFormat="1" ht="6.6" customHeight="1">
      <c r="A6" s="667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s="11" customFormat="1" ht="25.5" customHeight="1">
      <c r="A7" s="667"/>
      <c r="B7" s="664" t="s">
        <v>2</v>
      </c>
      <c r="C7" s="664"/>
      <c r="D7" s="659" t="s">
        <v>0</v>
      </c>
      <c r="E7" s="659"/>
      <c r="F7" s="659"/>
      <c r="G7" s="659"/>
      <c r="H7" s="460"/>
      <c r="I7" s="664" t="s">
        <v>2</v>
      </c>
      <c r="J7" s="664"/>
      <c r="K7" s="659" t="s">
        <v>0</v>
      </c>
      <c r="L7" s="659"/>
      <c r="M7" s="659"/>
      <c r="N7" s="659"/>
    </row>
    <row r="8" spans="1:14" s="11" customFormat="1" ht="6.6" customHeight="1">
      <c r="A8" s="667"/>
      <c r="B8" s="664"/>
      <c r="C8" s="664"/>
      <c r="D8" s="462"/>
      <c r="E8" s="463"/>
      <c r="F8" s="462"/>
      <c r="G8" s="463"/>
      <c r="H8" s="460"/>
      <c r="I8" s="664"/>
      <c r="J8" s="664"/>
      <c r="K8" s="462"/>
      <c r="L8" s="462"/>
      <c r="M8" s="462"/>
      <c r="N8" s="462"/>
    </row>
    <row r="9" spans="1:14" s="11" customFormat="1" ht="6.6" customHeight="1">
      <c r="A9" s="667"/>
      <c r="B9" s="664"/>
      <c r="C9" s="664"/>
      <c r="D9" s="460"/>
      <c r="E9" s="464"/>
      <c r="F9" s="460"/>
      <c r="G9" s="464"/>
      <c r="H9" s="460"/>
      <c r="I9" s="664"/>
      <c r="J9" s="664"/>
      <c r="K9" s="460"/>
      <c r="L9" s="460"/>
      <c r="M9" s="460"/>
      <c r="N9" s="460"/>
    </row>
    <row r="10" spans="1:14" s="11" customFormat="1" ht="25.5" customHeight="1">
      <c r="A10" s="667"/>
      <c r="B10" s="664"/>
      <c r="C10" s="664"/>
      <c r="D10" s="660" t="s">
        <v>3</v>
      </c>
      <c r="E10" s="660"/>
      <c r="F10" s="660" t="s">
        <v>10</v>
      </c>
      <c r="G10" s="660"/>
      <c r="H10" s="460"/>
      <c r="I10" s="664"/>
      <c r="J10" s="664"/>
      <c r="K10" s="660" t="s">
        <v>3</v>
      </c>
      <c r="L10" s="660"/>
      <c r="M10" s="660" t="s">
        <v>10</v>
      </c>
      <c r="N10" s="660"/>
    </row>
    <row r="11" spans="1:14" s="11" customFormat="1" ht="6.6" customHeight="1">
      <c r="A11" s="465"/>
      <c r="B11" s="466"/>
      <c r="C11" s="467"/>
      <c r="D11" s="468"/>
      <c r="E11" s="463"/>
      <c r="F11" s="462"/>
      <c r="G11" s="463"/>
      <c r="H11" s="462"/>
      <c r="I11" s="466"/>
      <c r="J11" s="466"/>
      <c r="K11" s="468"/>
      <c r="L11" s="468"/>
      <c r="M11" s="462"/>
      <c r="N11" s="462"/>
    </row>
    <row r="12" spans="1:14" s="11" customFormat="1" ht="6.6" customHeight="1">
      <c r="A12" s="16"/>
      <c r="B12" s="16"/>
      <c r="C12" s="350"/>
      <c r="D12" s="219"/>
      <c r="E12" s="353"/>
      <c r="F12" s="219"/>
      <c r="G12" s="353"/>
      <c r="H12" s="218"/>
      <c r="I12" s="220"/>
      <c r="J12" s="220"/>
      <c r="K12" s="219"/>
      <c r="L12" s="218"/>
      <c r="M12" s="219"/>
      <c r="N12" s="218"/>
    </row>
    <row r="13" spans="1:14" s="11" customFormat="1" ht="12">
      <c r="A13" s="513" t="s">
        <v>56</v>
      </c>
      <c r="B13" s="470">
        <f>D13+F13</f>
        <v>262734</v>
      </c>
      <c r="C13" s="489"/>
      <c r="D13" s="470">
        <f>SUM(D14:D17)</f>
        <v>99569</v>
      </c>
      <c r="E13" s="472"/>
      <c r="F13" s="470">
        <f>SUM(F14:F17)</f>
        <v>163165</v>
      </c>
      <c r="G13" s="489"/>
      <c r="H13" s="490"/>
      <c r="I13" s="504">
        <f>SUM(I14:I17)</f>
        <v>99.999999999999986</v>
      </c>
      <c r="J13" s="504"/>
      <c r="K13" s="504">
        <f>SUM(K14:K17)</f>
        <v>100</v>
      </c>
      <c r="L13" s="504"/>
      <c r="M13" s="504">
        <f>SUM(M14:M17)</f>
        <v>100</v>
      </c>
      <c r="N13" s="476"/>
    </row>
    <row r="14" spans="1:14" s="11" customFormat="1" ht="11.4">
      <c r="A14" s="516" t="s">
        <v>96</v>
      </c>
      <c r="B14" s="485">
        <f>D14+F14</f>
        <v>227670</v>
      </c>
      <c r="C14" s="486"/>
      <c r="D14" s="485">
        <v>74767</v>
      </c>
      <c r="E14" s="485"/>
      <c r="F14" s="485">
        <v>152903</v>
      </c>
      <c r="G14" s="486"/>
      <c r="H14" s="487"/>
      <c r="I14" s="488">
        <f>B14*100/SUM(B14:B17)</f>
        <v>86.65418255726324</v>
      </c>
      <c r="J14" s="488"/>
      <c r="K14" s="488">
        <f>D14*100/SUM(D14:D17)</f>
        <v>75.090640661249992</v>
      </c>
      <c r="L14" s="488"/>
      <c r="M14" s="488">
        <f>F14*100/SUM(F14:F17)</f>
        <v>93.710660987344099</v>
      </c>
      <c r="N14" s="488"/>
    </row>
    <row r="15" spans="1:14" s="11" customFormat="1" ht="11.4">
      <c r="A15" s="482" t="s">
        <v>95</v>
      </c>
      <c r="B15" s="485">
        <f>D15+F15</f>
        <v>14331</v>
      </c>
      <c r="C15" s="486"/>
      <c r="D15" s="485">
        <v>4787</v>
      </c>
      <c r="E15" s="485"/>
      <c r="F15" s="485">
        <v>9544</v>
      </c>
      <c r="G15" s="486"/>
      <c r="H15" s="487"/>
      <c r="I15" s="488">
        <f>B15*100/SUM(B14:B17)</f>
        <v>5.4545662152595398</v>
      </c>
      <c r="J15" s="488"/>
      <c r="K15" s="488">
        <f>D15*100/SUM(D14:D17)</f>
        <v>4.8077212787112451</v>
      </c>
      <c r="L15" s="488"/>
      <c r="M15" s="488">
        <f>F15*100/SUM(F14:F17)</f>
        <v>5.8492936597922345</v>
      </c>
      <c r="N15" s="488"/>
    </row>
    <row r="16" spans="1:14" s="11" customFormat="1" ht="11.4">
      <c r="A16" s="482" t="s">
        <v>94</v>
      </c>
      <c r="B16" s="485">
        <f>D16+F16</f>
        <v>20462</v>
      </c>
      <c r="C16" s="486"/>
      <c r="D16" s="485">
        <v>19824</v>
      </c>
      <c r="E16" s="485"/>
      <c r="F16" s="485">
        <v>638</v>
      </c>
      <c r="G16" s="486" t="s">
        <v>1</v>
      </c>
      <c r="H16" s="487"/>
      <c r="I16" s="488">
        <f>B16*100/SUM(B14:B17)</f>
        <v>7.7881050796623201</v>
      </c>
      <c r="J16" s="488"/>
      <c r="K16" s="488">
        <f>D16*100/SUM(D14:D17)</f>
        <v>19.909811286645443</v>
      </c>
      <c r="L16" s="488"/>
      <c r="M16" s="488">
        <f>F16*100/SUM(F14:F17)</f>
        <v>0.39101522998192012</v>
      </c>
      <c r="N16" s="488"/>
    </row>
    <row r="17" spans="1:15" s="11" customFormat="1">
      <c r="A17" s="482" t="s">
        <v>134</v>
      </c>
      <c r="B17" s="485">
        <f>D17+F17</f>
        <v>271</v>
      </c>
      <c r="C17" s="486" t="s">
        <v>1</v>
      </c>
      <c r="D17" s="485">
        <v>191</v>
      </c>
      <c r="E17" s="485" t="s">
        <v>1</v>
      </c>
      <c r="F17" s="485">
        <v>80</v>
      </c>
      <c r="G17" s="486" t="s">
        <v>1</v>
      </c>
      <c r="H17" s="487"/>
      <c r="I17" s="488">
        <f>B17*100/SUM(B14:B17)</f>
        <v>0.10314614781490024</v>
      </c>
      <c r="J17" s="488"/>
      <c r="K17" s="488">
        <f>D17*100/SUM(D14:D17)</f>
        <v>0.19182677339332524</v>
      </c>
      <c r="L17" s="488"/>
      <c r="M17" s="488">
        <f>F17*100/SUM(F14:F17)</f>
        <v>4.9030122881745471E-2</v>
      </c>
      <c r="N17" s="488"/>
    </row>
    <row r="18" spans="1:15" s="11" customFormat="1" ht="6.6" customHeight="1">
      <c r="A18" s="28"/>
      <c r="B18" s="238"/>
      <c r="C18" s="260"/>
      <c r="D18" s="238"/>
      <c r="E18" s="260"/>
      <c r="F18" s="238"/>
      <c r="G18" s="260"/>
      <c r="H18" s="56"/>
      <c r="I18" s="244"/>
      <c r="J18" s="244"/>
      <c r="K18" s="244"/>
      <c r="L18" s="244"/>
      <c r="M18" s="244"/>
      <c r="N18" s="244"/>
    </row>
    <row r="19" spans="1:15" s="11" customFormat="1">
      <c r="A19" s="445" t="s">
        <v>30</v>
      </c>
      <c r="B19" s="418">
        <f>D19+F19</f>
        <v>203078</v>
      </c>
      <c r="C19" s="287"/>
      <c r="D19" s="418">
        <f>SUM(D20:D23)</f>
        <v>90188</v>
      </c>
      <c r="E19" s="287"/>
      <c r="F19" s="418">
        <f>SUM(F20:F23)</f>
        <v>112890</v>
      </c>
      <c r="G19" s="269"/>
      <c r="H19" s="177"/>
      <c r="I19" s="278">
        <f>SUM(I20:I23)</f>
        <v>100</v>
      </c>
      <c r="J19" s="278"/>
      <c r="K19" s="278">
        <f>SUM(K20:K23)</f>
        <v>100</v>
      </c>
      <c r="L19" s="278"/>
      <c r="M19" s="278">
        <f>SUM(M20:M23)</f>
        <v>100</v>
      </c>
      <c r="N19" s="253"/>
      <c r="O19"/>
    </row>
    <row r="20" spans="1:15" s="11" customFormat="1" ht="11.4">
      <c r="A20" s="48" t="s">
        <v>96</v>
      </c>
      <c r="B20" s="419">
        <f>D20+F20</f>
        <v>175809</v>
      </c>
      <c r="C20" s="260"/>
      <c r="D20" s="419">
        <v>68172</v>
      </c>
      <c r="E20" s="419"/>
      <c r="F20" s="419">
        <v>107637</v>
      </c>
      <c r="G20" s="260"/>
      <c r="H20" s="56"/>
      <c r="I20" s="244">
        <f>B20*100/SUM(B20:B23)</f>
        <v>86.572154541604704</v>
      </c>
      <c r="J20" s="244"/>
      <c r="K20" s="244">
        <f>D20*100/SUM($D$20:$D$23)</f>
        <v>75.588770124628553</v>
      </c>
      <c r="L20" s="244"/>
      <c r="M20" s="244">
        <f>F20*100/SUM($F$20:$F$23)</f>
        <v>95.346797767738508</v>
      </c>
      <c r="N20" s="244"/>
    </row>
    <row r="21" spans="1:15" s="11" customFormat="1" ht="11.4">
      <c r="A21" s="46" t="s">
        <v>95</v>
      </c>
      <c r="B21" s="419">
        <f>D21+F21</f>
        <v>6966</v>
      </c>
      <c r="C21" s="260"/>
      <c r="D21" s="419">
        <v>2364</v>
      </c>
      <c r="E21" s="419"/>
      <c r="F21" s="419">
        <v>4602</v>
      </c>
      <c r="G21" s="260"/>
      <c r="H21" s="56"/>
      <c r="I21" s="244">
        <f>B21*100/SUM(B20:B23)</f>
        <v>3.4302090822245641</v>
      </c>
      <c r="J21" s="244"/>
      <c r="K21" s="244">
        <f>D21*100/SUM($D$20:$D$23)</f>
        <v>2.6211912893067812</v>
      </c>
      <c r="L21" s="244"/>
      <c r="M21" s="244">
        <f>F21*100/SUM($F$20:$F$23)</f>
        <v>4.0765346797767741</v>
      </c>
      <c r="N21" s="244"/>
    </row>
    <row r="22" spans="1:15" s="11" customFormat="1" ht="11.4">
      <c r="A22" s="46" t="s">
        <v>94</v>
      </c>
      <c r="B22" s="419">
        <f>D22+F22</f>
        <v>20055</v>
      </c>
      <c r="C22" s="260"/>
      <c r="D22" s="419">
        <v>19461</v>
      </c>
      <c r="E22" s="419"/>
      <c r="F22" s="419">
        <v>594</v>
      </c>
      <c r="G22" s="260" t="s">
        <v>1</v>
      </c>
      <c r="H22" s="56"/>
      <c r="I22" s="244">
        <f>B22*100/SUM(B20:B23)</f>
        <v>9.8755158116585751</v>
      </c>
      <c r="J22" s="244"/>
      <c r="K22" s="244">
        <f>D22*100/SUM($D$20:$D$23)</f>
        <v>21.578258748392248</v>
      </c>
      <c r="L22" s="244"/>
      <c r="M22" s="244">
        <f>F22*100/SUM($F$20:$F$23)</f>
        <v>0.52617592346532027</v>
      </c>
      <c r="N22" s="244"/>
    </row>
    <row r="23" spans="1:15" s="11" customFormat="1">
      <c r="A23" s="46" t="s">
        <v>134</v>
      </c>
      <c r="B23" s="419">
        <f>D23+F23</f>
        <v>248</v>
      </c>
      <c r="C23" s="260" t="s">
        <v>1</v>
      </c>
      <c r="D23" s="419">
        <v>191</v>
      </c>
      <c r="E23" s="419" t="s">
        <v>1</v>
      </c>
      <c r="F23" s="419">
        <v>57</v>
      </c>
      <c r="G23" s="260" t="s">
        <v>1</v>
      </c>
      <c r="H23" s="56"/>
      <c r="I23" s="244">
        <f>B23*100/SUM(B20:B23)</f>
        <v>0.12212056451215789</v>
      </c>
      <c r="J23" s="244"/>
      <c r="K23" s="244">
        <f>D23*100/SUM($D$20:$D$23)</f>
        <v>0.21177983767241762</v>
      </c>
      <c r="L23" s="244"/>
      <c r="M23" s="244">
        <f>F23*100/SUM($F$20:$F$23)</f>
        <v>5.0491629019399416E-2</v>
      </c>
      <c r="N23" s="244"/>
    </row>
    <row r="24" spans="1:15" s="11" customFormat="1" ht="6.6" customHeight="1">
      <c r="A24" s="44"/>
      <c r="B24" s="418"/>
      <c r="C24" s="260"/>
      <c r="D24" s="238"/>
      <c r="E24" s="260"/>
      <c r="F24" s="238"/>
      <c r="G24" s="257"/>
      <c r="H24" s="153"/>
      <c r="I24" s="240"/>
      <c r="J24" s="240"/>
      <c r="K24" s="240"/>
      <c r="L24" s="240"/>
      <c r="M24" s="240"/>
      <c r="N24" s="240"/>
    </row>
    <row r="25" spans="1:15" s="11" customFormat="1" ht="12">
      <c r="A25" s="445" t="s">
        <v>19</v>
      </c>
      <c r="B25" s="418">
        <f>D25+F25</f>
        <v>59592</v>
      </c>
      <c r="C25" s="287"/>
      <c r="D25" s="418">
        <f>SUM(D26:D29)</f>
        <v>9347</v>
      </c>
      <c r="E25" s="287"/>
      <c r="F25" s="418">
        <f>SUM(F26:F29)</f>
        <v>50245</v>
      </c>
      <c r="G25" s="269"/>
      <c r="H25" s="177"/>
      <c r="I25" s="278">
        <f>SUM(I26:I29)</f>
        <v>100</v>
      </c>
      <c r="J25" s="278"/>
      <c r="K25" s="278">
        <f>SUM(K26:K29)</f>
        <v>100</v>
      </c>
      <c r="L25" s="278"/>
      <c r="M25" s="278">
        <f>SUM(M26:M29)</f>
        <v>100</v>
      </c>
      <c r="N25" s="253"/>
    </row>
    <row r="26" spans="1:15" s="11" customFormat="1" ht="11.4">
      <c r="A26" s="48" t="s">
        <v>96</v>
      </c>
      <c r="B26" s="419">
        <f>D26+F26</f>
        <v>51797</v>
      </c>
      <c r="C26" s="260"/>
      <c r="D26" s="419">
        <v>6561</v>
      </c>
      <c r="E26" s="419"/>
      <c r="F26" s="419">
        <v>45236</v>
      </c>
      <c r="G26" s="419"/>
      <c r="H26" s="56"/>
      <c r="I26" s="244">
        <f>B26*100/SUM(B26:B29)</f>
        <v>86.919385152369443</v>
      </c>
      <c r="J26" s="244"/>
      <c r="K26" s="244">
        <f>D26*100/SUM(D26:D29)</f>
        <v>70.193645019792442</v>
      </c>
      <c r="L26" s="244"/>
      <c r="M26" s="244">
        <f>F26*100/SUM(F26:F29)</f>
        <v>90.030848840680662</v>
      </c>
      <c r="N26" s="244"/>
    </row>
    <row r="27" spans="1:15" s="11" customFormat="1" ht="11.4">
      <c r="A27" s="46" t="s">
        <v>95</v>
      </c>
      <c r="B27" s="419">
        <f>D27+F27</f>
        <v>7365</v>
      </c>
      <c r="C27" s="260"/>
      <c r="D27" s="419">
        <v>2423</v>
      </c>
      <c r="E27" s="419"/>
      <c r="F27" s="419">
        <v>4942</v>
      </c>
      <c r="G27" s="419"/>
      <c r="H27" s="56"/>
      <c r="I27" s="244">
        <f>B27*100/SUM(B26:B29)</f>
        <v>12.359041482078132</v>
      </c>
      <c r="J27" s="244"/>
      <c r="K27" s="244">
        <f>D27*100/SUM(D26:D29)</f>
        <v>25.922755964480583</v>
      </c>
      <c r="L27" s="244"/>
      <c r="M27" s="244">
        <f>F27*100/SUM(F26:F29)</f>
        <v>9.83580455766743</v>
      </c>
      <c r="N27" s="244"/>
    </row>
    <row r="28" spans="1:15" s="11" customFormat="1" ht="11.4">
      <c r="A28" s="46" t="s">
        <v>94</v>
      </c>
      <c r="B28" s="419">
        <f>D28+F28</f>
        <v>407</v>
      </c>
      <c r="C28" s="419" t="s">
        <v>1</v>
      </c>
      <c r="D28" s="419">
        <v>363</v>
      </c>
      <c r="E28" s="419" t="s">
        <v>1</v>
      </c>
      <c r="F28" s="419">
        <v>44</v>
      </c>
      <c r="G28" s="419" t="s">
        <v>1</v>
      </c>
      <c r="H28" s="56"/>
      <c r="I28" s="244">
        <f>B28*100/SUM(B26:B29)</f>
        <v>0.68297758088334004</v>
      </c>
      <c r="J28" s="244"/>
      <c r="K28" s="244">
        <f>D28*100/SUM(D26:D29)</f>
        <v>3.8835990157269711</v>
      </c>
      <c r="L28" s="244"/>
      <c r="M28" s="244">
        <f>F28*100/SUM(F26:F29)</f>
        <v>8.7570902577370879E-2</v>
      </c>
      <c r="N28" s="244"/>
    </row>
    <row r="29" spans="1:15" s="11" customFormat="1">
      <c r="A29" s="46" t="s">
        <v>134</v>
      </c>
      <c r="B29" s="419">
        <f>D29+F29</f>
        <v>23</v>
      </c>
      <c r="C29" s="419" t="s">
        <v>1</v>
      </c>
      <c r="D29" s="419">
        <v>0</v>
      </c>
      <c r="E29" s="419"/>
      <c r="F29" s="419">
        <v>23</v>
      </c>
      <c r="G29" s="419" t="s">
        <v>1</v>
      </c>
      <c r="H29" s="56"/>
      <c r="I29" s="244">
        <f>B29*100/SUM(B26:B29)</f>
        <v>3.8595784669083096E-2</v>
      </c>
      <c r="J29" s="244"/>
      <c r="K29" s="244">
        <f>D29*100/SUM(D26:D29)</f>
        <v>0</v>
      </c>
      <c r="L29" s="244"/>
      <c r="M29" s="244">
        <f>F29*100/SUM(F26:F29)</f>
        <v>4.5775699074534777E-2</v>
      </c>
      <c r="N29" s="244"/>
    </row>
    <row r="30" spans="1:15" s="11" customFormat="1" ht="11.4">
      <c r="A30" s="46"/>
      <c r="B30" s="419"/>
      <c r="C30" s="260"/>
      <c r="D30" s="419"/>
      <c r="E30" s="419"/>
      <c r="F30" s="419"/>
      <c r="G30" s="419"/>
      <c r="H30" s="56"/>
      <c r="I30" s="244"/>
      <c r="J30" s="244"/>
      <c r="K30" s="244"/>
      <c r="L30" s="244"/>
      <c r="M30" s="244"/>
      <c r="N30" s="244"/>
    </row>
    <row r="31" spans="1:15" s="11" customFormat="1" ht="12">
      <c r="A31" s="652" t="s">
        <v>11</v>
      </c>
      <c r="B31" s="418">
        <f>D31+F31</f>
        <v>64</v>
      </c>
      <c r="C31" s="260" t="s">
        <v>1</v>
      </c>
      <c r="D31" s="419">
        <v>34</v>
      </c>
      <c r="E31" s="11" t="s">
        <v>1</v>
      </c>
      <c r="F31" s="419">
        <v>30</v>
      </c>
      <c r="G31" s="419" t="s">
        <v>1</v>
      </c>
      <c r="H31" s="56"/>
      <c r="I31" s="244"/>
      <c r="J31" s="244"/>
      <c r="K31" s="244"/>
      <c r="L31" s="244"/>
      <c r="M31" s="244"/>
      <c r="N31" s="244"/>
    </row>
    <row r="32" spans="1:15" s="4" customFormat="1" ht="6.6" customHeight="1" thickBot="1">
      <c r="A32" s="217"/>
      <c r="B32" s="216"/>
      <c r="C32" s="351"/>
      <c r="D32" s="420"/>
      <c r="E32" s="351"/>
      <c r="F32" s="216"/>
      <c r="G32" s="351"/>
      <c r="H32" s="57"/>
      <c r="I32" s="57"/>
      <c r="J32" s="57"/>
      <c r="K32" s="57"/>
      <c r="L32" s="57"/>
      <c r="M32" s="57"/>
      <c r="N32" s="57"/>
    </row>
    <row r="33" spans="1:14" s="18" customFormat="1" ht="6.6" customHeight="1">
      <c r="B33" s="437"/>
      <c r="C33" s="437"/>
      <c r="D33" s="437"/>
      <c r="E33" s="437"/>
      <c r="F33" s="437"/>
      <c r="G33" s="437"/>
      <c r="H33" s="24"/>
      <c r="I33" s="24"/>
      <c r="J33" s="24"/>
      <c r="K33" s="24"/>
      <c r="L33" s="24"/>
      <c r="M33" s="24"/>
      <c r="N33" s="24"/>
    </row>
    <row r="34" spans="1:14" s="18" customFormat="1" ht="11.4">
      <c r="A34" s="133" t="s">
        <v>174</v>
      </c>
      <c r="B34" s="132"/>
      <c r="C34" s="132"/>
      <c r="D34" s="132"/>
      <c r="E34" s="132"/>
      <c r="F34" s="132"/>
      <c r="G34" s="132"/>
      <c r="H34" s="24"/>
      <c r="I34" s="24"/>
      <c r="J34" s="24"/>
      <c r="K34" s="24"/>
      <c r="L34" s="24"/>
      <c r="M34" s="24"/>
      <c r="N34" s="24"/>
    </row>
    <row r="35" spans="1:14" s="4" customFormat="1" ht="10.199999999999999">
      <c r="A35" s="158" t="s">
        <v>113</v>
      </c>
      <c r="B35" s="7"/>
      <c r="C35" s="337"/>
      <c r="D35" s="7"/>
      <c r="E35" s="337"/>
      <c r="F35" s="7"/>
      <c r="G35" s="337"/>
      <c r="H35" s="7"/>
      <c r="I35" s="7"/>
      <c r="J35" s="7"/>
      <c r="K35" s="7"/>
      <c r="L35" s="7"/>
      <c r="M35" s="7"/>
      <c r="N35" s="7"/>
    </row>
    <row r="36" spans="1:14" s="4" customFormat="1" ht="10.199999999999999">
      <c r="A36" s="4" t="s">
        <v>202</v>
      </c>
      <c r="B36" s="6"/>
      <c r="C36" s="330"/>
      <c r="E36" s="330"/>
      <c r="G36" s="330"/>
      <c r="N36" s="7"/>
    </row>
    <row r="38" spans="1:14" ht="13.5" customHeight="1">
      <c r="A38" s="326"/>
    </row>
    <row r="39" spans="1:14">
      <c r="A39" s="326"/>
      <c r="E39" s="257"/>
      <c r="F39" s="17"/>
      <c r="G39" s="257"/>
      <c r="H39" s="17"/>
      <c r="I39" s="17"/>
      <c r="J39" s="17"/>
      <c r="K39" s="17"/>
      <c r="L39" s="17"/>
      <c r="M39" s="17"/>
      <c r="N39" s="17"/>
    </row>
    <row r="40" spans="1:14">
      <c r="A40" s="326"/>
      <c r="E40" s="257"/>
      <c r="F40" s="17"/>
      <c r="G40" s="257"/>
      <c r="H40" s="17"/>
      <c r="I40" s="17"/>
      <c r="J40" s="17"/>
      <c r="K40" s="17"/>
      <c r="L40" s="17"/>
      <c r="M40" s="17"/>
      <c r="N40" s="17"/>
    </row>
    <row r="41" spans="1:14">
      <c r="A41" s="326"/>
      <c r="E41" s="257"/>
      <c r="F41" s="17"/>
      <c r="G41" s="257"/>
      <c r="H41" s="17"/>
      <c r="I41" s="17"/>
      <c r="J41" s="17"/>
      <c r="K41" s="17"/>
      <c r="L41" s="17"/>
      <c r="M41" s="17"/>
      <c r="N41" s="17"/>
    </row>
    <row r="42" spans="1:14">
      <c r="A42" s="326"/>
      <c r="E42" s="257"/>
      <c r="F42" s="17"/>
      <c r="G42" s="257"/>
      <c r="H42" s="17"/>
      <c r="I42" s="17"/>
      <c r="J42" s="17"/>
      <c r="K42" s="17"/>
      <c r="L42" s="17"/>
      <c r="M42" s="17"/>
      <c r="N42" s="17"/>
    </row>
    <row r="43" spans="1:14">
      <c r="A43" s="215"/>
      <c r="B43" s="17"/>
      <c r="C43" s="257"/>
      <c r="D43" s="17"/>
      <c r="E43" s="257"/>
      <c r="F43" s="17"/>
      <c r="G43" s="257"/>
      <c r="H43" s="17"/>
      <c r="I43" s="17"/>
      <c r="J43" s="17"/>
      <c r="K43" s="17"/>
      <c r="L43" s="17"/>
      <c r="M43" s="17"/>
      <c r="N43" s="17"/>
    </row>
    <row r="44" spans="1:14">
      <c r="A44" s="215"/>
      <c r="B44" s="17"/>
      <c r="C44" s="257"/>
      <c r="D44" s="17"/>
      <c r="E44" s="257"/>
      <c r="F44" s="17"/>
      <c r="G44" s="257"/>
      <c r="H44" s="17"/>
      <c r="I44" s="17"/>
      <c r="J44" s="17"/>
      <c r="K44" s="17"/>
      <c r="L44" s="17"/>
      <c r="M44" s="17"/>
      <c r="N44" s="17"/>
    </row>
    <row r="45" spans="1:14">
      <c r="A45" s="215"/>
      <c r="B45" s="17"/>
      <c r="C45" s="257"/>
      <c r="D45" s="17"/>
      <c r="E45" s="257"/>
      <c r="F45" s="17"/>
      <c r="G45" s="257"/>
      <c r="H45" s="17"/>
      <c r="I45" s="17"/>
      <c r="J45" s="17"/>
      <c r="K45" s="17"/>
      <c r="L45" s="17"/>
      <c r="M45" s="17"/>
      <c r="N45" s="17"/>
    </row>
    <row r="46" spans="1:14">
      <c r="A46" s="215"/>
      <c r="B46" s="17"/>
      <c r="C46" s="257"/>
      <c r="D46" s="17"/>
      <c r="E46" s="257"/>
      <c r="F46" s="17"/>
      <c r="G46" s="257"/>
      <c r="H46" s="17"/>
      <c r="I46" s="17"/>
      <c r="J46" s="17"/>
      <c r="K46" s="17"/>
      <c r="L46" s="17"/>
      <c r="M46" s="17"/>
      <c r="N46" s="17"/>
    </row>
    <row r="47" spans="1:14">
      <c r="A47" s="215"/>
      <c r="B47" s="17"/>
      <c r="C47" s="257"/>
      <c r="D47" s="17"/>
      <c r="E47" s="257"/>
      <c r="F47" s="17"/>
      <c r="G47" s="257"/>
      <c r="H47" s="17"/>
      <c r="I47" s="17"/>
      <c r="J47" s="17"/>
      <c r="K47" s="17"/>
      <c r="L47" s="17"/>
      <c r="M47" s="17"/>
    </row>
    <row r="48" spans="1:14">
      <c r="A48" s="215"/>
      <c r="B48" s="17"/>
      <c r="C48" s="257"/>
      <c r="D48" s="17"/>
      <c r="E48" s="257"/>
      <c r="F48" s="17"/>
      <c r="G48" s="257"/>
      <c r="H48" s="17"/>
      <c r="I48" s="17"/>
      <c r="J48" s="17"/>
      <c r="K48" s="17"/>
      <c r="L48" s="17"/>
      <c r="M48" s="17"/>
    </row>
    <row r="49" spans="1:13">
      <c r="A49" s="215"/>
      <c r="B49" s="17"/>
      <c r="C49" s="257"/>
      <c r="D49" s="17"/>
      <c r="E49" s="257"/>
      <c r="F49" s="17"/>
      <c r="G49" s="257"/>
      <c r="H49" s="17"/>
      <c r="I49" s="17"/>
      <c r="J49" s="17"/>
      <c r="K49" s="17"/>
      <c r="L49" s="17"/>
      <c r="M49" s="17"/>
    </row>
    <row r="50" spans="1:13">
      <c r="A50" s="215"/>
      <c r="B50" s="17"/>
      <c r="C50" s="257"/>
      <c r="D50" s="17"/>
      <c r="E50" s="257"/>
      <c r="F50" s="17"/>
      <c r="G50" s="257"/>
      <c r="H50" s="17"/>
      <c r="I50" s="17"/>
      <c r="J50" s="17"/>
      <c r="K50" s="17"/>
      <c r="L50" s="17"/>
      <c r="M50" s="17"/>
    </row>
  </sheetData>
  <mergeCells count="12">
    <mergeCell ref="K10:L10"/>
    <mergeCell ref="M10:N10"/>
    <mergeCell ref="A1:N1"/>
    <mergeCell ref="A4:A10"/>
    <mergeCell ref="B4:G4"/>
    <mergeCell ref="I4:N4"/>
    <mergeCell ref="D7:G7"/>
    <mergeCell ref="K7:N7"/>
    <mergeCell ref="B7:C10"/>
    <mergeCell ref="D10:E10"/>
    <mergeCell ref="F10:G10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zoomScaleNormal="100" workbookViewId="0">
      <selection activeCell="M35" sqref="M35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7" ht="25.5" customHeight="1">
      <c r="A1" s="666" t="s">
        <v>212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  <c r="M1" s="666"/>
      <c r="N1" s="669"/>
    </row>
    <row r="2" spans="1:17" s="11" customFormat="1" ht="6.6" customHeight="1" thickBot="1">
      <c r="A2" s="221"/>
      <c r="B2" s="77"/>
      <c r="C2" s="354"/>
      <c r="D2" s="77"/>
      <c r="E2" s="354"/>
      <c r="F2" s="77"/>
      <c r="G2" s="354"/>
      <c r="H2" s="9"/>
      <c r="I2" s="9"/>
      <c r="J2" s="9"/>
      <c r="K2" s="9"/>
      <c r="L2" s="9"/>
      <c r="M2" s="9"/>
      <c r="N2" s="9"/>
    </row>
    <row r="3" spans="1:17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7" s="11" customFormat="1" ht="12" customHeight="1">
      <c r="A4" s="663" t="s">
        <v>144</v>
      </c>
      <c r="B4" s="658" t="s">
        <v>54</v>
      </c>
      <c r="C4" s="658"/>
      <c r="D4" s="658"/>
      <c r="E4" s="658"/>
      <c r="F4" s="658"/>
      <c r="G4" s="658"/>
      <c r="H4" s="457"/>
      <c r="I4" s="658" t="s">
        <v>55</v>
      </c>
      <c r="J4" s="658"/>
      <c r="K4" s="658"/>
      <c r="L4" s="658"/>
      <c r="M4" s="658"/>
      <c r="N4" s="658"/>
    </row>
    <row r="5" spans="1:17" s="11" customFormat="1" ht="6.6" customHeight="1">
      <c r="A5" s="663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7" s="11" customFormat="1" ht="6.6" customHeight="1">
      <c r="A6" s="663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7" s="11" customFormat="1" ht="25.5" customHeight="1">
      <c r="A7" s="663"/>
      <c r="B7" s="664" t="s">
        <v>2</v>
      </c>
      <c r="C7" s="664"/>
      <c r="D7" s="659" t="s">
        <v>0</v>
      </c>
      <c r="E7" s="659"/>
      <c r="F7" s="659"/>
      <c r="G7" s="659"/>
      <c r="H7" s="460"/>
      <c r="I7" s="664" t="s">
        <v>2</v>
      </c>
      <c r="J7" s="664"/>
      <c r="K7" s="659" t="s">
        <v>0</v>
      </c>
      <c r="L7" s="659"/>
      <c r="M7" s="659"/>
      <c r="N7" s="659"/>
    </row>
    <row r="8" spans="1:17" s="11" customFormat="1" ht="6.6" customHeight="1">
      <c r="A8" s="663"/>
      <c r="B8" s="664"/>
      <c r="C8" s="664"/>
      <c r="D8" s="462"/>
      <c r="E8" s="463"/>
      <c r="F8" s="462"/>
      <c r="G8" s="463"/>
      <c r="H8" s="460"/>
      <c r="I8" s="664"/>
      <c r="J8" s="664"/>
      <c r="K8" s="462"/>
      <c r="L8" s="462"/>
      <c r="M8" s="462"/>
      <c r="N8" s="462"/>
    </row>
    <row r="9" spans="1:17" s="11" customFormat="1" ht="6.6" customHeight="1">
      <c r="A9" s="663"/>
      <c r="B9" s="664"/>
      <c r="C9" s="664"/>
      <c r="D9" s="460"/>
      <c r="E9" s="464"/>
      <c r="F9" s="460"/>
      <c r="G9" s="464"/>
      <c r="H9" s="460"/>
      <c r="I9" s="664"/>
      <c r="J9" s="664"/>
      <c r="K9" s="460"/>
      <c r="L9" s="460"/>
      <c r="M9" s="460"/>
      <c r="N9" s="460"/>
    </row>
    <row r="10" spans="1:17" s="11" customFormat="1" ht="25.5" customHeight="1">
      <c r="A10" s="663"/>
      <c r="B10" s="664"/>
      <c r="C10" s="664"/>
      <c r="D10" s="660" t="s">
        <v>3</v>
      </c>
      <c r="E10" s="660"/>
      <c r="F10" s="660" t="s">
        <v>10</v>
      </c>
      <c r="G10" s="660"/>
      <c r="H10" s="460"/>
      <c r="I10" s="664"/>
      <c r="J10" s="664"/>
      <c r="K10" s="660" t="s">
        <v>3</v>
      </c>
      <c r="L10" s="660"/>
      <c r="M10" s="660" t="s">
        <v>10</v>
      </c>
      <c r="N10" s="660"/>
    </row>
    <row r="11" spans="1:17" s="11" customFormat="1" ht="6.6" customHeight="1">
      <c r="A11" s="465"/>
      <c r="B11" s="466"/>
      <c r="C11" s="467"/>
      <c r="D11" s="468"/>
      <c r="E11" s="463"/>
      <c r="F11" s="462"/>
      <c r="G11" s="463"/>
      <c r="H11" s="462"/>
      <c r="I11" s="466"/>
      <c r="J11" s="466"/>
      <c r="K11" s="468"/>
      <c r="L11" s="468"/>
      <c r="M11" s="462"/>
      <c r="N11" s="462"/>
    </row>
    <row r="12" spans="1:17" s="36" customFormat="1" ht="6.6" customHeight="1">
      <c r="A12" s="185"/>
      <c r="B12" s="182"/>
      <c r="C12" s="265"/>
      <c r="D12" s="181"/>
      <c r="E12" s="268"/>
      <c r="F12" s="181"/>
      <c r="G12" s="268"/>
      <c r="H12" s="180"/>
      <c r="I12" s="182"/>
      <c r="J12" s="182"/>
      <c r="K12" s="181"/>
      <c r="L12" s="180"/>
      <c r="M12" s="181"/>
      <c r="N12" s="180"/>
    </row>
    <row r="13" spans="1:17" s="52" customFormat="1" ht="12">
      <c r="A13" s="478" t="s">
        <v>56</v>
      </c>
      <c r="B13" s="470">
        <f t="shared" ref="B13:B18" si="0">D13+F13</f>
        <v>262733</v>
      </c>
      <c r="C13" s="472"/>
      <c r="D13" s="517">
        <f>D14+D15+D18</f>
        <v>99570</v>
      </c>
      <c r="E13" s="472"/>
      <c r="F13" s="517">
        <f>F14+F15+F18</f>
        <v>163163</v>
      </c>
      <c r="G13" s="473"/>
      <c r="H13" s="518"/>
      <c r="I13" s="519">
        <f>SUM(I14,I16:I17)</f>
        <v>100</v>
      </c>
      <c r="J13" s="520"/>
      <c r="K13" s="519">
        <f>SUM(K14,K16:K17)</f>
        <v>100</v>
      </c>
      <c r="L13" s="520"/>
      <c r="M13" s="519">
        <f>SUM(M14,M16:M17)</f>
        <v>100</v>
      </c>
      <c r="N13" s="501"/>
    </row>
    <row r="14" spans="1:17" s="17" customFormat="1" ht="11.4">
      <c r="A14" s="505" t="s">
        <v>98</v>
      </c>
      <c r="B14" s="485">
        <f t="shared" si="0"/>
        <v>84442</v>
      </c>
      <c r="C14" s="499"/>
      <c r="D14" s="485">
        <v>30684</v>
      </c>
      <c r="E14" s="485"/>
      <c r="F14" s="485">
        <v>53758</v>
      </c>
      <c r="G14" s="486"/>
      <c r="H14" s="521"/>
      <c r="I14" s="488">
        <f>B14*100/(B14+B15)</f>
        <v>43.45042991442876</v>
      </c>
      <c r="J14" s="502"/>
      <c r="K14" s="488">
        <f>D14*100/(D14+D15)</f>
        <v>54.613413071337035</v>
      </c>
      <c r="L14" s="502"/>
      <c r="M14" s="488">
        <f>F14*100/(F14+F15)</f>
        <v>38.910804374733097</v>
      </c>
      <c r="N14" s="502"/>
    </row>
    <row r="15" spans="1:17" s="17" customFormat="1" ht="11.4">
      <c r="A15" s="505" t="s">
        <v>97</v>
      </c>
      <c r="B15" s="485">
        <f t="shared" si="0"/>
        <v>109899</v>
      </c>
      <c r="C15" s="499"/>
      <c r="D15" s="485">
        <f>SUM($D$16:$D$17)</f>
        <v>25500</v>
      </c>
      <c r="E15" s="485"/>
      <c r="F15" s="485">
        <f>SUM($F$16:$F$17)</f>
        <v>84399</v>
      </c>
      <c r="G15" s="486"/>
      <c r="H15" s="521"/>
      <c r="I15" s="488">
        <f>B15*100/(B14+B15)</f>
        <v>56.54957008557124</v>
      </c>
      <c r="J15" s="522"/>
      <c r="K15" s="488">
        <f>D15*100/(D14+D15)</f>
        <v>45.386586928662965</v>
      </c>
      <c r="L15" s="522"/>
      <c r="M15" s="488">
        <f>F15*100/(F14+F15)</f>
        <v>61.089195625266903</v>
      </c>
      <c r="N15" s="510"/>
    </row>
    <row r="16" spans="1:17" s="11" customFormat="1">
      <c r="A16" s="523" t="s">
        <v>118</v>
      </c>
      <c r="B16" s="485">
        <f t="shared" si="0"/>
        <v>13644</v>
      </c>
      <c r="C16" s="486"/>
      <c r="D16" s="485">
        <v>2361</v>
      </c>
      <c r="E16" s="485"/>
      <c r="F16" s="485">
        <v>11283</v>
      </c>
      <c r="G16" s="486"/>
      <c r="H16" s="521"/>
      <c r="I16" s="488">
        <f>B16*100/SUM(B14:B15)</f>
        <v>7.0206492711265254</v>
      </c>
      <c r="J16" s="502"/>
      <c r="K16" s="488">
        <f>D16*100/SUM(D14:D15)</f>
        <v>4.202263989747971</v>
      </c>
      <c r="L16" s="502"/>
      <c r="M16" s="488">
        <f>F16*100/SUM(F14:F15)</f>
        <v>8.1667957468676935</v>
      </c>
      <c r="N16" s="502"/>
      <c r="Q16" s="270"/>
    </row>
    <row r="17" spans="1:14" s="11" customFormat="1">
      <c r="A17" s="523" t="s">
        <v>119</v>
      </c>
      <c r="B17" s="485">
        <f t="shared" si="0"/>
        <v>96255</v>
      </c>
      <c r="C17" s="499"/>
      <c r="D17" s="485">
        <v>23139</v>
      </c>
      <c r="E17" s="485"/>
      <c r="F17" s="485">
        <v>73116</v>
      </c>
      <c r="G17" s="486"/>
      <c r="H17" s="521"/>
      <c r="I17" s="488">
        <f>B17*100/SUM(B14:B15)</f>
        <v>49.52892081444471</v>
      </c>
      <c r="J17" s="502"/>
      <c r="K17" s="488">
        <f>D17*100/SUM(D14:D15)</f>
        <v>41.184322938914995</v>
      </c>
      <c r="L17" s="502"/>
      <c r="M17" s="488">
        <f>F17*100/SUM(F14:F15)</f>
        <v>52.922399878399212</v>
      </c>
      <c r="N17" s="502"/>
    </row>
    <row r="18" spans="1:14" s="17" customFormat="1" ht="11.4">
      <c r="A18" s="524" t="s">
        <v>11</v>
      </c>
      <c r="B18" s="485">
        <f t="shared" si="0"/>
        <v>68392</v>
      </c>
      <c r="C18" s="499"/>
      <c r="D18" s="485">
        <v>43386</v>
      </c>
      <c r="E18" s="485"/>
      <c r="F18" s="485">
        <v>25006</v>
      </c>
      <c r="G18" s="486"/>
      <c r="H18" s="521"/>
      <c r="I18" s="493" t="s">
        <v>101</v>
      </c>
      <c r="J18" s="502"/>
      <c r="K18" s="493" t="s">
        <v>101</v>
      </c>
      <c r="L18" s="502"/>
      <c r="M18" s="493" t="s">
        <v>101</v>
      </c>
      <c r="N18" s="502"/>
    </row>
    <row r="19" spans="1:14" s="11" customFormat="1" ht="6.6" customHeight="1" thickBot="1">
      <c r="A19" s="234"/>
      <c r="B19" s="195"/>
      <c r="C19" s="338"/>
      <c r="D19" s="232"/>
      <c r="E19" s="338"/>
      <c r="F19" s="233"/>
      <c r="G19" s="355"/>
      <c r="H19" s="231"/>
      <c r="I19" s="187"/>
      <c r="J19" s="187"/>
      <c r="K19" s="232"/>
      <c r="L19" s="187"/>
      <c r="M19" s="187"/>
      <c r="N19" s="231"/>
    </row>
    <row r="20" spans="1:14" s="4" customFormat="1" ht="6.6" customHeight="1">
      <c r="A20" s="230"/>
      <c r="B20" s="229"/>
      <c r="C20" s="334"/>
      <c r="D20" s="229"/>
      <c r="E20" s="334"/>
      <c r="F20" s="229"/>
      <c r="G20" s="334"/>
      <c r="H20" s="171"/>
      <c r="I20" s="227"/>
      <c r="J20" s="228"/>
      <c r="K20" s="227"/>
      <c r="L20" s="228"/>
      <c r="M20" s="227"/>
      <c r="N20" s="171"/>
    </row>
    <row r="21" spans="1:14" s="4" customFormat="1" ht="11.25" customHeight="1">
      <c r="A21" s="668" t="s">
        <v>108</v>
      </c>
      <c r="B21" s="668"/>
      <c r="C21" s="668"/>
      <c r="D21" s="668"/>
      <c r="E21" s="668"/>
      <c r="F21" s="668"/>
      <c r="G21" s="668"/>
      <c r="H21" s="668"/>
      <c r="I21" s="668"/>
      <c r="J21" s="668"/>
      <c r="K21" s="668"/>
      <c r="L21" s="668"/>
      <c r="M21" s="668"/>
      <c r="N21" s="668"/>
    </row>
    <row r="22" spans="1:14" s="4" customFormat="1" ht="22.5" customHeight="1">
      <c r="A22" s="656" t="s">
        <v>153</v>
      </c>
      <c r="B22" s="657"/>
      <c r="C22" s="657"/>
      <c r="D22" s="657"/>
      <c r="E22" s="657"/>
      <c r="F22" s="657"/>
      <c r="G22" s="657"/>
      <c r="H22" s="657"/>
      <c r="I22" s="657"/>
      <c r="J22" s="657"/>
      <c r="K22" s="657"/>
      <c r="L22" s="657"/>
      <c r="M22" s="657"/>
      <c r="N22" s="657"/>
    </row>
    <row r="23" spans="1:14" s="4" customFormat="1" ht="12" customHeight="1">
      <c r="A23" s="4" t="s">
        <v>202</v>
      </c>
      <c r="B23" s="6"/>
      <c r="C23" s="330"/>
      <c r="E23" s="330"/>
      <c r="G23" s="330"/>
      <c r="N23" s="160"/>
    </row>
    <row r="24" spans="1:14" ht="12.75" customHeight="1">
      <c r="A24" s="226"/>
      <c r="B24" s="39"/>
      <c r="C24" s="260"/>
      <c r="D24" s="225"/>
      <c r="E24" s="260"/>
      <c r="F24" s="225"/>
      <c r="G24" s="356"/>
      <c r="H24" s="56"/>
      <c r="I24" s="45"/>
      <c r="J24" s="35"/>
      <c r="K24" s="45"/>
      <c r="L24" s="35"/>
      <c r="M24" s="45"/>
      <c r="N24" s="160"/>
    </row>
    <row r="25" spans="1:14" ht="12.75" customHeight="1">
      <c r="A25" s="224"/>
      <c r="G25" s="260"/>
      <c r="H25" s="153"/>
      <c r="I25" s="222"/>
      <c r="J25" s="223"/>
      <c r="K25" s="222"/>
      <c r="L25" s="223"/>
      <c r="M25" s="222"/>
      <c r="N25" s="160"/>
    </row>
    <row r="26" spans="1:14">
      <c r="A26" s="326"/>
      <c r="B26" s="323"/>
      <c r="D26" s="323"/>
      <c r="G26" s="266"/>
      <c r="N26" s="160"/>
    </row>
    <row r="27" spans="1:14">
      <c r="A27" s="326"/>
      <c r="B27" s="323"/>
      <c r="D27" s="323"/>
      <c r="G27" s="266"/>
      <c r="N27" s="160"/>
    </row>
    <row r="28" spans="1:14">
      <c r="A28" s="326"/>
      <c r="B28" s="323"/>
      <c r="D28" s="323"/>
      <c r="N28" s="160"/>
    </row>
    <row r="29" spans="1:14">
      <c r="A29" s="326"/>
      <c r="B29" s="323"/>
      <c r="D29" s="323"/>
      <c r="N29" s="160"/>
    </row>
    <row r="30" spans="1:14">
      <c r="A30" s="326"/>
      <c r="B30" s="323"/>
      <c r="D30" s="323"/>
      <c r="N30" s="160"/>
    </row>
    <row r="31" spans="1:14">
      <c r="N31" s="160"/>
    </row>
    <row r="32" spans="1:14">
      <c r="N32" s="160"/>
    </row>
    <row r="33" spans="14:14">
      <c r="N33" s="160"/>
    </row>
    <row r="34" spans="14:14">
      <c r="N34" s="160"/>
    </row>
    <row r="35" spans="14:14">
      <c r="N35" s="160"/>
    </row>
    <row r="36" spans="14:14">
      <c r="N36" s="154"/>
    </row>
    <row r="37" spans="14:14">
      <c r="N37" s="154"/>
    </row>
    <row r="38" spans="14:14">
      <c r="N38" s="154"/>
    </row>
    <row r="39" spans="14:14">
      <c r="N39" s="154"/>
    </row>
  </sheetData>
  <mergeCells count="14">
    <mergeCell ref="A21:N21"/>
    <mergeCell ref="K7:N7"/>
    <mergeCell ref="A22:N22"/>
    <mergeCell ref="A1:N1"/>
    <mergeCell ref="B4:G4"/>
    <mergeCell ref="I4:N4"/>
    <mergeCell ref="D7:G7"/>
    <mergeCell ref="K10:L10"/>
    <mergeCell ref="M10:N10"/>
    <mergeCell ref="A4:A10"/>
    <mergeCell ref="B7:C10"/>
    <mergeCell ref="D10:E10"/>
    <mergeCell ref="F10:G10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zoomScaleNormal="100" workbookViewId="0">
      <selection activeCell="Q35" sqref="Q35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72" t="s">
        <v>213</v>
      </c>
      <c r="B1" s="672"/>
      <c r="C1" s="672"/>
      <c r="D1" s="672"/>
      <c r="E1" s="672"/>
      <c r="F1" s="672"/>
      <c r="G1" s="672"/>
      <c r="H1" s="672"/>
      <c r="I1" s="672"/>
      <c r="J1" s="672"/>
      <c r="K1" s="672"/>
      <c r="L1" s="672"/>
      <c r="M1" s="672"/>
      <c r="N1" s="672"/>
    </row>
    <row r="2" spans="1:14" s="11" customFormat="1" ht="6.6" customHeight="1" thickBot="1">
      <c r="A2" s="80"/>
      <c r="B2" s="77"/>
      <c r="C2" s="354"/>
      <c r="D2" s="77"/>
      <c r="E2" s="354"/>
      <c r="F2" s="77"/>
      <c r="G2" s="354"/>
      <c r="H2" s="77"/>
      <c r="I2" s="77"/>
      <c r="J2" s="77"/>
      <c r="K2" s="77"/>
      <c r="L2" s="77"/>
      <c r="M2" s="77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3" t="s">
        <v>120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14" s="11" customFormat="1" ht="6.6" customHeight="1">
      <c r="A5" s="663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63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14" s="11" customFormat="1" ht="6.6" customHeight="1">
      <c r="A8" s="663"/>
      <c r="B8" s="670"/>
      <c r="C8" s="670"/>
      <c r="D8" s="536"/>
      <c r="E8" s="537"/>
      <c r="F8" s="536"/>
      <c r="G8" s="537"/>
      <c r="H8" s="534"/>
      <c r="I8" s="670"/>
      <c r="J8" s="670"/>
      <c r="K8" s="536"/>
      <c r="L8" s="536"/>
      <c r="M8" s="536"/>
      <c r="N8" s="536"/>
    </row>
    <row r="9" spans="1:14" s="11" customFormat="1" ht="6.6" customHeight="1">
      <c r="A9" s="663"/>
      <c r="B9" s="670"/>
      <c r="C9" s="670"/>
      <c r="D9" s="534"/>
      <c r="E9" s="538"/>
      <c r="F9" s="534"/>
      <c r="G9" s="538"/>
      <c r="H9" s="534"/>
      <c r="I9" s="670"/>
      <c r="J9" s="670"/>
      <c r="K9" s="534"/>
      <c r="L9" s="534"/>
      <c r="M9" s="534"/>
      <c r="N9" s="534"/>
    </row>
    <row r="10" spans="1:14" s="11" customFormat="1" ht="25.5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</row>
    <row r="11" spans="1:14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36" customFormat="1" ht="6" customHeight="1">
      <c r="A12" s="81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5"/>
      <c r="M12" s="74"/>
      <c r="N12" s="75"/>
    </row>
    <row r="13" spans="1:14" s="11" customFormat="1" ht="12">
      <c r="A13" s="525" t="s">
        <v>56</v>
      </c>
      <c r="B13" s="470">
        <f>SUM(B14:B16)</f>
        <v>262733</v>
      </c>
      <c r="C13" s="473"/>
      <c r="D13" s="526">
        <f>SUM(D14:D15)</f>
        <v>99570</v>
      </c>
      <c r="E13" s="473"/>
      <c r="F13" s="526">
        <f>SUM(F14:F16)</f>
        <v>163163</v>
      </c>
      <c r="G13" s="473"/>
      <c r="H13" s="518"/>
      <c r="I13" s="476">
        <f>SUM(I14:I15)</f>
        <v>100</v>
      </c>
      <c r="J13" s="476"/>
      <c r="K13" s="476">
        <f>SUM(K14:K15)</f>
        <v>100</v>
      </c>
      <c r="L13" s="476"/>
      <c r="M13" s="476">
        <f>SUM(M14:M15)</f>
        <v>100</v>
      </c>
      <c r="N13" s="476"/>
    </row>
    <row r="14" spans="1:14" s="11" customFormat="1" ht="11.4">
      <c r="A14" s="527" t="s">
        <v>51</v>
      </c>
      <c r="B14" s="483">
        <f>D14+F14</f>
        <v>258473</v>
      </c>
      <c r="C14" s="499"/>
      <c r="D14" s="483">
        <v>97887</v>
      </c>
      <c r="E14" s="483"/>
      <c r="F14" s="483">
        <v>160586</v>
      </c>
      <c r="G14" s="486"/>
      <c r="H14" s="521"/>
      <c r="I14" s="488">
        <f>B14*100/(B14+B15)</f>
        <v>98.3838245425721</v>
      </c>
      <c r="J14" s="488"/>
      <c r="K14" s="488">
        <f>D14*100/(D14+D15)</f>
        <v>98.309731846941844</v>
      </c>
      <c r="L14" s="488"/>
      <c r="M14" s="488">
        <f>F14*100/(F14+F15)</f>
        <v>98.429043389784795</v>
      </c>
      <c r="N14" s="488"/>
    </row>
    <row r="15" spans="1:14" s="11" customFormat="1" ht="11.4">
      <c r="A15" s="529" t="s">
        <v>50</v>
      </c>
      <c r="B15" s="483">
        <f>D15+F15</f>
        <v>4246</v>
      </c>
      <c r="C15" s="499"/>
      <c r="D15" s="483">
        <v>1683</v>
      </c>
      <c r="E15" s="483"/>
      <c r="F15" s="483">
        <v>2563</v>
      </c>
      <c r="G15" s="499"/>
      <c r="H15" s="521"/>
      <c r="I15" s="488">
        <f>B15*100/(B14+B15)</f>
        <v>1.6161754574278981</v>
      </c>
      <c r="J15" s="488"/>
      <c r="K15" s="488">
        <f>D15*100/(D14+D15)</f>
        <v>1.69026815305815</v>
      </c>
      <c r="L15" s="488"/>
      <c r="M15" s="488">
        <f>F15*100/(F14+F15)</f>
        <v>1.5709566102152022</v>
      </c>
      <c r="N15" s="488"/>
    </row>
    <row r="16" spans="1:14" s="11" customFormat="1" ht="11.4">
      <c r="A16" s="529" t="s">
        <v>11</v>
      </c>
      <c r="B16" s="483">
        <f>D16+F16</f>
        <v>14</v>
      </c>
      <c r="C16" s="499" t="s">
        <v>1</v>
      </c>
      <c r="D16" s="483">
        <v>0</v>
      </c>
      <c r="E16" s="483"/>
      <c r="F16" s="483">
        <v>14</v>
      </c>
      <c r="G16" s="499" t="s">
        <v>1</v>
      </c>
      <c r="H16" s="521"/>
      <c r="I16" s="488"/>
      <c r="J16" s="488"/>
      <c r="K16" s="488"/>
      <c r="L16" s="488"/>
      <c r="M16" s="488"/>
      <c r="N16" s="488"/>
    </row>
    <row r="17" spans="1:14" s="11" customFormat="1" ht="6.6" customHeight="1">
      <c r="A17" s="50"/>
      <c r="B17" s="247"/>
      <c r="C17" s="259"/>
      <c r="D17" s="247"/>
      <c r="E17" s="259"/>
      <c r="F17" s="247"/>
      <c r="G17" s="259"/>
      <c r="H17" s="51"/>
      <c r="I17" s="294"/>
      <c r="J17" s="244"/>
      <c r="K17" s="294"/>
      <c r="L17" s="244"/>
      <c r="M17" s="294"/>
      <c r="N17" s="295"/>
    </row>
    <row r="18" spans="1:14" s="11" customFormat="1" ht="12">
      <c r="A18" s="525" t="s">
        <v>56</v>
      </c>
      <c r="B18" s="470">
        <f>D18+F18</f>
        <v>262731</v>
      </c>
      <c r="C18" s="473"/>
      <c r="D18" s="479">
        <f>SUM(D19:D25)</f>
        <v>99569</v>
      </c>
      <c r="E18" s="480"/>
      <c r="F18" s="479">
        <f>SUM(F19:F25)</f>
        <v>163162</v>
      </c>
      <c r="G18" s="489"/>
      <c r="H18" s="490"/>
      <c r="I18" s="481">
        <f>SUM(I19:I24)</f>
        <v>100</v>
      </c>
      <c r="J18" s="481"/>
      <c r="K18" s="481">
        <f>SUM(K19:K24)</f>
        <v>99.999999999999986</v>
      </c>
      <c r="L18" s="481"/>
      <c r="M18" s="481">
        <f>SUM(M19:M24)</f>
        <v>100</v>
      </c>
      <c r="N18" s="476"/>
    </row>
    <row r="19" spans="1:14" s="11" customFormat="1" ht="11.4">
      <c r="A19" s="527" t="s">
        <v>4</v>
      </c>
      <c r="B19" s="483">
        <f t="shared" ref="B19:B25" si="0">D19+F19</f>
        <v>30614</v>
      </c>
      <c r="C19" s="486"/>
      <c r="D19" s="483">
        <v>10360</v>
      </c>
      <c r="E19" s="483"/>
      <c r="F19" s="483">
        <v>20254</v>
      </c>
      <c r="G19" s="499"/>
      <c r="H19" s="521"/>
      <c r="I19" s="488">
        <f>B19*100/SUM(B19:B24)</f>
        <v>11.664298042741914</v>
      </c>
      <c r="J19" s="488"/>
      <c r="K19" s="488">
        <f>D19*100/SUM(D19:D24)</f>
        <v>10.429670196915394</v>
      </c>
      <c r="L19" s="488"/>
      <c r="M19" s="488">
        <f>F19*100/SUM(F19:F24)</f>
        <v>12.416092982768028</v>
      </c>
      <c r="N19" s="488"/>
    </row>
    <row r="20" spans="1:14" s="11" customFormat="1" ht="11.4">
      <c r="A20" s="527" t="s">
        <v>5</v>
      </c>
      <c r="B20" s="483">
        <f t="shared" si="0"/>
        <v>78077</v>
      </c>
      <c r="C20" s="486"/>
      <c r="D20" s="483">
        <v>29081</v>
      </c>
      <c r="E20" s="483"/>
      <c r="F20" s="483">
        <v>48996</v>
      </c>
      <c r="G20" s="499"/>
      <c r="H20" s="521"/>
      <c r="I20" s="488">
        <f>B20*100/SUM(B19:B24)</f>
        <v>29.748265443364488</v>
      </c>
      <c r="J20" s="488"/>
      <c r="K20" s="488">
        <f>D20*100/SUM(D19:D24)</f>
        <v>29.276567470704304</v>
      </c>
      <c r="L20" s="488"/>
      <c r="M20" s="488">
        <f>F20*100/SUM(F19:F24)</f>
        <v>30.035493817700321</v>
      </c>
      <c r="N20" s="488"/>
    </row>
    <row r="21" spans="1:14" s="11" customFormat="1" ht="11.4">
      <c r="A21" s="527" t="s">
        <v>6</v>
      </c>
      <c r="B21" s="483">
        <f t="shared" si="0"/>
        <v>68588</v>
      </c>
      <c r="C21" s="486"/>
      <c r="D21" s="483">
        <v>22134</v>
      </c>
      <c r="E21" s="483"/>
      <c r="F21" s="483">
        <v>46454</v>
      </c>
      <c r="G21" s="499"/>
      <c r="H21" s="521"/>
      <c r="I21" s="488">
        <f>B21*100/SUM(B19:B24)</f>
        <v>26.132843606048944</v>
      </c>
      <c r="J21" s="488"/>
      <c r="K21" s="488">
        <f>D21*100/SUM(D19:D24)</f>
        <v>22.282849434220594</v>
      </c>
      <c r="L21" s="488"/>
      <c r="M21" s="488">
        <f>F21*100/SUM(F19:F24)</f>
        <v>28.477198746988542</v>
      </c>
      <c r="N21" s="488"/>
    </row>
    <row r="22" spans="1:14" s="11" customFormat="1" ht="11.4">
      <c r="A22" s="527" t="s">
        <v>7</v>
      </c>
      <c r="B22" s="483">
        <f t="shared" si="0"/>
        <v>48114</v>
      </c>
      <c r="C22" s="486"/>
      <c r="D22" s="483">
        <v>16619</v>
      </c>
      <c r="E22" s="483"/>
      <c r="F22" s="483">
        <v>31495</v>
      </c>
      <c r="G22" s="499"/>
      <c r="H22" s="521"/>
      <c r="I22" s="488">
        <f>B22*100/SUM(B19:B24)</f>
        <v>18.332006141911688</v>
      </c>
      <c r="J22" s="488"/>
      <c r="K22" s="488">
        <f>D22*100/SUM(D19:D24)</f>
        <v>16.730761486731364</v>
      </c>
      <c r="L22" s="488"/>
      <c r="M22" s="488">
        <f>F22*100/SUM(F19:F24)</f>
        <v>19.3070429787834</v>
      </c>
      <c r="N22" s="488"/>
    </row>
    <row r="23" spans="1:14" s="11" customFormat="1" ht="11.4">
      <c r="A23" s="527" t="s">
        <v>8</v>
      </c>
      <c r="B23" s="483">
        <f t="shared" si="0"/>
        <v>27690</v>
      </c>
      <c r="C23" s="530"/>
      <c r="D23" s="483">
        <v>14471</v>
      </c>
      <c r="E23" s="483"/>
      <c r="F23" s="483">
        <v>13219</v>
      </c>
      <c r="G23" s="499"/>
      <c r="H23" s="521"/>
      <c r="I23" s="488">
        <f>B23*100/SUM(B19:B24)</f>
        <v>10.55021927234349</v>
      </c>
      <c r="J23" s="488"/>
      <c r="K23" s="488">
        <f>D23*100/SUM(D19:D24)</f>
        <v>14.568316353239641</v>
      </c>
      <c r="L23" s="488"/>
      <c r="M23" s="488">
        <f>F23*100/SUM(F19:F24)</f>
        <v>8.103502179283625</v>
      </c>
      <c r="N23" s="488"/>
    </row>
    <row r="24" spans="1:14" s="11" customFormat="1" ht="11.4">
      <c r="A24" s="527" t="s">
        <v>9</v>
      </c>
      <c r="B24" s="483">
        <f t="shared" si="0"/>
        <v>9376</v>
      </c>
      <c r="C24" s="499"/>
      <c r="D24" s="483">
        <v>6667</v>
      </c>
      <c r="E24" s="483"/>
      <c r="F24" s="483">
        <v>2709</v>
      </c>
      <c r="G24" s="499"/>
      <c r="H24" s="521"/>
      <c r="I24" s="488">
        <f>B24*100/SUM(B19:B24)</f>
        <v>3.5723674935894749</v>
      </c>
      <c r="J24" s="488"/>
      <c r="K24" s="488">
        <f>D24*100/SUM(D19:D24)</f>
        <v>6.7118350581887007</v>
      </c>
      <c r="L24" s="488"/>
      <c r="M24" s="488">
        <f>F24*100/SUM(F19:F24)</f>
        <v>1.660669294476083</v>
      </c>
      <c r="N24" s="510"/>
    </row>
    <row r="25" spans="1:14" s="11" customFormat="1" ht="11.4">
      <c r="A25" s="527" t="s">
        <v>11</v>
      </c>
      <c r="B25" s="483">
        <f t="shared" si="0"/>
        <v>272</v>
      </c>
      <c r="C25" s="499" t="s">
        <v>1</v>
      </c>
      <c r="D25" s="483">
        <v>237</v>
      </c>
      <c r="E25" s="483" t="s">
        <v>1</v>
      </c>
      <c r="F25" s="483">
        <v>35</v>
      </c>
      <c r="G25" s="499" t="s">
        <v>1</v>
      </c>
      <c r="H25" s="521"/>
      <c r="I25" s="493" t="s">
        <v>101</v>
      </c>
      <c r="J25" s="502"/>
      <c r="K25" s="493" t="s">
        <v>101</v>
      </c>
      <c r="L25" s="502"/>
      <c r="M25" s="493" t="s">
        <v>101</v>
      </c>
      <c r="N25" s="510"/>
    </row>
    <row r="26" spans="1:14" s="11" customFormat="1" ht="6.6" customHeight="1">
      <c r="A26" s="36"/>
      <c r="B26" s="255"/>
      <c r="C26" s="261"/>
      <c r="D26" s="239"/>
      <c r="E26" s="261"/>
      <c r="F26" s="239"/>
      <c r="G26" s="257"/>
      <c r="H26" s="17"/>
      <c r="I26" s="254"/>
      <c r="J26" s="254"/>
      <c r="K26" s="254"/>
      <c r="L26" s="254"/>
      <c r="M26" s="254"/>
      <c r="N26" s="240"/>
    </row>
    <row r="27" spans="1:14" s="11" customFormat="1" ht="12">
      <c r="A27" s="448" t="s">
        <v>51</v>
      </c>
      <c r="B27" s="424">
        <f t="shared" ref="B27:B34" si="1">D27+F27</f>
        <v>258471</v>
      </c>
      <c r="C27" s="281"/>
      <c r="D27" s="321">
        <f>SUM(D28:D34)</f>
        <v>97886</v>
      </c>
      <c r="E27" s="281"/>
      <c r="F27" s="321">
        <f>SUM(F28:F34)</f>
        <v>160585</v>
      </c>
      <c r="G27" s="281"/>
      <c r="H27" s="41"/>
      <c r="I27" s="391">
        <f>SUM(I28:I33)</f>
        <v>100</v>
      </c>
      <c r="J27" s="280"/>
      <c r="K27" s="391">
        <f>SUM(K28:K33)</f>
        <v>100</v>
      </c>
      <c r="L27" s="280"/>
      <c r="M27" s="391">
        <f>SUM(M28:M33)</f>
        <v>100</v>
      </c>
      <c r="N27" s="280"/>
    </row>
    <row r="28" spans="1:14" s="11" customFormat="1" ht="11.4">
      <c r="A28" s="82" t="s">
        <v>4</v>
      </c>
      <c r="B28" s="303">
        <f t="shared" si="1"/>
        <v>29973</v>
      </c>
      <c r="C28" s="259"/>
      <c r="D28" s="303">
        <v>10050</v>
      </c>
      <c r="E28" s="303"/>
      <c r="F28" s="303">
        <v>19923</v>
      </c>
      <c r="G28" s="259"/>
      <c r="H28" s="26"/>
      <c r="I28" s="244">
        <f>B28*100/SUM(B28:B33)</f>
        <v>11.608488026677097</v>
      </c>
      <c r="J28" s="244"/>
      <c r="K28" s="244">
        <f>D28*100/SUM(D28:D33)</f>
        <v>10.29196407541296</v>
      </c>
      <c r="L28" s="244"/>
      <c r="M28" s="244">
        <f>F28*100/SUM(F28:F33)</f>
        <v>12.409218312052321</v>
      </c>
      <c r="N28" s="243"/>
    </row>
    <row r="29" spans="1:14" s="11" customFormat="1" ht="11.4">
      <c r="A29" s="82" t="s">
        <v>5</v>
      </c>
      <c r="B29" s="303">
        <f t="shared" si="1"/>
        <v>76267</v>
      </c>
      <c r="C29" s="259"/>
      <c r="D29" s="303">
        <v>28476</v>
      </c>
      <c r="E29" s="303"/>
      <c r="F29" s="303">
        <v>47791</v>
      </c>
      <c r="G29" s="259"/>
      <c r="H29" s="26"/>
      <c r="I29" s="244">
        <f>B29*100/SUM(B28:B33)</f>
        <v>29.538069473545598</v>
      </c>
      <c r="J29" s="244"/>
      <c r="K29" s="244">
        <f>D29*100/SUM(D28:D33)</f>
        <v>29.16158895636412</v>
      </c>
      <c r="L29" s="243"/>
      <c r="M29" s="244">
        <f>F29*100/SUM(F28:F33)</f>
        <v>29.767050763002182</v>
      </c>
      <c r="N29" s="243"/>
    </row>
    <row r="30" spans="1:14" s="11" customFormat="1" ht="11.4">
      <c r="A30" s="82" t="s">
        <v>6</v>
      </c>
      <c r="B30" s="303">
        <f t="shared" si="1"/>
        <v>67760</v>
      </c>
      <c r="C30" s="259"/>
      <c r="D30" s="303">
        <v>21710</v>
      </c>
      <c r="E30" s="303"/>
      <c r="F30" s="303">
        <v>46050</v>
      </c>
      <c r="G30" s="259"/>
      <c r="H30" s="26"/>
      <c r="I30" s="244">
        <f>B30*100/SUM(B28:B33)</f>
        <v>26.243323947807699</v>
      </c>
      <c r="J30" s="244"/>
      <c r="K30" s="244">
        <f>D30*100/SUM(D28:D33)</f>
        <v>22.232690554946799</v>
      </c>
      <c r="L30" s="243"/>
      <c r="M30" s="244">
        <f>F30*100/SUM(F28:F33)</f>
        <v>28.682653379009654</v>
      </c>
      <c r="N30" s="243"/>
    </row>
    <row r="31" spans="1:14" s="11" customFormat="1" ht="11.4">
      <c r="A31" s="82" t="s">
        <v>7</v>
      </c>
      <c r="B31" s="303">
        <f t="shared" si="1"/>
        <v>47458</v>
      </c>
      <c r="C31" s="259"/>
      <c r="D31" s="303">
        <v>16450</v>
      </c>
      <c r="E31" s="303"/>
      <c r="F31" s="303">
        <v>31008</v>
      </c>
      <c r="G31" s="259"/>
      <c r="H31" s="26"/>
      <c r="I31" s="244">
        <f>B31*100/SUM(B28:B33)</f>
        <v>18.380396515865669</v>
      </c>
      <c r="J31" s="243"/>
      <c r="K31" s="244">
        <f>D31*100/SUM(D28:D33)</f>
        <v>16.846050650800315</v>
      </c>
      <c r="L31" s="243"/>
      <c r="M31" s="244">
        <f>F31*100/SUM(F28:F33)</f>
        <v>19.31360946745562</v>
      </c>
      <c r="N31" s="243"/>
    </row>
    <row r="32" spans="1:14" s="11" customFormat="1" ht="11.4">
      <c r="A32" s="82" t="s">
        <v>8</v>
      </c>
      <c r="B32" s="303">
        <f t="shared" si="1"/>
        <v>27388</v>
      </c>
      <c r="C32" s="259"/>
      <c r="D32" s="303">
        <v>14307</v>
      </c>
      <c r="E32" s="303"/>
      <c r="F32" s="303">
        <v>13081</v>
      </c>
      <c r="G32" s="259"/>
      <c r="H32" s="26"/>
      <c r="I32" s="244">
        <f>B32*100/SUM(B28:B33)</f>
        <v>10.607322259187681</v>
      </c>
      <c r="J32" s="292"/>
      <c r="K32" s="244">
        <f>D32*100/SUM(D28:D33)</f>
        <v>14.651455724072955</v>
      </c>
      <c r="L32" s="243"/>
      <c r="M32" s="244">
        <f>F32*100/SUM(F28:F33)</f>
        <v>8.1476175646216138</v>
      </c>
      <c r="N32" s="243"/>
    </row>
    <row r="33" spans="1:14" s="11" customFormat="1" ht="11.4">
      <c r="A33" s="82" t="s">
        <v>9</v>
      </c>
      <c r="B33" s="303">
        <f t="shared" si="1"/>
        <v>9353</v>
      </c>
      <c r="C33" s="259"/>
      <c r="D33" s="303">
        <v>6656</v>
      </c>
      <c r="E33" s="303"/>
      <c r="F33" s="303">
        <v>2697</v>
      </c>
      <c r="G33" s="259"/>
      <c r="H33" s="26"/>
      <c r="I33" s="244">
        <f>B33*100/SUM(B28:B33)</f>
        <v>3.6223997769162546</v>
      </c>
      <c r="J33" s="292"/>
      <c r="K33" s="244">
        <f>D33*100/SUM(D28:D33)</f>
        <v>6.8162500384028508</v>
      </c>
      <c r="L33" s="243"/>
      <c r="M33" s="244">
        <f>F33*100/SUM(F28:F33)</f>
        <v>1.6798505138586111</v>
      </c>
      <c r="N33" s="292"/>
    </row>
    <row r="34" spans="1:14" s="11" customFormat="1" ht="11.4">
      <c r="A34" s="82" t="s">
        <v>11</v>
      </c>
      <c r="B34" s="303">
        <f t="shared" si="1"/>
        <v>272</v>
      </c>
      <c r="C34" s="259" t="s">
        <v>1</v>
      </c>
      <c r="D34" s="303">
        <v>237</v>
      </c>
      <c r="E34" s="259" t="s">
        <v>1</v>
      </c>
      <c r="F34" s="303">
        <v>35</v>
      </c>
      <c r="G34" s="259" t="s">
        <v>1</v>
      </c>
      <c r="H34" s="26"/>
      <c r="I34" s="282" t="s">
        <v>101</v>
      </c>
      <c r="J34" s="638"/>
      <c r="K34" s="282" t="s">
        <v>101</v>
      </c>
      <c r="L34" s="589"/>
      <c r="M34" s="282" t="s">
        <v>101</v>
      </c>
      <c r="N34" s="292"/>
    </row>
    <row r="35" spans="1:14" s="11" customFormat="1" ht="6.6" customHeight="1">
      <c r="A35" s="26"/>
      <c r="B35" s="302"/>
      <c r="C35" s="260"/>
      <c r="D35" s="238"/>
      <c r="E35" s="260"/>
      <c r="F35" s="238"/>
      <c r="G35" s="260"/>
      <c r="H35" s="26"/>
      <c r="I35" s="244"/>
      <c r="J35" s="244"/>
      <c r="K35" s="244"/>
      <c r="L35" s="244"/>
      <c r="M35" s="244"/>
      <c r="N35" s="244"/>
    </row>
    <row r="36" spans="1:14" s="11" customFormat="1" ht="12">
      <c r="A36" s="448" t="s">
        <v>50</v>
      </c>
      <c r="B36" s="321">
        <f t="shared" ref="B36:B44" si="2">D36+F36</f>
        <v>4246</v>
      </c>
      <c r="C36" s="259"/>
      <c r="D36" s="321">
        <f>SUM(D37:D42)</f>
        <v>1683</v>
      </c>
      <c r="E36" s="259"/>
      <c r="F36" s="321">
        <f>SUM(F37:F42)</f>
        <v>2563</v>
      </c>
      <c r="G36" s="259"/>
      <c r="H36" s="41"/>
      <c r="I36" s="391">
        <f>SUM(I37:I42)</f>
        <v>100</v>
      </c>
      <c r="J36" s="280"/>
      <c r="K36" s="391">
        <f>SUM(K37:K42)</f>
        <v>99.999999999999986</v>
      </c>
      <c r="L36" s="280"/>
      <c r="M36" s="391">
        <f>SUM(M37:M42)</f>
        <v>100.00000000000001</v>
      </c>
      <c r="N36" s="280"/>
    </row>
    <row r="37" spans="1:14" s="11" customFormat="1" ht="11.4">
      <c r="A37" s="82" t="s">
        <v>4</v>
      </c>
      <c r="B37" s="303">
        <f t="shared" si="2"/>
        <v>627</v>
      </c>
      <c r="C37" s="259" t="s">
        <v>1</v>
      </c>
      <c r="D37" s="303">
        <v>310</v>
      </c>
      <c r="E37" s="259" t="s">
        <v>1</v>
      </c>
      <c r="F37" s="303">
        <v>317</v>
      </c>
      <c r="G37" s="259" t="s">
        <v>1</v>
      </c>
      <c r="H37" s="26"/>
      <c r="I37" s="244">
        <f>B37*100/SUM(B37:B42)</f>
        <v>14.766839378238341</v>
      </c>
      <c r="J37" s="244"/>
      <c r="K37" s="244">
        <f>D37*100/SUM(D37:D42)</f>
        <v>18.419489007724302</v>
      </c>
      <c r="L37" s="244"/>
      <c r="M37" s="244">
        <f>F37*100/SUM(F37:F42)</f>
        <v>12.368318376902067</v>
      </c>
      <c r="N37" s="243"/>
    </row>
    <row r="38" spans="1:14" s="11" customFormat="1" ht="11.4">
      <c r="A38" s="82" t="s">
        <v>5</v>
      </c>
      <c r="B38" s="303">
        <f t="shared" si="2"/>
        <v>1810</v>
      </c>
      <c r="C38" s="259"/>
      <c r="D38" s="303">
        <v>605</v>
      </c>
      <c r="E38" s="259" t="s">
        <v>1</v>
      </c>
      <c r="F38" s="303">
        <v>1205</v>
      </c>
      <c r="G38" s="303"/>
      <c r="H38" s="26"/>
      <c r="I38" s="244">
        <f>B38*100/SUM(B37:B42)</f>
        <v>42.628356099858692</v>
      </c>
      <c r="J38" s="244"/>
      <c r="K38" s="244">
        <f>D38*100/SUM(D37:D42)</f>
        <v>35.947712418300654</v>
      </c>
      <c r="L38" s="244"/>
      <c r="M38" s="244">
        <f>F38*100/SUM(F37:F42)</f>
        <v>47.015216543113539</v>
      </c>
      <c r="N38" s="243"/>
    </row>
    <row r="39" spans="1:14" s="11" customFormat="1" ht="11.4">
      <c r="A39" s="82" t="s">
        <v>6</v>
      </c>
      <c r="B39" s="303">
        <f t="shared" si="2"/>
        <v>828</v>
      </c>
      <c r="C39" s="259" t="s">
        <v>1</v>
      </c>
      <c r="D39" s="303">
        <v>424</v>
      </c>
      <c r="E39" s="259" t="s">
        <v>1</v>
      </c>
      <c r="F39" s="303">
        <v>404</v>
      </c>
      <c r="G39" s="259" t="s">
        <v>1</v>
      </c>
      <c r="H39" s="26"/>
      <c r="I39" s="244">
        <f>B39*100/SUM(B37:B42)</f>
        <v>19.500706547338673</v>
      </c>
      <c r="J39" s="244"/>
      <c r="K39" s="244">
        <f>D39*100/SUM(D37:D42)</f>
        <v>25.193107546048722</v>
      </c>
      <c r="L39" s="243"/>
      <c r="M39" s="244">
        <f>F39*100/SUM(F37:F42)</f>
        <v>15.762777994537652</v>
      </c>
      <c r="N39" s="243"/>
    </row>
    <row r="40" spans="1:14" s="11" customFormat="1" ht="11.4">
      <c r="A40" s="82" t="s">
        <v>7</v>
      </c>
      <c r="B40" s="303">
        <f t="shared" si="2"/>
        <v>656</v>
      </c>
      <c r="C40" s="259" t="s">
        <v>1</v>
      </c>
      <c r="D40" s="303">
        <v>169</v>
      </c>
      <c r="E40" s="259" t="s">
        <v>1</v>
      </c>
      <c r="F40" s="303">
        <v>487</v>
      </c>
      <c r="G40" s="259" t="s">
        <v>1</v>
      </c>
      <c r="H40" s="26"/>
      <c r="I40" s="244">
        <f>B40*100/SUM(B37:B42)</f>
        <v>15.44983513895431</v>
      </c>
      <c r="J40" s="244"/>
      <c r="K40" s="244">
        <f>D40*100/SUM(D37:D42)</f>
        <v>10.041592394533572</v>
      </c>
      <c r="L40" s="244"/>
      <c r="M40" s="244">
        <f>F40*100/SUM(F37:F42)</f>
        <v>19.001170503316427</v>
      </c>
      <c r="N40" s="243"/>
    </row>
    <row r="41" spans="1:14" s="11" customFormat="1" ht="11.4">
      <c r="A41" s="82" t="s">
        <v>8</v>
      </c>
      <c r="B41" s="303">
        <f t="shared" si="2"/>
        <v>302</v>
      </c>
      <c r="C41" s="259" t="s">
        <v>1</v>
      </c>
      <c r="D41" s="303">
        <v>164</v>
      </c>
      <c r="E41" s="259" t="s">
        <v>1</v>
      </c>
      <c r="F41" s="303">
        <v>138</v>
      </c>
      <c r="G41" s="259" t="s">
        <v>1</v>
      </c>
      <c r="H41" s="26"/>
      <c r="I41" s="244">
        <f>B41*100/SUM(B37:B42)</f>
        <v>7.1125765426283563</v>
      </c>
      <c r="J41" s="244"/>
      <c r="K41" s="244">
        <f>D41*100/SUM(D37:D42)</f>
        <v>9.7445038621509212</v>
      </c>
      <c r="L41" s="244"/>
      <c r="M41" s="244">
        <f>F41*100/SUM(F37:F42)</f>
        <v>5.3843152555598905</v>
      </c>
      <c r="N41" s="243"/>
    </row>
    <row r="42" spans="1:14" s="11" customFormat="1" ht="11.4">
      <c r="A42" s="82" t="s">
        <v>9</v>
      </c>
      <c r="B42" s="303">
        <f t="shared" si="2"/>
        <v>23</v>
      </c>
      <c r="C42" s="419" t="s">
        <v>1</v>
      </c>
      <c r="D42" s="303">
        <v>11</v>
      </c>
      <c r="E42" s="259" t="s">
        <v>1</v>
      </c>
      <c r="F42" s="303">
        <v>12</v>
      </c>
      <c r="G42" s="259" t="s">
        <v>1</v>
      </c>
      <c r="H42" s="26"/>
      <c r="I42" s="244">
        <f>B42*100/SUM(B37:B42)</f>
        <v>0.54168629298162974</v>
      </c>
      <c r="J42" s="244"/>
      <c r="K42" s="244">
        <f>D42*100/SUM(D37:D42)</f>
        <v>0.65359477124183007</v>
      </c>
      <c r="L42" s="244"/>
      <c r="M42" s="244">
        <f>F42*100/SUM(F37:F42)</f>
        <v>0.46820132657042529</v>
      </c>
      <c r="N42" s="243"/>
    </row>
    <row r="43" spans="1:14" s="11" customFormat="1" ht="11.4">
      <c r="A43" s="82"/>
      <c r="B43" s="303"/>
      <c r="C43" s="419"/>
      <c r="D43" s="303"/>
      <c r="E43" s="303"/>
      <c r="F43" s="303"/>
      <c r="G43" s="303"/>
      <c r="H43" s="26"/>
      <c r="I43" s="244"/>
      <c r="J43" s="244"/>
      <c r="K43" s="244"/>
      <c r="L43" s="244"/>
      <c r="M43" s="244"/>
      <c r="N43" s="243"/>
    </row>
    <row r="44" spans="1:14" s="11" customFormat="1" ht="12">
      <c r="A44" s="82" t="s">
        <v>11</v>
      </c>
      <c r="B44" s="424">
        <f t="shared" si="2"/>
        <v>14</v>
      </c>
      <c r="C44" s="419" t="s">
        <v>1</v>
      </c>
      <c r="D44" s="303">
        <v>0</v>
      </c>
      <c r="E44" s="303"/>
      <c r="F44" s="303">
        <v>14</v>
      </c>
      <c r="G44" s="303" t="s">
        <v>1</v>
      </c>
      <c r="H44" s="26"/>
      <c r="I44" s="244"/>
      <c r="J44" s="244"/>
      <c r="K44" s="653"/>
      <c r="L44" s="244"/>
      <c r="M44" s="244"/>
      <c r="N44" s="243"/>
    </row>
    <row r="45" spans="1:14" s="11" customFormat="1" ht="6.6" customHeight="1" thickBot="1">
      <c r="A45" s="87"/>
      <c r="B45" s="88"/>
      <c r="C45" s="359"/>
      <c r="D45" s="357"/>
      <c r="E45" s="359"/>
      <c r="F45" s="88"/>
      <c r="G45" s="362"/>
      <c r="H45" s="71"/>
      <c r="I45" s="90"/>
      <c r="J45" s="88"/>
      <c r="K45" s="400"/>
      <c r="L45" s="88"/>
      <c r="M45" s="90"/>
      <c r="N45" s="89"/>
    </row>
    <row r="46" spans="1:14" s="4" customFormat="1" ht="6.6" customHeight="1">
      <c r="A46" s="84"/>
      <c r="B46" s="85"/>
      <c r="C46" s="360"/>
      <c r="D46" s="85"/>
      <c r="E46" s="360"/>
      <c r="F46" s="85"/>
      <c r="G46" s="360"/>
      <c r="H46" s="85"/>
      <c r="I46" s="86"/>
      <c r="J46" s="59"/>
      <c r="K46" s="86"/>
      <c r="L46" s="86"/>
      <c r="M46" s="86"/>
      <c r="N46" s="85"/>
    </row>
    <row r="47" spans="1:14" s="4" customFormat="1" ht="22.5" customHeight="1">
      <c r="A47" s="656" t="s">
        <v>153</v>
      </c>
      <c r="B47" s="657"/>
      <c r="C47" s="657"/>
      <c r="D47" s="657"/>
      <c r="E47" s="657"/>
      <c r="F47" s="657"/>
      <c r="G47" s="657"/>
      <c r="H47" s="657"/>
      <c r="I47" s="657"/>
      <c r="J47" s="657"/>
      <c r="K47" s="657"/>
      <c r="L47" s="657"/>
      <c r="M47" s="657"/>
      <c r="N47" s="657"/>
    </row>
    <row r="48" spans="1:14" s="4" customFormat="1" ht="10.199999999999999">
      <c r="A48" s="3" t="s">
        <v>31</v>
      </c>
      <c r="C48" s="330"/>
      <c r="E48" s="330"/>
      <c r="G48" s="330"/>
    </row>
    <row r="49" spans="1:14" s="4" customFormat="1" ht="10.199999999999999">
      <c r="A49" s="158" t="s">
        <v>113</v>
      </c>
      <c r="C49" s="330"/>
      <c r="E49" s="330"/>
      <c r="G49" s="330"/>
    </row>
    <row r="50" spans="1:14" s="4" customFormat="1" ht="10.199999999999999">
      <c r="A50" s="4" t="s">
        <v>202</v>
      </c>
      <c r="B50" s="6"/>
      <c r="C50" s="330"/>
      <c r="E50" s="330"/>
      <c r="G50" s="330"/>
      <c r="N50" s="7"/>
    </row>
    <row r="51" spans="1:14">
      <c r="A51" s="326"/>
    </row>
    <row r="52" spans="1:14">
      <c r="A52" s="326"/>
    </row>
    <row r="53" spans="1:14">
      <c r="A53" s="326"/>
    </row>
    <row r="54" spans="1:14">
      <c r="A54" s="326"/>
    </row>
    <row r="55" spans="1:14">
      <c r="A55" s="326"/>
    </row>
    <row r="56" spans="1:14">
      <c r="A56" s="326"/>
    </row>
  </sheetData>
  <mergeCells count="13">
    <mergeCell ref="A47:N47"/>
    <mergeCell ref="B7:C10"/>
    <mergeCell ref="D10:E10"/>
    <mergeCell ref="F10:G10"/>
    <mergeCell ref="A1:N1"/>
    <mergeCell ref="I4:N4"/>
    <mergeCell ref="K7:N7"/>
    <mergeCell ref="B4:G4"/>
    <mergeCell ref="D7:G7"/>
    <mergeCell ref="I7:J10"/>
    <mergeCell ref="K10:L10"/>
    <mergeCell ref="M10:N10"/>
    <mergeCell ref="A4:A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G13" sqref="G13"/>
    </sheetView>
  </sheetViews>
  <sheetFormatPr defaultColWidth="11.44140625" defaultRowHeight="13.2"/>
  <cols>
    <col min="1" max="1" width="30.6640625" style="11" customWidth="1"/>
    <col min="2" max="2" width="8.6640625" style="11" customWidth="1"/>
    <col min="3" max="3" width="2.6640625" style="266" customWidth="1"/>
    <col min="4" max="4" width="8.6640625" style="11" customWidth="1"/>
    <col min="5" max="5" width="2.6640625" style="266" customWidth="1"/>
    <col min="6" max="6" width="8.6640625" style="11" customWidth="1"/>
    <col min="7" max="7" width="2.6640625" style="266" customWidth="1"/>
    <col min="8" max="8" width="1.6640625" style="11" customWidth="1"/>
    <col min="9" max="9" width="8.6640625" style="11" customWidth="1"/>
    <col min="10" max="10" width="2.6640625" style="11" customWidth="1"/>
    <col min="11" max="11" width="8.6640625" style="11" customWidth="1"/>
    <col min="12" max="12" width="2.6640625" style="11" customWidth="1"/>
    <col min="13" max="13" width="8.6640625" style="11" customWidth="1"/>
    <col min="14" max="14" width="2.6640625" style="11" customWidth="1"/>
    <col min="15" max="16384" width="11.44140625" style="1"/>
  </cols>
  <sheetData>
    <row r="1" spans="1:14" ht="38.25" customHeight="1">
      <c r="A1" s="672" t="s">
        <v>214</v>
      </c>
      <c r="B1" s="672"/>
      <c r="C1" s="672"/>
      <c r="D1" s="672"/>
      <c r="E1" s="672"/>
      <c r="F1" s="672"/>
      <c r="G1" s="672"/>
      <c r="H1" s="672"/>
      <c r="I1" s="672"/>
      <c r="J1" s="672"/>
      <c r="K1" s="672"/>
      <c r="L1" s="672"/>
      <c r="M1" s="672"/>
      <c r="N1" s="672"/>
    </row>
    <row r="2" spans="1:14" ht="6.6" customHeight="1" thickBot="1">
      <c r="A2" s="91"/>
      <c r="B2" s="91"/>
      <c r="C2" s="364"/>
      <c r="D2" s="91"/>
      <c r="E2" s="364"/>
      <c r="F2" s="91"/>
      <c r="G2" s="364"/>
      <c r="H2" s="91"/>
      <c r="I2" s="91"/>
      <c r="J2" s="91"/>
      <c r="K2" s="91"/>
      <c r="L2" s="91"/>
      <c r="M2" s="91"/>
      <c r="N2" s="9"/>
    </row>
    <row r="3" spans="1:14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ht="12.75" customHeight="1">
      <c r="A4" s="663" t="s">
        <v>145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14" ht="6.6" customHeight="1">
      <c r="A5" s="663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ht="6.6" customHeight="1">
      <c r="A6" s="663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ht="25.5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14" ht="6.6" customHeight="1">
      <c r="A8" s="663"/>
      <c r="B8" s="670"/>
      <c r="C8" s="670"/>
      <c r="D8" s="536"/>
      <c r="E8" s="537"/>
      <c r="F8" s="536"/>
      <c r="G8" s="537"/>
      <c r="H8" s="534"/>
      <c r="I8" s="670"/>
      <c r="J8" s="670"/>
      <c r="K8" s="536"/>
      <c r="L8" s="536"/>
      <c r="M8" s="536"/>
      <c r="N8" s="536"/>
    </row>
    <row r="9" spans="1:14" ht="6.6" customHeight="1">
      <c r="A9" s="663"/>
      <c r="B9" s="670"/>
      <c r="C9" s="670"/>
      <c r="D9" s="534"/>
      <c r="E9" s="538"/>
      <c r="F9" s="534"/>
      <c r="G9" s="538"/>
      <c r="H9" s="534"/>
      <c r="I9" s="670"/>
      <c r="J9" s="670"/>
      <c r="K9" s="534"/>
      <c r="L9" s="534"/>
      <c r="M9" s="534"/>
      <c r="N9" s="534"/>
    </row>
    <row r="10" spans="1:14" ht="25.5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</row>
    <row r="11" spans="1:14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79" customFormat="1" ht="6.6" customHeight="1">
      <c r="A12" s="16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3.8">
      <c r="A13" s="542" t="s">
        <v>60</v>
      </c>
      <c r="B13" s="470">
        <f>D13+F13</f>
        <v>258472</v>
      </c>
      <c r="C13" s="473"/>
      <c r="D13" s="526">
        <f>D14+D15+D25</f>
        <v>97886</v>
      </c>
      <c r="E13" s="473"/>
      <c r="F13" s="526">
        <f>F14+F15+F25</f>
        <v>160586</v>
      </c>
      <c r="G13" s="473"/>
      <c r="H13" s="543"/>
      <c r="I13" s="544">
        <f>SUM(I14:I15)</f>
        <v>100</v>
      </c>
      <c r="J13" s="544"/>
      <c r="K13" s="544">
        <f>SUM(K14:K15)</f>
        <v>100</v>
      </c>
      <c r="L13" s="544"/>
      <c r="M13" s="544">
        <f>SUM(M14:M15)</f>
        <v>100</v>
      </c>
      <c r="N13" s="501"/>
    </row>
    <row r="14" spans="1:14" s="78" customFormat="1" ht="11.4">
      <c r="A14" s="545" t="s">
        <v>148</v>
      </c>
      <c r="B14" s="546">
        <f>D14+F14</f>
        <v>84780</v>
      </c>
      <c r="C14" s="547"/>
      <c r="D14" s="546">
        <v>4012</v>
      </c>
      <c r="E14" s="546"/>
      <c r="F14" s="546">
        <v>80768</v>
      </c>
      <c r="G14" s="547"/>
      <c r="H14" s="548"/>
      <c r="I14" s="549">
        <f>B14*100/SUM(B14:B15)</f>
        <v>33.631379767222299</v>
      </c>
      <c r="J14" s="549"/>
      <c r="K14" s="549">
        <f>D14*100/SUM(D14:D15)</f>
        <v>4.224402981931517</v>
      </c>
      <c r="L14" s="549"/>
      <c r="M14" s="549">
        <f>F14*100/SUM(F14:F15)</f>
        <v>51.407258423819648</v>
      </c>
      <c r="N14" s="550"/>
    </row>
    <row r="15" spans="1:14" s="78" customFormat="1" ht="11.4">
      <c r="A15" s="551" t="s">
        <v>64</v>
      </c>
      <c r="B15" s="546">
        <f>D15+F15</f>
        <v>167306</v>
      </c>
      <c r="C15" s="547"/>
      <c r="D15" s="546">
        <f>D16+D24</f>
        <v>90960</v>
      </c>
      <c r="E15" s="546"/>
      <c r="F15" s="546">
        <f>F16+F24</f>
        <v>76346</v>
      </c>
      <c r="G15" s="547"/>
      <c r="H15" s="548"/>
      <c r="I15" s="549">
        <f>B15*100/SUM(B14:B15)</f>
        <v>66.368620232777701</v>
      </c>
      <c r="J15" s="549"/>
      <c r="K15" s="549">
        <f>D15*100/SUM(D14:D15)</f>
        <v>95.775597018068481</v>
      </c>
      <c r="L15" s="549"/>
      <c r="M15" s="549">
        <f>F15*100/SUM(F14:F15)</f>
        <v>48.592741576180352</v>
      </c>
      <c r="N15" s="550"/>
    </row>
    <row r="16" spans="1:14" s="11" customFormat="1" ht="11.4">
      <c r="A16" s="515" t="s">
        <v>57</v>
      </c>
      <c r="B16" s="528">
        <f t="shared" ref="B16:B25" si="0">D16+F16</f>
        <v>165467</v>
      </c>
      <c r="C16" s="486"/>
      <c r="D16" s="483">
        <f>SUM($D$17:$D$23)</f>
        <v>90960</v>
      </c>
      <c r="E16" s="483"/>
      <c r="F16" s="483">
        <f>SUM($F$17:$F$23)</f>
        <v>74507</v>
      </c>
      <c r="G16" s="486"/>
      <c r="H16" s="521"/>
      <c r="I16" s="488">
        <f>B16*100/SUM(B14:B15)</f>
        <v>65.639107288782398</v>
      </c>
      <c r="J16" s="488"/>
      <c r="K16" s="488">
        <f>D16*100/SUM(D14:D15)</f>
        <v>95.775597018068481</v>
      </c>
      <c r="L16" s="488"/>
      <c r="M16" s="488">
        <f>F16*100/SUM(F14:F15)</f>
        <v>47.422253904807974</v>
      </c>
      <c r="N16" s="510"/>
    </row>
    <row r="17" spans="1:14" s="11" customFormat="1" ht="11.4">
      <c r="A17" s="552" t="s">
        <v>44</v>
      </c>
      <c r="B17" s="528">
        <f t="shared" si="0"/>
        <v>62057</v>
      </c>
      <c r="C17" s="486"/>
      <c r="D17" s="483">
        <v>43615</v>
      </c>
      <c r="E17" s="483"/>
      <c r="F17" s="483">
        <v>18442</v>
      </c>
      <c r="G17" s="486"/>
      <c r="H17" s="521"/>
      <c r="I17" s="488">
        <f>B17*100/SUM(B14:B15)</f>
        <v>24.61739247717049</v>
      </c>
      <c r="J17" s="488"/>
      <c r="K17" s="488">
        <f>D17*100/SUM(D14:D15)</f>
        <v>45.924061828749529</v>
      </c>
      <c r="L17" s="488"/>
      <c r="M17" s="488">
        <f>F17*100/SUM(F14:F15)</f>
        <v>11.737973700625023</v>
      </c>
      <c r="N17" s="510"/>
    </row>
    <row r="18" spans="1:14" s="11" customFormat="1" ht="11.4">
      <c r="A18" s="552" t="s">
        <v>45</v>
      </c>
      <c r="B18" s="528">
        <f t="shared" si="0"/>
        <v>19981</v>
      </c>
      <c r="C18" s="486"/>
      <c r="D18" s="483">
        <v>16057</v>
      </c>
      <c r="E18" s="483"/>
      <c r="F18" s="483">
        <v>3924</v>
      </c>
      <c r="G18" s="486"/>
      <c r="H18" s="521"/>
      <c r="I18" s="488">
        <f>B18*100/SUM(B14:B15)</f>
        <v>7.9262632593638678</v>
      </c>
      <c r="J18" s="488"/>
      <c r="K18" s="488">
        <f>D18*100/SUM(D14:D15)</f>
        <v>16.907088405003581</v>
      </c>
      <c r="L18" s="488"/>
      <c r="M18" s="488">
        <f>F18*100/SUM(F14:F15)</f>
        <v>2.4975495500082743</v>
      </c>
      <c r="N18" s="510"/>
    </row>
    <row r="19" spans="1:14" s="11" customFormat="1" ht="11.4">
      <c r="A19" s="552" t="s">
        <v>47</v>
      </c>
      <c r="B19" s="528">
        <f t="shared" si="0"/>
        <v>13011</v>
      </c>
      <c r="C19" s="486"/>
      <c r="D19" s="483">
        <v>11118</v>
      </c>
      <c r="E19" s="483"/>
      <c r="F19" s="483">
        <v>1893</v>
      </c>
      <c r="G19" s="486" t="s">
        <v>1</v>
      </c>
      <c r="H19" s="521"/>
      <c r="I19" s="488">
        <f>B19*100/SUM(B14:B15)</f>
        <v>5.1613338305181564</v>
      </c>
      <c r="J19" s="488"/>
      <c r="K19" s="488">
        <f>D19*100/SUM(D14:D15)</f>
        <v>11.706608263488185</v>
      </c>
      <c r="L19" s="488"/>
      <c r="M19" s="488">
        <f>F19*100/SUM(F14:F15)</f>
        <v>1.204857619308273</v>
      </c>
      <c r="N19" s="510"/>
    </row>
    <row r="20" spans="1:14" s="11" customFormat="1" ht="11.4">
      <c r="A20" s="552" t="s">
        <v>46</v>
      </c>
      <c r="B20" s="528">
        <f t="shared" si="0"/>
        <v>17994</v>
      </c>
      <c r="C20" s="486"/>
      <c r="D20" s="483">
        <v>14786</v>
      </c>
      <c r="E20" s="483"/>
      <c r="F20" s="483">
        <v>3208</v>
      </c>
      <c r="G20" s="486"/>
      <c r="H20" s="521"/>
      <c r="I20" s="488">
        <f>B20*100/SUM(B14:B15)</f>
        <v>7.1380401926326726</v>
      </c>
      <c r="J20" s="488"/>
      <c r="K20" s="488">
        <f>D20*100/SUM(D14:D15)</f>
        <v>15.568799225034747</v>
      </c>
      <c r="L20" s="488"/>
      <c r="M20" s="488">
        <f>F20*100/SUM(F14:F15)</f>
        <v>2.0418294995990172</v>
      </c>
      <c r="N20" s="510"/>
    </row>
    <row r="21" spans="1:14" s="11" customFormat="1" ht="11.4">
      <c r="A21" s="552" t="s">
        <v>48</v>
      </c>
      <c r="B21" s="528">
        <f t="shared" si="0"/>
        <v>435</v>
      </c>
      <c r="C21" s="615" t="s">
        <v>1</v>
      </c>
      <c r="D21" s="483">
        <v>98</v>
      </c>
      <c r="E21" s="619" t="s">
        <v>1</v>
      </c>
      <c r="F21" s="483">
        <v>337</v>
      </c>
      <c r="G21" s="486" t="s">
        <v>1</v>
      </c>
      <c r="H21" s="521"/>
      <c r="I21" s="488">
        <f>B21*100/SUM(B14:B15)</f>
        <v>0.17256015804130337</v>
      </c>
      <c r="J21" s="488"/>
      <c r="K21" s="488">
        <f>D21*100/SUM(D14:D15)</f>
        <v>0.10318830813292339</v>
      </c>
      <c r="L21" s="488"/>
      <c r="M21" s="488">
        <f>F21*100/SUM(F14:F15)</f>
        <v>0.21449393434066982</v>
      </c>
      <c r="N21" s="510"/>
    </row>
    <row r="22" spans="1:14" s="11" customFormat="1" ht="11.4">
      <c r="A22" s="552" t="s">
        <v>155</v>
      </c>
      <c r="B22" s="528">
        <f t="shared" si="0"/>
        <v>28339</v>
      </c>
      <c r="C22" s="615"/>
      <c r="D22" s="483">
        <v>4602</v>
      </c>
      <c r="E22" s="619"/>
      <c r="F22" s="483">
        <v>23737</v>
      </c>
      <c r="G22" s="486"/>
      <c r="H22" s="521"/>
      <c r="I22" s="488">
        <f>B22*100/SUM(B14:B15)</f>
        <v>11.241798433867807</v>
      </c>
      <c r="J22" s="488"/>
      <c r="K22" s="488">
        <f>D22*100/SUM(D14:D15)</f>
        <v>4.845638714568504</v>
      </c>
      <c r="L22" s="488"/>
      <c r="M22" s="488">
        <f>F22*100/SUM(F14:F15)</f>
        <v>15.108138039894598</v>
      </c>
      <c r="N22" s="510"/>
    </row>
    <row r="23" spans="1:14" s="11" customFormat="1" ht="11.4">
      <c r="A23" s="552" t="s">
        <v>49</v>
      </c>
      <c r="B23" s="528">
        <f t="shared" si="0"/>
        <v>23650</v>
      </c>
      <c r="C23" s="615"/>
      <c r="D23" s="483">
        <v>684</v>
      </c>
      <c r="E23" s="619"/>
      <c r="F23" s="483">
        <v>22966</v>
      </c>
      <c r="G23" s="615"/>
      <c r="H23" s="521"/>
      <c r="I23" s="488">
        <f>B23*100/SUM(B14:B15)</f>
        <v>9.3817189371881025</v>
      </c>
      <c r="J23" s="488"/>
      <c r="K23" s="488">
        <f>D23*100/SUM(D14:D15)</f>
        <v>0.72021227309101632</v>
      </c>
      <c r="L23" s="488"/>
      <c r="M23" s="488">
        <f>F23*100/SUM(F14:F15)</f>
        <v>14.617411561032117</v>
      </c>
      <c r="N23" s="510"/>
    </row>
    <row r="24" spans="1:14" s="11" customFormat="1" ht="11.4">
      <c r="A24" s="515" t="s">
        <v>43</v>
      </c>
      <c r="B24" s="528">
        <f t="shared" si="0"/>
        <v>1839</v>
      </c>
      <c r="C24" s="615" t="s">
        <v>1</v>
      </c>
      <c r="D24" s="483">
        <v>0</v>
      </c>
      <c r="E24" s="619"/>
      <c r="F24" s="483">
        <v>1839</v>
      </c>
      <c r="G24" s="615"/>
      <c r="H24" s="521"/>
      <c r="I24" s="488">
        <f>B24*100/SUM(B14:B15)</f>
        <v>0.7295129439953032</v>
      </c>
      <c r="J24" s="488"/>
      <c r="K24" s="488">
        <f>D24*100/SUM(D14:D15)</f>
        <v>0</v>
      </c>
      <c r="L24" s="553"/>
      <c r="M24" s="488">
        <f>F24*100/SUM(F14:F15)</f>
        <v>1.1704876713723793</v>
      </c>
      <c r="N24" s="510"/>
    </row>
    <row r="25" spans="1:14" s="20" customFormat="1">
      <c r="A25" s="551" t="s">
        <v>169</v>
      </c>
      <c r="B25" s="528">
        <f t="shared" si="0"/>
        <v>6386</v>
      </c>
      <c r="C25" s="615"/>
      <c r="D25" s="483">
        <v>2914</v>
      </c>
      <c r="E25" s="619"/>
      <c r="F25" s="483">
        <v>3472</v>
      </c>
      <c r="G25" s="615"/>
      <c r="H25" s="521"/>
      <c r="I25" s="606" t="s">
        <v>101</v>
      </c>
      <c r="J25" s="606"/>
      <c r="K25" s="606" t="s">
        <v>101</v>
      </c>
      <c r="L25" s="607"/>
      <c r="M25" s="606" t="s">
        <v>101</v>
      </c>
      <c r="N25" s="549"/>
    </row>
    <row r="26" spans="1:14" s="11" customFormat="1" ht="6.6" customHeight="1">
      <c r="A26" s="12"/>
      <c r="B26" s="301"/>
      <c r="C26" s="616"/>
      <c r="D26" s="301"/>
      <c r="E26" s="616"/>
      <c r="F26" s="301"/>
      <c r="G26" s="616"/>
      <c r="H26" s="92"/>
      <c r="I26" s="401"/>
      <c r="J26" s="401"/>
      <c r="K26" s="401"/>
      <c r="L26" s="401"/>
      <c r="M26" s="401"/>
      <c r="N26" s="291"/>
    </row>
    <row r="27" spans="1:14" s="11" customFormat="1" ht="12">
      <c r="A27" s="446" t="s">
        <v>129</v>
      </c>
      <c r="B27" s="321">
        <f>D27+F27</f>
        <v>47989</v>
      </c>
      <c r="C27" s="617"/>
      <c r="D27" s="321">
        <f>D28+D29+D36</f>
        <v>16678</v>
      </c>
      <c r="E27" s="617"/>
      <c r="F27" s="321">
        <f>F28+F29+F36</f>
        <v>31311</v>
      </c>
      <c r="G27" s="612"/>
      <c r="H27" s="21"/>
      <c r="I27" s="293">
        <f>SUM(I28:I29)</f>
        <v>100</v>
      </c>
      <c r="J27" s="293"/>
      <c r="K27" s="293">
        <f>SUM(K28:K29)</f>
        <v>100</v>
      </c>
      <c r="L27" s="293"/>
      <c r="M27" s="293">
        <f>SUM(M28:M29)</f>
        <v>100</v>
      </c>
      <c r="N27" s="275"/>
    </row>
    <row r="28" spans="1:14" s="78" customFormat="1" ht="11.4">
      <c r="A28" s="449" t="s">
        <v>148</v>
      </c>
      <c r="B28" s="421">
        <f t="shared" ref="B28:B35" si="1">D28+F28</f>
        <v>24767</v>
      </c>
      <c r="C28" s="618"/>
      <c r="D28" s="421">
        <v>500</v>
      </c>
      <c r="E28" s="620" t="s">
        <v>1</v>
      </c>
      <c r="F28" s="421">
        <v>24267</v>
      </c>
      <c r="G28" s="618"/>
      <c r="H28" s="96"/>
      <c r="I28" s="244">
        <f>B28*100/SUM($B$28:$B$29)</f>
        <v>52.351561013760595</v>
      </c>
      <c r="J28" s="294"/>
      <c r="K28" s="244">
        <f>D28*100/SUM($D$28:$D$29)</f>
        <v>3.0246204101385277</v>
      </c>
      <c r="L28" s="294"/>
      <c r="M28" s="244">
        <f>F28*100/SUM($F$28:$F$29)</f>
        <v>78.845279095457798</v>
      </c>
      <c r="N28" s="299"/>
    </row>
    <row r="29" spans="1:14" s="78" customFormat="1" ht="11.4">
      <c r="A29" s="441" t="s">
        <v>64</v>
      </c>
      <c r="B29" s="421">
        <f t="shared" si="1"/>
        <v>22542</v>
      </c>
      <c r="C29" s="618"/>
      <c r="D29" s="421">
        <f>D30+D35</f>
        <v>16031</v>
      </c>
      <c r="E29" s="618"/>
      <c r="F29" s="421">
        <f>F30+F35</f>
        <v>6511</v>
      </c>
      <c r="G29" s="618"/>
      <c r="H29" s="96"/>
      <c r="I29" s="244">
        <f t="shared" ref="I29:I35" si="2">B29*100/SUM($B$28:$B$29)</f>
        <v>47.648438986239405</v>
      </c>
      <c r="J29" s="294"/>
      <c r="K29" s="244">
        <f t="shared" ref="K29:K35" si="3">D29*100/SUM($D$28:$D$29)</f>
        <v>96.975379589861475</v>
      </c>
      <c r="L29" s="294"/>
      <c r="M29" s="244">
        <f t="shared" ref="M29:M35" si="4">F29*100/SUM($F$28:$F$29)</f>
        <v>21.154720904542206</v>
      </c>
      <c r="N29" s="299"/>
    </row>
    <row r="30" spans="1:14" s="11" customFormat="1" ht="11.4">
      <c r="A30" s="47" t="s">
        <v>57</v>
      </c>
      <c r="B30" s="247">
        <f t="shared" si="1"/>
        <v>22416</v>
      </c>
      <c r="C30" s="612"/>
      <c r="D30" s="247">
        <f>SUM(D31:D34)</f>
        <v>16031</v>
      </c>
      <c r="E30" s="247"/>
      <c r="F30" s="247">
        <f>SUM(F31:F34)</f>
        <v>6385</v>
      </c>
      <c r="G30" s="612"/>
      <c r="H30" s="69"/>
      <c r="I30" s="244">
        <f t="shared" si="2"/>
        <v>47.382104884905623</v>
      </c>
      <c r="J30" s="244"/>
      <c r="K30" s="244">
        <f t="shared" si="3"/>
        <v>96.975379589861475</v>
      </c>
      <c r="L30" s="244"/>
      <c r="M30" s="244">
        <f t="shared" si="4"/>
        <v>20.745337578790046</v>
      </c>
      <c r="N30" s="276"/>
    </row>
    <row r="31" spans="1:14" s="11" customFormat="1" ht="11.4">
      <c r="A31" s="28" t="s">
        <v>44</v>
      </c>
      <c r="B31" s="247">
        <f t="shared" si="1"/>
        <v>2692</v>
      </c>
      <c r="C31" s="612"/>
      <c r="D31" s="247">
        <v>151</v>
      </c>
      <c r="E31" s="621" t="s">
        <v>1</v>
      </c>
      <c r="F31" s="247">
        <v>2541</v>
      </c>
      <c r="G31" s="612"/>
      <c r="H31" s="69"/>
      <c r="I31" s="244">
        <f t="shared" si="2"/>
        <v>5.6902492126233906</v>
      </c>
      <c r="J31" s="244"/>
      <c r="K31" s="244">
        <f t="shared" si="3"/>
        <v>0.91343536386183533</v>
      </c>
      <c r="L31" s="244"/>
      <c r="M31" s="244">
        <f t="shared" si="4"/>
        <v>8.2558970693352389</v>
      </c>
      <c r="N31" s="276"/>
    </row>
    <row r="32" spans="1:14" s="11" customFormat="1" ht="11.4">
      <c r="A32" s="28" t="s">
        <v>45</v>
      </c>
      <c r="B32" s="247">
        <f t="shared" si="1"/>
        <v>19693</v>
      </c>
      <c r="C32" s="612"/>
      <c r="D32" s="247">
        <v>15880</v>
      </c>
      <c r="E32" s="621"/>
      <c r="F32" s="247">
        <v>3813</v>
      </c>
      <c r="G32" s="612"/>
      <c r="H32" s="69"/>
      <c r="I32" s="244">
        <f t="shared" si="2"/>
        <v>41.626329028303282</v>
      </c>
      <c r="J32" s="244"/>
      <c r="K32" s="244">
        <f t="shared" si="3"/>
        <v>96.061944225999639</v>
      </c>
      <c r="L32" s="244"/>
      <c r="M32" s="244">
        <f t="shared" si="4"/>
        <v>12.388719215023718</v>
      </c>
      <c r="N32" s="276"/>
    </row>
    <row r="33" spans="1:14" s="11" customFormat="1" ht="11.4">
      <c r="A33" s="28" t="s">
        <v>181</v>
      </c>
      <c r="B33" s="247">
        <f t="shared" si="1"/>
        <v>0</v>
      </c>
      <c r="C33" s="612"/>
      <c r="D33" s="247">
        <v>0</v>
      </c>
      <c r="E33" s="621"/>
      <c r="F33" s="247">
        <v>0</v>
      </c>
      <c r="G33" s="612"/>
      <c r="H33" s="69"/>
      <c r="I33" s="244">
        <f>B33*100/SUM($B$28:$B$29)</f>
        <v>0</v>
      </c>
      <c r="J33" s="244"/>
      <c r="K33" s="244">
        <f>D33*100/SUM($D$28:$D$29)</f>
        <v>0</v>
      </c>
      <c r="L33" s="244"/>
      <c r="M33" s="244">
        <f>F33*100/SUM($F$28:$F$29)</f>
        <v>0</v>
      </c>
      <c r="N33" s="276"/>
    </row>
    <row r="34" spans="1:14" s="11" customFormat="1" ht="11.4">
      <c r="A34" s="28" t="s">
        <v>49</v>
      </c>
      <c r="B34" s="247">
        <f t="shared" si="1"/>
        <v>31</v>
      </c>
      <c r="C34" s="612" t="s">
        <v>1</v>
      </c>
      <c r="D34" s="247">
        <v>0</v>
      </c>
      <c r="E34" s="621"/>
      <c r="F34" s="247">
        <v>31</v>
      </c>
      <c r="G34" s="612" t="s">
        <v>1</v>
      </c>
      <c r="H34" s="69"/>
      <c r="I34" s="244">
        <f>B34*100/SUM($B$28:$B$29)</f>
        <v>6.5526643978946919E-2</v>
      </c>
      <c r="J34" s="244"/>
      <c r="K34" s="244">
        <f t="shared" si="3"/>
        <v>0</v>
      </c>
      <c r="L34" s="244"/>
      <c r="M34" s="244">
        <f t="shared" si="4"/>
        <v>0.10072129443108714</v>
      </c>
      <c r="N34" s="276"/>
    </row>
    <row r="35" spans="1:14" s="11" customFormat="1" ht="11.4">
      <c r="A35" s="442" t="s">
        <v>43</v>
      </c>
      <c r="B35" s="247">
        <f t="shared" si="1"/>
        <v>126</v>
      </c>
      <c r="C35" s="612" t="s">
        <v>1</v>
      </c>
      <c r="D35" s="247">
        <v>0</v>
      </c>
      <c r="E35" s="621"/>
      <c r="F35" s="247">
        <v>126</v>
      </c>
      <c r="G35" s="612" t="s">
        <v>1</v>
      </c>
      <c r="H35" s="69"/>
      <c r="I35" s="244">
        <f t="shared" si="2"/>
        <v>0.26633410133378427</v>
      </c>
      <c r="J35" s="244"/>
      <c r="K35" s="244">
        <f t="shared" si="3"/>
        <v>0</v>
      </c>
      <c r="L35" s="244"/>
      <c r="M35" s="244">
        <f t="shared" si="4"/>
        <v>0.40938332575216063</v>
      </c>
      <c r="N35" s="276"/>
    </row>
    <row r="36" spans="1:14" s="20" customFormat="1">
      <c r="A36" s="441" t="s">
        <v>171</v>
      </c>
      <c r="B36" s="438">
        <f>D36+F36</f>
        <v>680</v>
      </c>
      <c r="C36" s="618" t="s">
        <v>1</v>
      </c>
      <c r="D36" s="438">
        <v>147</v>
      </c>
      <c r="E36" s="622" t="s">
        <v>1</v>
      </c>
      <c r="F36" s="438">
        <v>533</v>
      </c>
      <c r="G36" s="618" t="s">
        <v>1</v>
      </c>
      <c r="H36" s="97"/>
      <c r="I36" s="439" t="s">
        <v>101</v>
      </c>
      <c r="J36" s="294"/>
      <c r="K36" s="439" t="s">
        <v>101</v>
      </c>
      <c r="L36" s="440"/>
      <c r="M36" s="439" t="s">
        <v>101</v>
      </c>
      <c r="N36" s="300"/>
    </row>
    <row r="37" spans="1:14" s="11" customFormat="1" ht="6.6" customHeight="1">
      <c r="A37" s="68"/>
      <c r="B37" s="286"/>
      <c r="C37" s="612"/>
      <c r="D37" s="286"/>
      <c r="E37" s="612"/>
      <c r="F37" s="286"/>
      <c r="G37" s="612"/>
      <c r="H37" s="69"/>
      <c r="I37" s="289"/>
      <c r="J37" s="289"/>
      <c r="K37" s="289"/>
      <c r="L37" s="289"/>
      <c r="M37" s="289"/>
      <c r="N37" s="276"/>
    </row>
    <row r="38" spans="1:14" s="11" customFormat="1" ht="12">
      <c r="A38" s="446" t="s">
        <v>128</v>
      </c>
      <c r="B38" s="321">
        <f t="shared" ref="B38:B49" si="5">D38+F38</f>
        <v>100399</v>
      </c>
      <c r="C38" s="617"/>
      <c r="D38" s="321">
        <f>D39+D40+D49</f>
        <v>76154</v>
      </c>
      <c r="E38" s="617"/>
      <c r="F38" s="321">
        <f>F39+F40+F49</f>
        <v>24245</v>
      </c>
      <c r="G38" s="612"/>
      <c r="H38" s="21"/>
      <c r="I38" s="293">
        <f>SUM(I39:I40)</f>
        <v>100</v>
      </c>
      <c r="J38" s="293"/>
      <c r="K38" s="293">
        <f>SUM(K39:K40)</f>
        <v>100</v>
      </c>
      <c r="L38" s="293"/>
      <c r="M38" s="293">
        <f>SUM(M39:M40)</f>
        <v>100</v>
      </c>
      <c r="N38" s="275"/>
    </row>
    <row r="39" spans="1:14" s="78" customFormat="1" ht="11.4">
      <c r="A39" s="449" t="s">
        <v>148</v>
      </c>
      <c r="B39" s="421">
        <f t="shared" si="5"/>
        <v>5530</v>
      </c>
      <c r="C39" s="618"/>
      <c r="D39" s="421">
        <v>3443</v>
      </c>
      <c r="E39" s="620"/>
      <c r="F39" s="421">
        <v>2087</v>
      </c>
      <c r="G39" s="618" t="s">
        <v>1</v>
      </c>
      <c r="H39" s="95"/>
      <c r="I39" s="294">
        <f>B39*100/SUM(B39:B40)</f>
        <v>5.7366335401149398</v>
      </c>
      <c r="J39" s="294"/>
      <c r="K39" s="294">
        <f>D39*100/SUM(D39:D40)</f>
        <v>4.6862027194403231</v>
      </c>
      <c r="L39" s="294"/>
      <c r="M39" s="294">
        <f>F39*100/SUM(F39:F40)</f>
        <v>9.1028045535831108</v>
      </c>
      <c r="N39" s="294"/>
    </row>
    <row r="40" spans="1:14" s="78" customFormat="1" ht="11.4">
      <c r="A40" s="441" t="s">
        <v>64</v>
      </c>
      <c r="B40" s="421">
        <f t="shared" si="5"/>
        <v>90868</v>
      </c>
      <c r="C40" s="618"/>
      <c r="D40" s="421">
        <f>D41+D48</f>
        <v>70028</v>
      </c>
      <c r="E40" s="618"/>
      <c r="F40" s="421">
        <f>F41+F48</f>
        <v>20840</v>
      </c>
      <c r="G40" s="618"/>
      <c r="H40" s="95"/>
      <c r="I40" s="294">
        <f>B40*100/SUM(B39:B40)</f>
        <v>94.263366459885063</v>
      </c>
      <c r="J40" s="294"/>
      <c r="K40" s="294">
        <f>D40*100/SUM(D39:D40)</f>
        <v>95.313797280559683</v>
      </c>
      <c r="L40" s="294"/>
      <c r="M40" s="294">
        <f>F40*100/SUM(F39:F40)</f>
        <v>90.897195446416887</v>
      </c>
      <c r="N40" s="294"/>
    </row>
    <row r="41" spans="1:14" s="11" customFormat="1" ht="11.4">
      <c r="A41" s="47" t="s">
        <v>57</v>
      </c>
      <c r="B41" s="247">
        <f t="shared" si="5"/>
        <v>90868</v>
      </c>
      <c r="C41" s="612"/>
      <c r="D41" s="238">
        <f>SUM(D42:D47)</f>
        <v>70028</v>
      </c>
      <c r="E41" s="612"/>
      <c r="F41" s="238">
        <f>SUM(F42:F47)</f>
        <v>20840</v>
      </c>
      <c r="G41" s="612"/>
      <c r="H41" s="98"/>
      <c r="I41" s="244">
        <f>B41*100/SUM(B39:B40)</f>
        <v>94.263366459885063</v>
      </c>
      <c r="J41" s="244"/>
      <c r="K41" s="244">
        <f>D41*100/SUM(D39:D40)</f>
        <v>95.313797280559683</v>
      </c>
      <c r="L41" s="244"/>
      <c r="M41" s="244">
        <f>F41*100/SUM(F39:F40)</f>
        <v>90.897195446416887</v>
      </c>
      <c r="N41" s="244"/>
    </row>
    <row r="42" spans="1:14" s="11" customFormat="1" ht="11.4">
      <c r="A42" s="28" t="s">
        <v>44</v>
      </c>
      <c r="B42" s="247">
        <f t="shared" si="5"/>
        <v>59053</v>
      </c>
      <c r="C42" s="612"/>
      <c r="D42" s="247">
        <v>43338</v>
      </c>
      <c r="E42" s="621"/>
      <c r="F42" s="247">
        <v>15715</v>
      </c>
      <c r="G42" s="612"/>
      <c r="H42" s="98"/>
      <c r="I42" s="244">
        <f>B42*100/SUM(B39:B40)</f>
        <v>61.259569700616197</v>
      </c>
      <c r="J42" s="244"/>
      <c r="K42" s="244">
        <f>D42*100/SUM(D39:D40)</f>
        <v>58.986538906507327</v>
      </c>
      <c r="L42" s="244"/>
      <c r="M42" s="244">
        <f>F42*100/SUM(F39:F40)</f>
        <v>68.54363850481964</v>
      </c>
      <c r="N42" s="250"/>
    </row>
    <row r="43" spans="1:14" s="11" customFormat="1" ht="11.4">
      <c r="A43" s="28" t="s">
        <v>45</v>
      </c>
      <c r="B43" s="247">
        <f t="shared" si="5"/>
        <v>177</v>
      </c>
      <c r="C43" s="612" t="s">
        <v>1</v>
      </c>
      <c r="D43" s="247">
        <v>177</v>
      </c>
      <c r="E43" s="621" t="s">
        <v>1</v>
      </c>
      <c r="F43" s="247">
        <v>0</v>
      </c>
      <c r="G43" s="612"/>
      <c r="H43" s="69"/>
      <c r="I43" s="244">
        <f>B43*100/SUM(B39:B40)</f>
        <v>0.18361376792049627</v>
      </c>
      <c r="J43" s="244"/>
      <c r="K43" s="244">
        <f>D43*100/SUM(D39:D40)</f>
        <v>0.24091138000027221</v>
      </c>
      <c r="L43" s="244"/>
      <c r="M43" s="244">
        <f>F43*100/SUM(F39:F40)</f>
        <v>0</v>
      </c>
      <c r="N43" s="276"/>
    </row>
    <row r="44" spans="1:14" s="11" customFormat="1" ht="11.4">
      <c r="A44" s="28" t="s">
        <v>47</v>
      </c>
      <c r="B44" s="247">
        <f t="shared" si="5"/>
        <v>12778</v>
      </c>
      <c r="C44" s="612"/>
      <c r="D44" s="247">
        <v>11118</v>
      </c>
      <c r="E44" s="621"/>
      <c r="F44" s="247">
        <v>1660</v>
      </c>
      <c r="G44" s="612" t="s">
        <v>1</v>
      </c>
      <c r="H44" s="98"/>
      <c r="I44" s="244">
        <f>B44*100/SUM(B39:B40)</f>
        <v>13.255461731571195</v>
      </c>
      <c r="J44" s="244"/>
      <c r="K44" s="244">
        <f>D44*100/SUM(D39:D40)</f>
        <v>15.132501259000149</v>
      </c>
      <c r="L44" s="244"/>
      <c r="M44" s="244">
        <f>F44*100/SUM(F39:F40)</f>
        <v>7.2403716142539363</v>
      </c>
      <c r="N44" s="244"/>
    </row>
    <row r="45" spans="1:14" s="11" customFormat="1" ht="11.4">
      <c r="A45" s="28" t="s">
        <v>46</v>
      </c>
      <c r="B45" s="247">
        <f t="shared" si="5"/>
        <v>17410</v>
      </c>
      <c r="C45" s="612"/>
      <c r="D45" s="247">
        <v>14786</v>
      </c>
      <c r="E45" s="621"/>
      <c r="F45" s="247">
        <v>2624</v>
      </c>
      <c r="G45" s="612" t="s">
        <v>1</v>
      </c>
      <c r="H45" s="98"/>
      <c r="I45" s="244">
        <f>B45*100/SUM(B39:B40)</f>
        <v>18.060540675117743</v>
      </c>
      <c r="J45" s="244"/>
      <c r="K45" s="244">
        <f>D45*100/SUM(D39:D40)</f>
        <v>20.124947258101837</v>
      </c>
      <c r="L45" s="244"/>
      <c r="M45" s="244">
        <f>F45*100/SUM(F39:F40)</f>
        <v>11.445021154097789</v>
      </c>
      <c r="N45" s="244"/>
    </row>
    <row r="46" spans="1:14" s="11" customFormat="1" ht="11.4">
      <c r="A46" s="28" t="s">
        <v>48</v>
      </c>
      <c r="B46" s="247">
        <f t="shared" si="5"/>
        <v>179</v>
      </c>
      <c r="C46" s="612" t="s">
        <v>1</v>
      </c>
      <c r="D46" s="247">
        <v>98</v>
      </c>
      <c r="E46" s="621" t="s">
        <v>1</v>
      </c>
      <c r="F46" s="247">
        <v>81</v>
      </c>
      <c r="G46" s="612" t="s">
        <v>1</v>
      </c>
      <c r="H46" s="98"/>
      <c r="I46" s="244">
        <f>B46*100/SUM(B39:B40)</f>
        <v>0.18568849976140583</v>
      </c>
      <c r="J46" s="244"/>
      <c r="K46" s="244">
        <f>D46*100/SUM(D39:D40)</f>
        <v>0.13338596180806031</v>
      </c>
      <c r="L46" s="244"/>
      <c r="M46" s="244">
        <f>F46*100/SUM(F39:F40)</f>
        <v>0.35329524141841495</v>
      </c>
      <c r="N46" s="244"/>
    </row>
    <row r="47" spans="1:14" s="11" customFormat="1" ht="11.4">
      <c r="A47" s="28" t="s">
        <v>49</v>
      </c>
      <c r="B47" s="247">
        <f t="shared" si="5"/>
        <v>1271</v>
      </c>
      <c r="C47" s="612" t="s">
        <v>1</v>
      </c>
      <c r="D47" s="247">
        <v>511</v>
      </c>
      <c r="E47" s="621" t="s">
        <v>1</v>
      </c>
      <c r="F47" s="247">
        <v>760</v>
      </c>
      <c r="G47" s="612" t="s">
        <v>1</v>
      </c>
      <c r="H47" s="98"/>
      <c r="I47" s="244">
        <f>B47*100/SUM(B39:B40)</f>
        <v>1.3184920848980268</v>
      </c>
      <c r="J47" s="244"/>
      <c r="K47" s="244">
        <f>D47*100/SUM(D39:D40)</f>
        <v>0.69551251514202883</v>
      </c>
      <c r="L47" s="244"/>
      <c r="M47" s="244">
        <f>F47*100/SUM(F39:F40)</f>
        <v>3.3148689318271036</v>
      </c>
      <c r="N47" s="244"/>
    </row>
    <row r="48" spans="1:14" s="52" customFormat="1" ht="12">
      <c r="A48" s="442" t="s">
        <v>43</v>
      </c>
      <c r="B48" s="247">
        <f t="shared" si="5"/>
        <v>0</v>
      </c>
      <c r="C48" s="612"/>
      <c r="D48" s="247">
        <v>0</v>
      </c>
      <c r="E48" s="621"/>
      <c r="F48" s="247">
        <v>0</v>
      </c>
      <c r="G48" s="612"/>
      <c r="H48" s="443"/>
      <c r="I48" s="244">
        <f>B48*100/SUM(B39:B40)</f>
        <v>0</v>
      </c>
      <c r="J48" s="244"/>
      <c r="K48" s="244">
        <f>D48*100/SUM(D39:D40)</f>
        <v>0</v>
      </c>
      <c r="L48" s="402"/>
      <c r="M48" s="244">
        <f>F48*100/SUM(F39:F40)</f>
        <v>0</v>
      </c>
      <c r="N48" s="253"/>
    </row>
    <row r="49" spans="1:14" s="20" customFormat="1">
      <c r="A49" s="441" t="s">
        <v>171</v>
      </c>
      <c r="B49" s="438">
        <f t="shared" si="5"/>
        <v>4001</v>
      </c>
      <c r="C49" s="260"/>
      <c r="D49" s="247">
        <v>2683</v>
      </c>
      <c r="E49" s="621" t="s">
        <v>1</v>
      </c>
      <c r="F49" s="247">
        <v>1318</v>
      </c>
      <c r="G49" s="612" t="s">
        <v>1</v>
      </c>
      <c r="H49" s="97"/>
      <c r="I49" s="439" t="s">
        <v>101</v>
      </c>
      <c r="J49" s="294"/>
      <c r="K49" s="439" t="s">
        <v>101</v>
      </c>
      <c r="L49" s="440"/>
      <c r="M49" s="439" t="s">
        <v>101</v>
      </c>
      <c r="N49" s="300"/>
    </row>
    <row r="50" spans="1:14" s="78" customFormat="1" ht="6" customHeight="1">
      <c r="A50" s="94"/>
      <c r="B50" s="421"/>
      <c r="C50" s="298"/>
      <c r="D50" s="238"/>
      <c r="E50" s="260"/>
      <c r="F50" s="238"/>
      <c r="G50" s="298"/>
      <c r="H50" s="316"/>
      <c r="I50" s="294"/>
      <c r="J50" s="294"/>
      <c r="K50" s="294"/>
      <c r="L50" s="294"/>
      <c r="M50" s="294"/>
      <c r="N50" s="299"/>
    </row>
    <row r="51" spans="1:14" s="78" customFormat="1" ht="13.8">
      <c r="A51" s="446" t="s">
        <v>135</v>
      </c>
      <c r="B51" s="321">
        <f t="shared" ref="B51:B63" si="6">D51+F51</f>
        <v>109692</v>
      </c>
      <c r="C51" s="298"/>
      <c r="D51" s="321">
        <f>D52+D53+D63</f>
        <v>5017</v>
      </c>
      <c r="E51" s="260"/>
      <c r="F51" s="321">
        <f>F52+F53+F63</f>
        <v>104675</v>
      </c>
      <c r="G51" s="298"/>
      <c r="H51" s="21"/>
      <c r="I51" s="293">
        <f>SUM(I52:I53)</f>
        <v>100</v>
      </c>
      <c r="J51" s="293"/>
      <c r="K51" s="293">
        <f>K52+K53</f>
        <v>100</v>
      </c>
      <c r="L51" s="293"/>
      <c r="M51" s="293">
        <f>SUM(M52:M53)</f>
        <v>100</v>
      </c>
      <c r="N51" s="299"/>
    </row>
    <row r="52" spans="1:14" s="78" customFormat="1" ht="11.4">
      <c r="A52" s="449" t="s">
        <v>148</v>
      </c>
      <c r="B52" s="421">
        <f t="shared" si="6"/>
        <v>54381</v>
      </c>
      <c r="C52" s="298"/>
      <c r="D52" s="431">
        <v>69</v>
      </c>
      <c r="E52" s="260" t="s">
        <v>1</v>
      </c>
      <c r="F52" s="238">
        <v>54312</v>
      </c>
      <c r="G52" s="298"/>
      <c r="H52" s="95"/>
      <c r="I52" s="294">
        <f>B52*100/SUM($B$52:$B$53)</f>
        <v>50.345785307596167</v>
      </c>
      <c r="J52" s="294"/>
      <c r="K52" s="294">
        <f t="shared" ref="K52:K62" si="7">D52/SUM($D$52+$D$53)*100</f>
        <v>1.3987431583215082</v>
      </c>
      <c r="L52" s="294"/>
      <c r="M52" s="294">
        <f>F52*100/SUM($F$52:$F$53)</f>
        <v>52.688151180613495</v>
      </c>
      <c r="N52" s="299"/>
    </row>
    <row r="53" spans="1:14" s="78" customFormat="1" ht="11.4">
      <c r="A53" s="441" t="s">
        <v>64</v>
      </c>
      <c r="B53" s="421">
        <f t="shared" si="6"/>
        <v>53634</v>
      </c>
      <c r="C53" s="298"/>
      <c r="D53" s="421">
        <f>D54+D62</f>
        <v>4864</v>
      </c>
      <c r="E53" s="260"/>
      <c r="F53" s="238">
        <f>F54+F62</f>
        <v>48770</v>
      </c>
      <c r="G53" s="298"/>
      <c r="H53" s="95"/>
      <c r="I53" s="294">
        <f t="shared" ref="I53:I61" si="8">B53*100/SUM($B$52:$B$53)</f>
        <v>49.654214692403833</v>
      </c>
      <c r="J53" s="294"/>
      <c r="K53" s="294">
        <f t="shared" si="7"/>
        <v>98.601256841678492</v>
      </c>
      <c r="L53" s="294"/>
      <c r="M53" s="294">
        <f t="shared" ref="M53:M61" si="9">F53*100/SUM($F$52:$F$53)</f>
        <v>47.311848819386505</v>
      </c>
      <c r="N53" s="299"/>
    </row>
    <row r="54" spans="1:14" s="11" customFormat="1" ht="11.4">
      <c r="A54" s="47" t="s">
        <v>57</v>
      </c>
      <c r="B54" s="238">
        <f>D54+F54</f>
        <v>51921</v>
      </c>
      <c r="C54" s="260"/>
      <c r="D54" s="238">
        <f>SUM(D55:D61)</f>
        <v>4864</v>
      </c>
      <c r="E54" s="260"/>
      <c r="F54" s="238">
        <f>SUM(F55:F61)</f>
        <v>47057</v>
      </c>
      <c r="G54" s="260"/>
      <c r="H54" s="98"/>
      <c r="I54" s="294">
        <f t="shared" si="8"/>
        <v>48.068323843910569</v>
      </c>
      <c r="J54" s="244"/>
      <c r="K54" s="294">
        <f t="shared" si="7"/>
        <v>98.601256841678492</v>
      </c>
      <c r="L54" s="244"/>
      <c r="M54" s="294">
        <f t="shared" si="9"/>
        <v>45.650064996798662</v>
      </c>
      <c r="N54" s="276"/>
    </row>
    <row r="55" spans="1:14" s="11" customFormat="1" ht="11.4">
      <c r="A55" s="28" t="s">
        <v>44</v>
      </c>
      <c r="B55" s="238">
        <f t="shared" si="6"/>
        <v>275</v>
      </c>
      <c r="C55" s="260" t="s">
        <v>1</v>
      </c>
      <c r="D55" s="238">
        <v>89</v>
      </c>
      <c r="E55" s="260" t="s">
        <v>1</v>
      </c>
      <c r="F55" s="238">
        <v>186</v>
      </c>
      <c r="G55" s="260" t="s">
        <v>1</v>
      </c>
      <c r="H55" s="98"/>
      <c r="I55" s="294">
        <f t="shared" si="8"/>
        <v>0.25459426931444706</v>
      </c>
      <c r="J55" s="244"/>
      <c r="K55" s="294">
        <f t="shared" si="7"/>
        <v>1.804175957834989</v>
      </c>
      <c r="L55" s="244"/>
      <c r="M55" s="294">
        <f t="shared" si="9"/>
        <v>0.18043887390621058</v>
      </c>
      <c r="N55" s="276"/>
    </row>
    <row r="56" spans="1:14" s="11" customFormat="1" ht="11.4">
      <c r="A56" s="28" t="s">
        <v>45</v>
      </c>
      <c r="B56" s="238">
        <f t="shared" si="6"/>
        <v>111</v>
      </c>
      <c r="C56" s="260" t="s">
        <v>1</v>
      </c>
      <c r="D56" s="238">
        <v>0</v>
      </c>
      <c r="E56" s="260"/>
      <c r="F56" s="238">
        <v>111</v>
      </c>
      <c r="G56" s="260" t="s">
        <v>1</v>
      </c>
      <c r="H56" s="98"/>
      <c r="I56" s="294">
        <f t="shared" si="8"/>
        <v>0.10276350506874045</v>
      </c>
      <c r="J56" s="244"/>
      <c r="K56" s="294">
        <f t="shared" si="7"/>
        <v>0</v>
      </c>
      <c r="L56" s="244"/>
      <c r="M56" s="294">
        <f t="shared" si="9"/>
        <v>0.10768126346015794</v>
      </c>
      <c r="N56" s="276"/>
    </row>
    <row r="57" spans="1:14" s="11" customFormat="1" ht="11.4">
      <c r="A57" s="28" t="s">
        <v>47</v>
      </c>
      <c r="B57" s="238">
        <f t="shared" si="6"/>
        <v>233</v>
      </c>
      <c r="C57" s="260" t="s">
        <v>1</v>
      </c>
      <c r="D57" s="238">
        <v>0</v>
      </c>
      <c r="E57" s="260"/>
      <c r="F57" s="238">
        <v>233</v>
      </c>
      <c r="G57" s="260" t="s">
        <v>1</v>
      </c>
      <c r="H57" s="98"/>
      <c r="I57" s="294"/>
      <c r="J57" s="244"/>
      <c r="K57" s="294">
        <f t="shared" si="7"/>
        <v>0</v>
      </c>
      <c r="L57" s="244"/>
      <c r="M57" s="294"/>
      <c r="N57" s="276"/>
    </row>
    <row r="58" spans="1:14" s="11" customFormat="1" ht="11.4">
      <c r="A58" s="28" t="s">
        <v>46</v>
      </c>
      <c r="B58" s="238">
        <f t="shared" si="6"/>
        <v>584</v>
      </c>
      <c r="C58" s="260" t="s">
        <v>1</v>
      </c>
      <c r="D58" s="238">
        <v>0</v>
      </c>
      <c r="E58" s="260"/>
      <c r="F58" s="238">
        <v>584</v>
      </c>
      <c r="G58" s="260" t="s">
        <v>1</v>
      </c>
      <c r="H58" s="98"/>
      <c r="I58" s="294">
        <f>B58*100/SUM($B$52:$B$53)</f>
        <v>0.54066564828958941</v>
      </c>
      <c r="J58" s="244"/>
      <c r="K58" s="294">
        <f t="shared" si="7"/>
        <v>0</v>
      </c>
      <c r="L58" s="244"/>
      <c r="M58" s="294">
        <f>F58*100/SUM($F$52:$F$53)</f>
        <v>0.56653926000659671</v>
      </c>
      <c r="N58" s="276"/>
    </row>
    <row r="59" spans="1:14" s="11" customFormat="1" ht="11.4">
      <c r="A59" s="28" t="s">
        <v>48</v>
      </c>
      <c r="B59" s="238">
        <f t="shared" si="6"/>
        <v>256</v>
      </c>
      <c r="C59" s="260" t="s">
        <v>1</v>
      </c>
      <c r="D59" s="238">
        <v>0</v>
      </c>
      <c r="E59" s="260"/>
      <c r="F59" s="238">
        <v>256</v>
      </c>
      <c r="G59" s="260" t="s">
        <v>1</v>
      </c>
      <c r="H59" s="98"/>
      <c r="I59" s="294">
        <f>B59*100/SUM($B$52:$B$53)</f>
        <v>0.23700411979817618</v>
      </c>
      <c r="J59" s="244"/>
      <c r="K59" s="294">
        <f t="shared" si="7"/>
        <v>0</v>
      </c>
      <c r="L59" s="244"/>
      <c r="M59" s="294">
        <f>F59*100/SUM($F$52:$F$53)</f>
        <v>0.24834597698919306</v>
      </c>
      <c r="N59" s="276"/>
    </row>
    <row r="60" spans="1:14" s="11" customFormat="1" ht="11.4">
      <c r="A60" s="28" t="s">
        <v>155</v>
      </c>
      <c r="B60" s="238">
        <f t="shared" si="6"/>
        <v>28208</v>
      </c>
      <c r="C60" s="260"/>
      <c r="D60" s="238">
        <v>4602</v>
      </c>
      <c r="E60" s="260"/>
      <c r="F60" s="238">
        <v>23606</v>
      </c>
      <c r="G60" s="260"/>
      <c r="H60" s="98"/>
      <c r="I60" s="294">
        <f t="shared" si="8"/>
        <v>26.114891450261538</v>
      </c>
      <c r="J60" s="244"/>
      <c r="K60" s="294">
        <f t="shared" si="7"/>
        <v>93.290087168051897</v>
      </c>
      <c r="L60" s="244"/>
      <c r="M60" s="294">
        <f t="shared" si="9"/>
        <v>22.900215362526922</v>
      </c>
      <c r="N60" s="276"/>
    </row>
    <row r="61" spans="1:14" s="52" customFormat="1" ht="12">
      <c r="A61" s="28" t="s">
        <v>49</v>
      </c>
      <c r="B61" s="238">
        <f t="shared" si="6"/>
        <v>22254</v>
      </c>
      <c r="C61" s="260"/>
      <c r="D61" s="238">
        <v>173</v>
      </c>
      <c r="E61" s="260" t="s">
        <v>1</v>
      </c>
      <c r="F61" s="238">
        <v>22081</v>
      </c>
      <c r="G61" s="260"/>
      <c r="H61" s="443"/>
      <c r="I61" s="294">
        <f t="shared" si="8"/>
        <v>20.602694070268019</v>
      </c>
      <c r="J61" s="244"/>
      <c r="K61" s="294">
        <f t="shared" si="7"/>
        <v>3.5069937157916078</v>
      </c>
      <c r="L61" s="402"/>
      <c r="M61" s="294">
        <f t="shared" si="9"/>
        <v>21.420810616790515</v>
      </c>
      <c r="N61" s="253"/>
    </row>
    <row r="62" spans="1:14" s="52" customFormat="1" ht="12">
      <c r="A62" s="442" t="s">
        <v>43</v>
      </c>
      <c r="B62" s="238">
        <f t="shared" si="6"/>
        <v>1713</v>
      </c>
      <c r="C62" s="260"/>
      <c r="D62" s="238">
        <v>0</v>
      </c>
      <c r="E62" s="260"/>
      <c r="F62" s="238">
        <v>1713</v>
      </c>
      <c r="G62" s="260"/>
      <c r="H62" s="443"/>
      <c r="I62" s="294">
        <f>B62*100/SUM($B$52:$B$53)</f>
        <v>1.5858908484932648</v>
      </c>
      <c r="J62" s="244"/>
      <c r="K62" s="294">
        <f t="shared" si="7"/>
        <v>0</v>
      </c>
      <c r="L62" s="402"/>
      <c r="M62" s="294">
        <f>F62*100/SUM($F$52:$F$53)</f>
        <v>1.6617838225878427</v>
      </c>
      <c r="N62" s="253"/>
    </row>
    <row r="63" spans="1:14" s="20" customFormat="1">
      <c r="A63" s="441" t="s">
        <v>171</v>
      </c>
      <c r="B63" s="438">
        <f t="shared" si="6"/>
        <v>1677</v>
      </c>
      <c r="C63" s="260"/>
      <c r="D63" s="421">
        <v>84</v>
      </c>
      <c r="E63" s="260" t="s">
        <v>1</v>
      </c>
      <c r="F63" s="238">
        <v>1593</v>
      </c>
      <c r="G63" s="260"/>
      <c r="H63" s="97"/>
      <c r="I63" s="439" t="s">
        <v>101</v>
      </c>
      <c r="J63" s="294"/>
      <c r="K63" s="439" t="s">
        <v>101</v>
      </c>
      <c r="L63" s="440"/>
      <c r="M63" s="439" t="s">
        <v>101</v>
      </c>
      <c r="N63" s="300"/>
    </row>
    <row r="64" spans="1:14" s="20" customFormat="1" ht="6.75" customHeight="1">
      <c r="A64" s="441"/>
      <c r="B64" s="438"/>
      <c r="C64" s="260"/>
      <c r="D64" s="421"/>
      <c r="E64" s="260"/>
      <c r="F64" s="238"/>
      <c r="G64" s="260"/>
      <c r="H64" s="97"/>
      <c r="I64" s="439"/>
      <c r="J64" s="294"/>
      <c r="K64" s="294"/>
      <c r="L64" s="440"/>
      <c r="M64" s="439"/>
      <c r="N64" s="300"/>
    </row>
    <row r="65" spans="1:14" s="20" customFormat="1" ht="12">
      <c r="A65" s="446" t="s">
        <v>11</v>
      </c>
      <c r="B65" s="636">
        <f>D65+F65</f>
        <v>392</v>
      </c>
      <c r="C65" s="260"/>
      <c r="D65" s="605">
        <v>37</v>
      </c>
      <c r="E65" s="605"/>
      <c r="F65" s="605">
        <v>355</v>
      </c>
      <c r="G65" s="260"/>
      <c r="H65" s="605"/>
      <c r="I65" s="605" t="s">
        <v>101</v>
      </c>
      <c r="J65" s="605"/>
      <c r="K65" s="605" t="s">
        <v>101</v>
      </c>
      <c r="L65" s="605"/>
      <c r="M65" s="605" t="s">
        <v>101</v>
      </c>
      <c r="N65" s="300"/>
    </row>
    <row r="66" spans="1:14" s="11" customFormat="1" ht="6.6" customHeight="1" thickBot="1">
      <c r="A66" s="103"/>
      <c r="B66" s="88"/>
      <c r="C66" s="359"/>
      <c r="D66" s="88"/>
      <c r="E66" s="359"/>
      <c r="F66" s="88"/>
      <c r="G66" s="359"/>
      <c r="H66" s="72"/>
      <c r="I66" s="73"/>
      <c r="J66" s="73"/>
      <c r="K66" s="73"/>
      <c r="L66" s="73"/>
      <c r="M66" s="73"/>
      <c r="N66" s="72"/>
    </row>
    <row r="67" spans="1:14" s="4" customFormat="1" ht="6.6" customHeight="1">
      <c r="A67" s="99"/>
      <c r="B67" s="100"/>
      <c r="C67" s="368"/>
      <c r="D67" s="99"/>
      <c r="E67" s="366"/>
      <c r="F67" s="99"/>
      <c r="G67" s="366"/>
      <c r="H67" s="99"/>
      <c r="I67" s="99"/>
      <c r="J67" s="99"/>
      <c r="K67" s="99"/>
      <c r="L67" s="99"/>
      <c r="M67" s="99"/>
    </row>
    <row r="68" spans="1:14" s="4" customFormat="1" ht="11.4">
      <c r="A68" s="13" t="s">
        <v>52</v>
      </c>
      <c r="C68" s="330"/>
      <c r="E68" s="330"/>
      <c r="G68" s="330"/>
    </row>
    <row r="69" spans="1:14" s="4" customFormat="1" ht="11.4">
      <c r="A69" s="24" t="s">
        <v>160</v>
      </c>
      <c r="C69" s="330"/>
      <c r="E69" s="330"/>
      <c r="G69" s="330"/>
    </row>
    <row r="70" spans="1:14" s="4" customFormat="1" ht="10.199999999999999">
      <c r="A70" s="24" t="s">
        <v>170</v>
      </c>
      <c r="C70" s="330"/>
      <c r="E70" s="330"/>
      <c r="G70" s="330"/>
    </row>
    <row r="71" spans="1:14" s="4" customFormat="1" ht="22.5" customHeight="1">
      <c r="A71" s="656" t="s">
        <v>153</v>
      </c>
      <c r="B71" s="656"/>
      <c r="C71" s="656"/>
      <c r="D71" s="656"/>
      <c r="E71" s="656"/>
      <c r="F71" s="656"/>
      <c r="G71" s="656"/>
      <c r="H71" s="656"/>
      <c r="I71" s="656"/>
      <c r="J71" s="656"/>
      <c r="K71" s="656"/>
      <c r="L71" s="656"/>
      <c r="M71" s="656"/>
      <c r="N71" s="656"/>
    </row>
    <row r="72" spans="1:14" s="4" customFormat="1" ht="10.199999999999999">
      <c r="A72" s="3" t="s">
        <v>31</v>
      </c>
      <c r="B72" s="101"/>
      <c r="C72" s="368"/>
      <c r="D72" s="102"/>
      <c r="E72" s="367"/>
      <c r="F72" s="102"/>
      <c r="G72" s="367"/>
      <c r="H72" s="102"/>
      <c r="I72" s="102"/>
      <c r="J72" s="102"/>
      <c r="K72" s="102"/>
      <c r="L72" s="102"/>
      <c r="M72" s="102"/>
    </row>
    <row r="73" spans="1:14" s="4" customFormat="1" ht="10.199999999999999">
      <c r="A73" s="158" t="s">
        <v>113</v>
      </c>
      <c r="B73" s="100"/>
      <c r="C73" s="368"/>
      <c r="D73" s="102"/>
      <c r="E73" s="367"/>
      <c r="F73" s="102"/>
      <c r="G73" s="367"/>
      <c r="H73" s="102"/>
      <c r="I73" s="433"/>
      <c r="J73" s="102"/>
      <c r="K73" s="102"/>
      <c r="L73" s="102"/>
      <c r="M73" s="102"/>
    </row>
    <row r="74" spans="1:14" s="4" customFormat="1" ht="10.199999999999999">
      <c r="A74" s="4" t="s">
        <v>202</v>
      </c>
      <c r="B74" s="6"/>
      <c r="C74" s="330"/>
      <c r="E74" s="330"/>
      <c r="G74" s="330"/>
      <c r="I74" s="434"/>
      <c r="N74" s="7"/>
    </row>
    <row r="75" spans="1:14">
      <c r="A75" s="92"/>
      <c r="B75" s="92"/>
      <c r="C75" s="297"/>
      <c r="D75" s="92"/>
      <c r="E75" s="297"/>
      <c r="F75" s="92"/>
      <c r="G75" s="297"/>
      <c r="H75" s="92"/>
      <c r="I75" s="92"/>
      <c r="J75" s="92"/>
      <c r="K75" s="92"/>
      <c r="L75" s="92"/>
      <c r="M75" s="92"/>
    </row>
    <row r="76" spans="1:14">
      <c r="A76" s="326"/>
      <c r="B76" s="323"/>
      <c r="D76" s="323"/>
      <c r="E76" s="297"/>
      <c r="F76" s="92"/>
      <c r="G76" s="297"/>
      <c r="H76" s="92"/>
      <c r="I76" s="92"/>
      <c r="J76" s="92"/>
      <c r="K76" s="92"/>
      <c r="L76" s="92"/>
      <c r="M76" s="92"/>
    </row>
    <row r="77" spans="1:14">
      <c r="A77" s="326"/>
      <c r="E77" s="297"/>
      <c r="G77" s="297"/>
      <c r="H77" s="92"/>
      <c r="I77" s="92"/>
      <c r="J77" s="92"/>
      <c r="K77" s="92"/>
      <c r="L77" s="92"/>
      <c r="M77" s="92"/>
    </row>
    <row r="78" spans="1:14">
      <c r="A78" s="326"/>
      <c r="D78" s="323"/>
      <c r="E78" s="297"/>
      <c r="F78" s="92"/>
      <c r="G78" s="297"/>
      <c r="H78" s="92"/>
      <c r="I78" s="92"/>
      <c r="J78" s="92"/>
      <c r="K78" s="92"/>
      <c r="L78" s="92"/>
      <c r="M78" s="92"/>
    </row>
    <row r="79" spans="1:14">
      <c r="A79" s="326"/>
      <c r="D79" s="323"/>
      <c r="E79" s="297"/>
      <c r="F79" s="92"/>
      <c r="G79" s="297"/>
      <c r="H79" s="92"/>
      <c r="I79" s="92"/>
      <c r="J79" s="92"/>
      <c r="K79" s="92"/>
      <c r="L79" s="92"/>
      <c r="M79" s="92"/>
    </row>
    <row r="80" spans="1:14">
      <c r="A80" s="326"/>
      <c r="B80" s="323"/>
      <c r="D80" s="323"/>
      <c r="E80" s="297"/>
      <c r="F80" s="92"/>
      <c r="G80" s="297"/>
      <c r="H80" s="92"/>
      <c r="I80" s="92"/>
      <c r="J80" s="92"/>
      <c r="K80" s="92"/>
      <c r="L80" s="92"/>
      <c r="M80" s="92"/>
    </row>
    <row r="81" spans="1:14">
      <c r="A81" s="326"/>
      <c r="E81" s="297"/>
      <c r="F81" s="92"/>
      <c r="G81" s="297"/>
      <c r="H81" s="92"/>
      <c r="I81" s="92"/>
      <c r="J81" s="92"/>
      <c r="K81" s="92"/>
      <c r="L81" s="92"/>
      <c r="M81" s="92"/>
    </row>
    <row r="82" spans="1:14">
      <c r="A82" s="326"/>
      <c r="B82" s="323"/>
      <c r="D82" s="323"/>
      <c r="E82" s="297"/>
      <c r="F82" s="92"/>
      <c r="G82" s="297"/>
      <c r="H82" s="92"/>
      <c r="I82" s="92"/>
      <c r="J82" s="92"/>
      <c r="K82" s="92"/>
      <c r="L82" s="92"/>
      <c r="M82" s="92"/>
    </row>
    <row r="83" spans="1:14">
      <c r="A83" s="326"/>
      <c r="B83" s="323"/>
      <c r="D83" s="323"/>
      <c r="E83" s="297"/>
      <c r="F83" s="92"/>
      <c r="G83" s="297"/>
      <c r="H83" s="92"/>
      <c r="I83" s="92"/>
      <c r="J83" s="92"/>
      <c r="K83" s="92"/>
      <c r="L83" s="92"/>
      <c r="M83" s="92"/>
    </row>
    <row r="84" spans="1:14">
      <c r="A84" s="92"/>
      <c r="B84" s="92"/>
      <c r="C84" s="297"/>
      <c r="D84" s="92"/>
      <c r="E84" s="297"/>
      <c r="F84" s="92"/>
      <c r="G84" s="297"/>
      <c r="H84" s="92"/>
      <c r="I84" s="92"/>
      <c r="J84" s="92"/>
      <c r="K84" s="92"/>
      <c r="L84" s="92"/>
      <c r="M84" s="92"/>
    </row>
    <row r="85" spans="1:14">
      <c r="A85" s="92"/>
      <c r="B85" s="92"/>
      <c r="C85" s="297"/>
      <c r="D85" s="92"/>
      <c r="E85" s="297"/>
      <c r="F85" s="92"/>
      <c r="G85" s="297"/>
      <c r="H85" s="92"/>
      <c r="I85" s="92"/>
      <c r="J85" s="92"/>
      <c r="K85" s="92"/>
      <c r="L85" s="92"/>
      <c r="M85" s="92"/>
      <c r="N85" s="1"/>
    </row>
    <row r="86" spans="1:14">
      <c r="A86" s="92"/>
      <c r="B86" s="92"/>
      <c r="C86" s="297"/>
      <c r="D86" s="92"/>
      <c r="E86" s="297"/>
      <c r="F86" s="92"/>
      <c r="G86" s="297"/>
      <c r="H86" s="92"/>
      <c r="I86" s="92"/>
      <c r="J86" s="92"/>
      <c r="K86" s="92"/>
      <c r="L86" s="92"/>
      <c r="M86" s="92"/>
      <c r="N86" s="1"/>
    </row>
    <row r="87" spans="1:14">
      <c r="A87" s="92"/>
      <c r="B87" s="92"/>
      <c r="C87" s="297"/>
      <c r="D87" s="92"/>
      <c r="E87" s="297"/>
      <c r="F87" s="92"/>
      <c r="G87" s="297"/>
      <c r="H87" s="92"/>
      <c r="I87" s="92"/>
      <c r="J87" s="92"/>
      <c r="K87" s="92"/>
      <c r="L87" s="92"/>
      <c r="M87" s="92"/>
      <c r="N87" s="1"/>
    </row>
    <row r="88" spans="1:14">
      <c r="A88" s="92"/>
      <c r="B88" s="92"/>
      <c r="C88" s="297"/>
      <c r="D88" s="92"/>
      <c r="E88" s="297"/>
      <c r="F88" s="92"/>
      <c r="G88" s="297"/>
      <c r="H88" s="92"/>
      <c r="I88" s="92"/>
      <c r="J88" s="92"/>
      <c r="K88" s="92"/>
      <c r="L88" s="92"/>
      <c r="M88" s="92"/>
      <c r="N88" s="1"/>
    </row>
    <row r="89" spans="1:14">
      <c r="A89" s="92"/>
      <c r="B89" s="92"/>
      <c r="C89" s="297"/>
      <c r="D89" s="92"/>
      <c r="E89" s="297"/>
      <c r="F89" s="92"/>
      <c r="G89" s="297"/>
      <c r="H89" s="92"/>
      <c r="I89" s="92"/>
      <c r="J89" s="92"/>
      <c r="K89" s="92"/>
      <c r="L89" s="92"/>
      <c r="M89" s="92"/>
      <c r="N89" s="1"/>
    </row>
    <row r="90" spans="1:14">
      <c r="A90" s="92"/>
      <c r="B90" s="92"/>
      <c r="C90" s="297"/>
      <c r="D90" s="92"/>
      <c r="E90" s="297"/>
      <c r="F90" s="92"/>
      <c r="G90" s="297"/>
      <c r="H90" s="92"/>
      <c r="I90" s="92"/>
      <c r="J90" s="92"/>
      <c r="K90" s="92"/>
      <c r="L90" s="92"/>
      <c r="M90" s="92"/>
      <c r="N90" s="1"/>
    </row>
    <row r="91" spans="1:14">
      <c r="A91" s="92"/>
      <c r="B91" s="92"/>
      <c r="C91" s="297"/>
      <c r="D91" s="92"/>
      <c r="E91" s="297"/>
      <c r="F91" s="92"/>
      <c r="G91" s="297"/>
      <c r="H91" s="92"/>
      <c r="I91" s="92"/>
      <c r="J91" s="92"/>
      <c r="K91" s="92"/>
      <c r="L91" s="92"/>
      <c r="M91" s="92"/>
      <c r="N91" s="1"/>
    </row>
    <row r="92" spans="1:14">
      <c r="A92" s="92"/>
      <c r="B92" s="92"/>
      <c r="C92" s="297"/>
      <c r="D92" s="92"/>
      <c r="E92" s="297"/>
      <c r="F92" s="92"/>
      <c r="G92" s="297"/>
      <c r="H92" s="92"/>
      <c r="I92" s="92"/>
      <c r="J92" s="92"/>
      <c r="K92" s="92"/>
      <c r="L92" s="92"/>
      <c r="M92" s="92"/>
      <c r="N92" s="1"/>
    </row>
    <row r="93" spans="1:14">
      <c r="A93" s="92"/>
      <c r="B93" s="92"/>
      <c r="C93" s="297"/>
      <c r="D93" s="92"/>
      <c r="E93" s="297"/>
      <c r="F93" s="92"/>
      <c r="G93" s="297"/>
      <c r="H93" s="92"/>
      <c r="I93" s="92"/>
      <c r="J93" s="92"/>
      <c r="K93" s="92"/>
      <c r="L93" s="92"/>
      <c r="M93" s="92"/>
      <c r="N93" s="1"/>
    </row>
    <row r="94" spans="1:14">
      <c r="A94" s="92"/>
      <c r="B94" s="92"/>
      <c r="C94" s="297"/>
      <c r="D94" s="92"/>
      <c r="E94" s="297"/>
      <c r="F94" s="92"/>
      <c r="G94" s="297"/>
      <c r="H94" s="92"/>
      <c r="I94" s="92"/>
      <c r="J94" s="92"/>
      <c r="K94" s="92"/>
      <c r="L94" s="92"/>
      <c r="M94" s="92"/>
      <c r="N94" s="1"/>
    </row>
    <row r="95" spans="1:14">
      <c r="A95" s="92"/>
      <c r="B95" s="92"/>
      <c r="C95" s="297"/>
      <c r="D95" s="92"/>
      <c r="E95" s="297"/>
      <c r="F95" s="92"/>
      <c r="G95" s="297"/>
      <c r="H95" s="92"/>
      <c r="I95" s="92"/>
      <c r="J95" s="92"/>
      <c r="K95" s="92"/>
      <c r="L95" s="92"/>
      <c r="M95" s="92"/>
      <c r="N95" s="1"/>
    </row>
    <row r="96" spans="1:14">
      <c r="A96" s="92"/>
      <c r="B96" s="92"/>
      <c r="C96" s="297"/>
      <c r="D96" s="92"/>
      <c r="E96" s="297"/>
      <c r="F96" s="92"/>
      <c r="G96" s="297"/>
      <c r="H96" s="92"/>
      <c r="I96" s="92"/>
      <c r="J96" s="92"/>
      <c r="K96" s="92"/>
      <c r="L96" s="92"/>
      <c r="M96" s="92"/>
      <c r="N96" s="1"/>
    </row>
    <row r="97" spans="1:14">
      <c r="A97" s="92"/>
      <c r="B97" s="92"/>
      <c r="C97" s="297"/>
      <c r="D97" s="92"/>
      <c r="E97" s="297"/>
      <c r="F97" s="92"/>
      <c r="G97" s="297"/>
      <c r="H97" s="92"/>
      <c r="I97" s="92"/>
      <c r="J97" s="92"/>
      <c r="K97" s="92"/>
      <c r="L97" s="92"/>
      <c r="M97" s="92"/>
      <c r="N97" s="1"/>
    </row>
    <row r="98" spans="1:14">
      <c r="A98" s="92"/>
      <c r="B98" s="92"/>
      <c r="C98" s="297"/>
      <c r="D98" s="92"/>
      <c r="E98" s="297"/>
      <c r="F98" s="92"/>
      <c r="G98" s="297"/>
      <c r="H98" s="92"/>
      <c r="I98" s="92"/>
      <c r="J98" s="92"/>
      <c r="K98" s="92"/>
      <c r="L98" s="92"/>
      <c r="M98" s="92"/>
      <c r="N98" s="1"/>
    </row>
    <row r="99" spans="1:14">
      <c r="A99" s="92"/>
      <c r="B99" s="92"/>
      <c r="C99" s="297"/>
      <c r="D99" s="92"/>
      <c r="E99" s="297"/>
      <c r="F99" s="92"/>
      <c r="G99" s="297"/>
      <c r="H99" s="92"/>
      <c r="I99" s="92"/>
      <c r="J99" s="92"/>
      <c r="K99" s="92"/>
      <c r="L99" s="92"/>
      <c r="M99" s="92"/>
      <c r="N99" s="1"/>
    </row>
    <row r="100" spans="1:14">
      <c r="A100" s="92"/>
      <c r="B100" s="92"/>
      <c r="C100" s="297"/>
      <c r="D100" s="92"/>
      <c r="E100" s="297"/>
      <c r="F100" s="92"/>
      <c r="G100" s="297"/>
      <c r="H100" s="92"/>
      <c r="I100" s="92"/>
      <c r="J100" s="92"/>
      <c r="K100" s="92"/>
      <c r="L100" s="92"/>
      <c r="M100" s="92"/>
      <c r="N100" s="1"/>
    </row>
    <row r="101" spans="1:14">
      <c r="A101" s="92"/>
      <c r="B101" s="92"/>
      <c r="C101" s="297"/>
      <c r="D101" s="92"/>
      <c r="E101" s="297"/>
      <c r="F101" s="92"/>
      <c r="G101" s="297"/>
      <c r="H101" s="92"/>
      <c r="I101" s="92"/>
      <c r="J101" s="92"/>
      <c r="K101" s="92"/>
      <c r="L101" s="92"/>
      <c r="M101" s="92"/>
      <c r="N101" s="1"/>
    </row>
    <row r="102" spans="1:14">
      <c r="A102" s="92"/>
      <c r="B102" s="92"/>
      <c r="C102" s="297"/>
      <c r="D102" s="92"/>
      <c r="E102" s="297"/>
      <c r="F102" s="92"/>
      <c r="G102" s="297"/>
      <c r="H102" s="92"/>
      <c r="I102" s="92"/>
      <c r="J102" s="92"/>
      <c r="K102" s="92"/>
      <c r="L102" s="92"/>
      <c r="M102" s="92"/>
      <c r="N102" s="1"/>
    </row>
    <row r="103" spans="1:14">
      <c r="A103" s="92"/>
      <c r="B103" s="92"/>
      <c r="C103" s="297"/>
      <c r="D103" s="92"/>
      <c r="E103" s="297"/>
      <c r="F103" s="92"/>
      <c r="G103" s="297"/>
      <c r="H103" s="92"/>
      <c r="I103" s="92"/>
      <c r="J103" s="92"/>
      <c r="K103" s="92"/>
      <c r="L103" s="92"/>
      <c r="M103" s="92"/>
      <c r="N103" s="1"/>
    </row>
    <row r="104" spans="1:14">
      <c r="A104" s="92"/>
      <c r="B104" s="92"/>
      <c r="C104" s="297"/>
      <c r="D104" s="92"/>
      <c r="E104" s="297"/>
      <c r="F104" s="92"/>
      <c r="G104" s="297"/>
      <c r="H104" s="92"/>
      <c r="I104" s="92"/>
      <c r="J104" s="92"/>
      <c r="K104" s="92"/>
      <c r="L104" s="92"/>
      <c r="M104" s="92"/>
      <c r="N104" s="1"/>
    </row>
    <row r="105" spans="1:14">
      <c r="A105" s="92"/>
      <c r="B105" s="92"/>
      <c r="C105" s="297"/>
      <c r="D105" s="92"/>
      <c r="E105" s="297"/>
      <c r="F105" s="92"/>
      <c r="G105" s="297"/>
      <c r="H105" s="92"/>
      <c r="I105" s="92"/>
      <c r="J105" s="92"/>
      <c r="K105" s="92"/>
      <c r="L105" s="92"/>
      <c r="M105" s="92"/>
      <c r="N105" s="1"/>
    </row>
    <row r="106" spans="1:14">
      <c r="A106" s="92"/>
      <c r="B106" s="92"/>
      <c r="C106" s="297"/>
      <c r="D106" s="92"/>
      <c r="E106" s="297"/>
      <c r="F106" s="92"/>
      <c r="G106" s="297"/>
      <c r="H106" s="92"/>
      <c r="I106" s="92"/>
      <c r="J106" s="92"/>
      <c r="K106" s="92"/>
      <c r="L106" s="92"/>
      <c r="M106" s="92"/>
      <c r="N106" s="1"/>
    </row>
    <row r="107" spans="1:14">
      <c r="A107" s="92"/>
      <c r="B107" s="92"/>
      <c r="C107" s="297"/>
      <c r="D107" s="92"/>
      <c r="E107" s="297"/>
      <c r="F107" s="92"/>
      <c r="G107" s="297"/>
      <c r="H107" s="92"/>
      <c r="I107" s="92"/>
      <c r="J107" s="92"/>
      <c r="K107" s="92"/>
      <c r="L107" s="92"/>
      <c r="M107" s="92"/>
      <c r="N107" s="1"/>
    </row>
    <row r="108" spans="1:14">
      <c r="A108" s="92"/>
      <c r="B108" s="92"/>
      <c r="C108" s="297"/>
      <c r="D108" s="92"/>
      <c r="E108" s="297"/>
      <c r="F108" s="92"/>
      <c r="G108" s="297"/>
      <c r="H108" s="92"/>
      <c r="I108" s="92"/>
      <c r="J108" s="92"/>
      <c r="K108" s="92"/>
      <c r="L108" s="92"/>
      <c r="M108" s="92"/>
      <c r="N108" s="1"/>
    </row>
    <row r="109" spans="1:14">
      <c r="A109" s="92"/>
      <c r="B109" s="92"/>
      <c r="C109" s="297"/>
      <c r="D109" s="92"/>
      <c r="E109" s="297"/>
      <c r="F109" s="92"/>
      <c r="G109" s="297"/>
      <c r="H109" s="92"/>
      <c r="I109" s="92"/>
      <c r="J109" s="92"/>
      <c r="K109" s="92"/>
      <c r="L109" s="92"/>
      <c r="M109" s="92"/>
      <c r="N109" s="1"/>
    </row>
    <row r="110" spans="1:14">
      <c r="A110" s="92"/>
      <c r="B110" s="92"/>
      <c r="C110" s="297"/>
      <c r="D110" s="92"/>
      <c r="E110" s="297"/>
      <c r="F110" s="92"/>
      <c r="G110" s="297"/>
      <c r="H110" s="92"/>
      <c r="I110" s="92"/>
      <c r="J110" s="92"/>
      <c r="K110" s="92"/>
      <c r="L110" s="92"/>
      <c r="M110" s="92"/>
      <c r="N110" s="1"/>
    </row>
    <row r="111" spans="1:14">
      <c r="A111" s="92"/>
      <c r="B111" s="92"/>
      <c r="C111" s="297"/>
      <c r="D111" s="92"/>
      <c r="E111" s="297"/>
      <c r="F111" s="92"/>
      <c r="G111" s="297"/>
      <c r="H111" s="92"/>
      <c r="I111" s="92"/>
      <c r="J111" s="92"/>
      <c r="K111" s="92"/>
      <c r="L111" s="92"/>
      <c r="M111" s="92"/>
      <c r="N111" s="1"/>
    </row>
    <row r="112" spans="1:14">
      <c r="A112" s="92"/>
      <c r="B112" s="92"/>
      <c r="C112" s="297"/>
      <c r="D112" s="92"/>
      <c r="E112" s="297"/>
      <c r="F112" s="92"/>
      <c r="G112" s="297"/>
      <c r="H112" s="92"/>
      <c r="I112" s="92"/>
      <c r="J112" s="92"/>
      <c r="K112" s="92"/>
      <c r="L112" s="92"/>
      <c r="M112" s="92"/>
      <c r="N112" s="1"/>
    </row>
    <row r="113" spans="1:14">
      <c r="A113" s="92"/>
      <c r="B113" s="92"/>
      <c r="C113" s="297"/>
      <c r="D113" s="92"/>
      <c r="E113" s="297"/>
      <c r="F113" s="92"/>
      <c r="G113" s="297"/>
      <c r="H113" s="92"/>
      <c r="I113" s="92"/>
      <c r="J113" s="92"/>
      <c r="K113" s="92"/>
      <c r="L113" s="92"/>
      <c r="M113" s="92"/>
      <c r="N113" s="1"/>
    </row>
    <row r="114" spans="1:14">
      <c r="A114" s="92"/>
      <c r="B114" s="92"/>
      <c r="C114" s="297"/>
      <c r="D114" s="92"/>
      <c r="E114" s="297"/>
      <c r="F114" s="92"/>
      <c r="G114" s="297"/>
      <c r="H114" s="92"/>
      <c r="I114" s="92"/>
      <c r="J114" s="92"/>
      <c r="K114" s="92"/>
      <c r="L114" s="92"/>
      <c r="M114" s="92"/>
      <c r="N114" s="1"/>
    </row>
    <row r="115" spans="1:14">
      <c r="A115" s="92"/>
      <c r="B115" s="92"/>
      <c r="C115" s="297"/>
      <c r="D115" s="92"/>
      <c r="E115" s="297"/>
      <c r="F115" s="92"/>
      <c r="G115" s="297"/>
      <c r="H115" s="92"/>
      <c r="I115" s="92"/>
      <c r="J115" s="92"/>
      <c r="K115" s="92"/>
      <c r="L115" s="92"/>
      <c r="M115" s="92"/>
      <c r="N115" s="1"/>
    </row>
    <row r="116" spans="1:14">
      <c r="A116" s="93"/>
      <c r="B116" s="92"/>
      <c r="C116" s="297"/>
      <c r="D116" s="92"/>
      <c r="E116" s="297"/>
      <c r="F116" s="92"/>
      <c r="G116" s="297"/>
      <c r="H116" s="92"/>
      <c r="I116" s="92"/>
      <c r="J116" s="92"/>
      <c r="K116" s="92"/>
      <c r="L116" s="92"/>
      <c r="M116" s="92"/>
      <c r="N116" s="1"/>
    </row>
    <row r="117" spans="1:14">
      <c r="A117" s="93"/>
      <c r="B117" s="93"/>
      <c r="C117" s="365"/>
      <c r="D117" s="93"/>
      <c r="E117" s="365"/>
      <c r="F117" s="92"/>
      <c r="G117" s="365"/>
      <c r="H117" s="93"/>
      <c r="I117" s="93"/>
      <c r="J117" s="92"/>
      <c r="K117" s="92"/>
      <c r="L117" s="92"/>
      <c r="M117" s="92"/>
      <c r="N117" s="1"/>
    </row>
    <row r="118" spans="1:14">
      <c r="A118" s="92"/>
      <c r="B118" s="93"/>
      <c r="C118" s="365"/>
      <c r="D118" s="93"/>
      <c r="E118" s="365"/>
      <c r="F118" s="92"/>
      <c r="G118" s="365"/>
      <c r="H118" s="93"/>
      <c r="I118" s="93"/>
      <c r="J118" s="92"/>
      <c r="K118" s="92"/>
      <c r="L118" s="92"/>
      <c r="M118" s="92"/>
      <c r="N118" s="1"/>
    </row>
    <row r="119" spans="1:14">
      <c r="A119" s="92"/>
      <c r="B119" s="92"/>
      <c r="C119" s="297"/>
      <c r="D119" s="92"/>
      <c r="E119" s="297"/>
      <c r="F119" s="92"/>
      <c r="G119" s="297"/>
      <c r="H119" s="92"/>
      <c r="I119" s="92"/>
      <c r="J119" s="92"/>
      <c r="K119" s="92"/>
      <c r="L119" s="92"/>
      <c r="M119" s="92"/>
      <c r="N119" s="1"/>
    </row>
    <row r="120" spans="1:14">
      <c r="A120" s="92"/>
      <c r="B120" s="92"/>
      <c r="C120" s="297"/>
      <c r="D120" s="92"/>
      <c r="E120" s="297"/>
      <c r="F120" s="92"/>
      <c r="G120" s="297"/>
      <c r="H120" s="92"/>
      <c r="I120" s="92"/>
      <c r="J120" s="92"/>
      <c r="K120" s="92"/>
      <c r="L120" s="92"/>
      <c r="M120" s="92"/>
      <c r="N120" s="1"/>
    </row>
    <row r="121" spans="1:14">
      <c r="A121" s="92"/>
      <c r="B121" s="92"/>
      <c r="C121" s="297"/>
      <c r="D121" s="92"/>
      <c r="E121" s="297"/>
      <c r="F121" s="92"/>
      <c r="G121" s="297"/>
      <c r="H121" s="92"/>
      <c r="I121" s="92"/>
      <c r="J121" s="92"/>
      <c r="K121" s="92"/>
      <c r="L121" s="92"/>
      <c r="M121" s="92"/>
      <c r="N121" s="1"/>
    </row>
    <row r="122" spans="1:14">
      <c r="A122" s="92"/>
      <c r="B122" s="92"/>
      <c r="C122" s="297"/>
      <c r="D122" s="92"/>
      <c r="E122" s="297"/>
      <c r="F122" s="92"/>
      <c r="G122" s="297"/>
      <c r="H122" s="92"/>
      <c r="I122" s="92"/>
      <c r="J122" s="92"/>
      <c r="K122" s="92"/>
      <c r="L122" s="92"/>
      <c r="M122" s="92"/>
      <c r="N122" s="1"/>
    </row>
    <row r="123" spans="1:14">
      <c r="A123" s="92"/>
      <c r="B123" s="92"/>
      <c r="C123" s="297"/>
      <c r="D123" s="92"/>
      <c r="E123" s="297"/>
      <c r="F123" s="92"/>
      <c r="G123" s="297"/>
      <c r="H123" s="92"/>
      <c r="I123" s="92"/>
      <c r="J123" s="92"/>
      <c r="K123" s="92"/>
      <c r="L123" s="92"/>
      <c r="M123" s="92"/>
      <c r="N123" s="1"/>
    </row>
    <row r="124" spans="1:14">
      <c r="J124" s="92"/>
      <c r="K124" s="92"/>
      <c r="L124" s="92"/>
      <c r="M124" s="92"/>
      <c r="N124" s="1"/>
    </row>
    <row r="125" spans="1:14">
      <c r="J125" s="93"/>
      <c r="K125" s="93"/>
      <c r="L125" s="93"/>
      <c r="M125" s="93"/>
      <c r="N125" s="1"/>
    </row>
    <row r="126" spans="1:14">
      <c r="J126" s="93"/>
      <c r="K126" s="93"/>
      <c r="L126" s="93"/>
      <c r="M126" s="93"/>
      <c r="N126" s="1"/>
    </row>
    <row r="127" spans="1:14">
      <c r="J127" s="92"/>
      <c r="K127" s="92"/>
      <c r="L127" s="92"/>
      <c r="M127" s="92"/>
      <c r="N127" s="1"/>
    </row>
    <row r="128" spans="1:14">
      <c r="J128" s="92"/>
      <c r="K128" s="92"/>
      <c r="L128" s="92"/>
      <c r="M128" s="92"/>
      <c r="N128" s="1"/>
    </row>
    <row r="129" spans="10:14">
      <c r="J129" s="92"/>
      <c r="K129" s="92"/>
      <c r="L129" s="92"/>
      <c r="M129" s="92"/>
      <c r="N129" s="1"/>
    </row>
    <row r="130" spans="10:14">
      <c r="J130" s="92"/>
      <c r="K130" s="92"/>
      <c r="L130" s="92"/>
      <c r="M130" s="92"/>
      <c r="N130" s="1"/>
    </row>
    <row r="131" spans="10:14">
      <c r="J131" s="92"/>
      <c r="K131" s="92"/>
      <c r="L131" s="92"/>
      <c r="M131" s="92"/>
      <c r="N131" s="1"/>
    </row>
  </sheetData>
  <mergeCells count="13">
    <mergeCell ref="A71:N71"/>
    <mergeCell ref="A4:A10"/>
    <mergeCell ref="F10:G10"/>
    <mergeCell ref="I7:J10"/>
    <mergeCell ref="M10:N10"/>
    <mergeCell ref="A1:N1"/>
    <mergeCell ref="B4:G4"/>
    <mergeCell ref="I4:N4"/>
    <mergeCell ref="D7:G7"/>
    <mergeCell ref="K7:N7"/>
    <mergeCell ref="B7:C10"/>
    <mergeCell ref="D10:E10"/>
    <mergeCell ref="K10:L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6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R24" sqref="R24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75" t="s">
        <v>215</v>
      </c>
      <c r="B1" s="676"/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6"/>
      <c r="N1" s="676"/>
    </row>
    <row r="2" spans="1:14" s="11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3" t="s">
        <v>109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14" s="11" customFormat="1" ht="6.6" customHeight="1">
      <c r="A5" s="663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63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14" s="11" customFormat="1" ht="6.6" customHeight="1">
      <c r="A8" s="663"/>
      <c r="B8" s="670"/>
      <c r="C8" s="670"/>
      <c r="D8" s="536"/>
      <c r="E8" s="554"/>
      <c r="F8" s="536"/>
      <c r="G8" s="554"/>
      <c r="H8" s="534"/>
      <c r="I8" s="670"/>
      <c r="J8" s="670"/>
      <c r="K8" s="536"/>
      <c r="L8" s="536"/>
      <c r="M8" s="536"/>
      <c r="N8" s="536"/>
    </row>
    <row r="9" spans="1:14" s="11" customFormat="1" ht="6.6" customHeight="1">
      <c r="A9" s="663"/>
      <c r="B9" s="670"/>
      <c r="C9" s="670"/>
      <c r="D9" s="534"/>
      <c r="E9" s="555"/>
      <c r="F9" s="534"/>
      <c r="G9" s="555"/>
      <c r="H9" s="534"/>
      <c r="I9" s="670"/>
      <c r="J9" s="670"/>
      <c r="K9" s="534"/>
      <c r="L9" s="534"/>
      <c r="M9" s="534"/>
      <c r="N9" s="534"/>
    </row>
    <row r="10" spans="1:14" s="11" customFormat="1" ht="25.5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</row>
    <row r="11" spans="1:14" s="11" customFormat="1" ht="6.6" customHeight="1">
      <c r="A11" s="465"/>
      <c r="B11" s="539"/>
      <c r="C11" s="556"/>
      <c r="D11" s="541"/>
      <c r="E11" s="537"/>
      <c r="F11" s="536"/>
      <c r="G11" s="554"/>
      <c r="H11" s="536"/>
      <c r="I11" s="539"/>
      <c r="J11" s="539"/>
      <c r="K11" s="541"/>
      <c r="L11" s="541"/>
      <c r="M11" s="536"/>
      <c r="N11" s="536"/>
    </row>
    <row r="12" spans="1:14" s="11" customFormat="1" ht="6.6" customHeight="1">
      <c r="A12" s="105"/>
      <c r="B12" s="62"/>
      <c r="C12" s="340"/>
      <c r="D12" s="62"/>
      <c r="E12" s="340"/>
      <c r="F12" s="62"/>
      <c r="G12" s="340"/>
      <c r="H12" s="62"/>
      <c r="I12" s="403"/>
      <c r="J12" s="403"/>
      <c r="K12" s="403"/>
      <c r="L12" s="403"/>
      <c r="M12" s="403"/>
      <c r="N12" s="62"/>
    </row>
    <row r="13" spans="1:14" s="11" customFormat="1" ht="13.8">
      <c r="A13" s="557" t="s">
        <v>60</v>
      </c>
      <c r="B13" s="470">
        <f>D13+F13</f>
        <v>258473</v>
      </c>
      <c r="C13" s="473"/>
      <c r="D13" s="526">
        <f>SUM(D14:D15)</f>
        <v>97887</v>
      </c>
      <c r="E13" s="473"/>
      <c r="F13" s="526">
        <f>SUM(F14:F15)</f>
        <v>160586</v>
      </c>
      <c r="G13" s="558"/>
      <c r="H13" s="559"/>
      <c r="I13" s="481">
        <f>SUM(I14:I15)</f>
        <v>100</v>
      </c>
      <c r="J13" s="481"/>
      <c r="K13" s="481">
        <f>SUM(K14:K15)</f>
        <v>100</v>
      </c>
      <c r="L13" s="481"/>
      <c r="M13" s="481">
        <f>SUM(M14:M15)</f>
        <v>100</v>
      </c>
      <c r="N13" s="560"/>
    </row>
    <row r="14" spans="1:14" s="11" customFormat="1" ht="11.4">
      <c r="A14" s="482" t="s">
        <v>12</v>
      </c>
      <c r="B14" s="485">
        <f>D14+F14</f>
        <v>214303</v>
      </c>
      <c r="C14" s="561"/>
      <c r="D14" s="485">
        <v>71205</v>
      </c>
      <c r="E14" s="485"/>
      <c r="F14" s="485">
        <v>143098</v>
      </c>
      <c r="G14" s="486"/>
      <c r="H14" s="521"/>
      <c r="I14" s="488">
        <f>B14*100/(B14+B15)</f>
        <v>82.911174474703358</v>
      </c>
      <c r="J14" s="488"/>
      <c r="K14" s="488">
        <f>D14*100/(D14+D15)</f>
        <v>72.742039290201973</v>
      </c>
      <c r="L14" s="488"/>
      <c r="M14" s="488">
        <f>F14*100/(F14+F15)</f>
        <v>89.10988504601896</v>
      </c>
      <c r="N14" s="488"/>
    </row>
    <row r="15" spans="1:14" s="11" customFormat="1" ht="11.4">
      <c r="A15" s="482" t="s">
        <v>13</v>
      </c>
      <c r="B15" s="485">
        <f>D15+F15</f>
        <v>44170</v>
      </c>
      <c r="C15" s="561"/>
      <c r="D15" s="485">
        <v>26682</v>
      </c>
      <c r="E15" s="485"/>
      <c r="F15" s="485">
        <v>17488</v>
      </c>
      <c r="G15" s="486"/>
      <c r="H15" s="521"/>
      <c r="I15" s="488">
        <f>B15*100/(B14+B15)</f>
        <v>17.088825525296645</v>
      </c>
      <c r="J15" s="488"/>
      <c r="K15" s="488">
        <f>D15*100/(D14+D15)</f>
        <v>27.257960709798031</v>
      </c>
      <c r="L15" s="488"/>
      <c r="M15" s="488">
        <f>F15*100/(F14+F15)</f>
        <v>10.890114953981044</v>
      </c>
      <c r="N15" s="488"/>
    </row>
    <row r="16" spans="1:14" s="11" customFormat="1" ht="6.75" customHeight="1">
      <c r="A16" s="46"/>
      <c r="B16" s="247"/>
      <c r="C16" s="260"/>
      <c r="D16" s="247"/>
      <c r="E16" s="259"/>
      <c r="F16" s="247"/>
      <c r="G16" s="260"/>
      <c r="H16" s="26"/>
      <c r="I16" s="244"/>
      <c r="J16" s="244"/>
      <c r="K16" s="244"/>
      <c r="L16" s="244"/>
      <c r="M16" s="244"/>
      <c r="N16" s="244"/>
    </row>
    <row r="17" spans="1:14" s="11" customFormat="1" ht="13.8">
      <c r="A17" s="542" t="s">
        <v>60</v>
      </c>
      <c r="B17" s="470">
        <f>D17+F17</f>
        <v>258472</v>
      </c>
      <c r="C17" s="558"/>
      <c r="D17" s="562">
        <f>D18+D19+D22+D23+D27+D28</f>
        <v>97887</v>
      </c>
      <c r="E17" s="562"/>
      <c r="F17" s="562">
        <f>F18+F19+F22+F23+F27+F28</f>
        <v>160585</v>
      </c>
      <c r="G17" s="558"/>
      <c r="H17" s="542"/>
      <c r="I17" s="544">
        <f>I18+I19+I22+I23+I27</f>
        <v>100.02427822030286</v>
      </c>
      <c r="J17" s="544"/>
      <c r="K17" s="544">
        <f>K18+K19+K22+K23+K27</f>
        <v>100</v>
      </c>
      <c r="L17" s="544"/>
      <c r="M17" s="544">
        <f>M18+M19+M22+M23+M27</f>
        <v>100</v>
      </c>
      <c r="N17" s="544"/>
    </row>
    <row r="18" spans="1:14" s="11" customFormat="1" ht="11.4">
      <c r="A18" s="563" t="s">
        <v>20</v>
      </c>
      <c r="B18" s="485">
        <f t="shared" ref="B18:B28" si="0">D18+F18</f>
        <v>98126</v>
      </c>
      <c r="C18" s="564"/>
      <c r="D18" s="485">
        <v>6987</v>
      </c>
      <c r="E18" s="485"/>
      <c r="F18" s="485">
        <v>91139</v>
      </c>
      <c r="G18" s="564"/>
      <c r="H18" s="565"/>
      <c r="I18" s="566">
        <f>B18*100/(B17-B28)</f>
        <v>47.780336857071902</v>
      </c>
      <c r="J18" s="566"/>
      <c r="K18" s="566">
        <f t="shared" ref="K18:K23" si="1">D18*100/($D$17-$D$28)</f>
        <v>11.077991469930714</v>
      </c>
      <c r="L18" s="566"/>
      <c r="M18" s="566">
        <f>F18*100/($F$17-$F$28)</f>
        <v>64.047983808626967</v>
      </c>
      <c r="N18" s="566"/>
    </row>
    <row r="19" spans="1:14" s="11" customFormat="1" ht="11.4">
      <c r="A19" s="567" t="s">
        <v>151</v>
      </c>
      <c r="B19" s="485">
        <f t="shared" si="0"/>
        <v>47290</v>
      </c>
      <c r="C19" s="564"/>
      <c r="D19" s="485">
        <f>D20+D21</f>
        <v>22935</v>
      </c>
      <c r="E19" s="485"/>
      <c r="F19" s="485">
        <f>F20+F21</f>
        <v>24355</v>
      </c>
      <c r="G19" s="564"/>
      <c r="H19" s="565"/>
      <c r="I19" s="566">
        <f>B19*100/(B17-B28)</f>
        <v>23.026844363073298</v>
      </c>
      <c r="J19" s="566"/>
      <c r="K19" s="566">
        <f t="shared" si="1"/>
        <v>36.363780501339761</v>
      </c>
      <c r="L19" s="566"/>
      <c r="M19" s="566">
        <f t="shared" ref="M19:M21" si="2">F19*100/($F$17-$F$28)</f>
        <v>17.115490027969471</v>
      </c>
      <c r="N19" s="566"/>
    </row>
    <row r="20" spans="1:14" s="11" customFormat="1" ht="11.4">
      <c r="A20" s="515" t="s">
        <v>25</v>
      </c>
      <c r="B20" s="485">
        <f t="shared" si="0"/>
        <v>3787</v>
      </c>
      <c r="C20" s="486"/>
      <c r="D20" s="485">
        <v>1660</v>
      </c>
      <c r="E20" s="485"/>
      <c r="F20" s="485">
        <v>2127</v>
      </c>
      <c r="G20" s="486"/>
      <c r="H20" s="521"/>
      <c r="I20" s="566">
        <f>B20*100/(B17-B28)</f>
        <v>1.8439978769921459</v>
      </c>
      <c r="J20" s="488"/>
      <c r="K20" s="566">
        <f t="shared" si="1"/>
        <v>2.6319544640167432</v>
      </c>
      <c r="L20" s="488"/>
      <c r="M20" s="566">
        <f>F20*100/($F$17-$F$28)</f>
        <v>1.4947504532741149</v>
      </c>
      <c r="N20" s="488"/>
    </row>
    <row r="21" spans="1:14" s="11" customFormat="1" ht="11.4">
      <c r="A21" s="515" t="s">
        <v>26</v>
      </c>
      <c r="B21" s="485">
        <f>D21+F21</f>
        <v>43503</v>
      </c>
      <c r="C21" s="486"/>
      <c r="D21" s="485">
        <v>21275</v>
      </c>
      <c r="E21" s="485"/>
      <c r="F21" s="485">
        <v>22228</v>
      </c>
      <c r="G21" s="486"/>
      <c r="H21" s="521"/>
      <c r="I21" s="566">
        <f>B21*100/(B17-B28)</f>
        <v>21.18284648608115</v>
      </c>
      <c r="J21" s="488"/>
      <c r="K21" s="566">
        <f t="shared" si="1"/>
        <v>33.731826037323017</v>
      </c>
      <c r="L21" s="488"/>
      <c r="M21" s="566">
        <f t="shared" si="2"/>
        <v>15.620739574695358</v>
      </c>
      <c r="N21" s="488"/>
    </row>
    <row r="22" spans="1:14" s="11" customFormat="1" ht="11.4">
      <c r="A22" s="563" t="s">
        <v>21</v>
      </c>
      <c r="B22" s="485">
        <f t="shared" si="0"/>
        <v>24846</v>
      </c>
      <c r="C22" s="564"/>
      <c r="D22" s="485">
        <v>12486</v>
      </c>
      <c r="E22" s="485"/>
      <c r="F22" s="485">
        <v>12360</v>
      </c>
      <c r="G22" s="564"/>
      <c r="H22" s="565"/>
      <c r="I22" s="566">
        <f>B22*100/(B17-B28)</f>
        <v>12.098223198243163</v>
      </c>
      <c r="J22" s="566"/>
      <c r="K22" s="566">
        <f t="shared" si="1"/>
        <v>19.796737010670515</v>
      </c>
      <c r="L22" s="566"/>
      <c r="M22" s="566">
        <f t="shared" ref="M22:M27" si="3">F22*100/($F$17-$F$28)</f>
        <v>8.6859969922275795</v>
      </c>
      <c r="N22" s="566"/>
    </row>
    <row r="23" spans="1:14" s="11" customFormat="1" ht="11.4">
      <c r="A23" s="567" t="s">
        <v>152</v>
      </c>
      <c r="B23" s="485">
        <f t="shared" si="0"/>
        <v>35093</v>
      </c>
      <c r="C23" s="564"/>
      <c r="D23" s="485">
        <f>D24+D25+D26</f>
        <v>20663</v>
      </c>
      <c r="E23" s="485"/>
      <c r="F23" s="485">
        <f>F24+F25+F26</f>
        <v>14430</v>
      </c>
      <c r="G23" s="564"/>
      <c r="H23" s="565"/>
      <c r="I23" s="566">
        <f>B23*100/(B17-B28)</f>
        <v>17.087778583914808</v>
      </c>
      <c r="J23" s="566"/>
      <c r="K23" s="566">
        <f t="shared" si="1"/>
        <v>32.761491018059012</v>
      </c>
      <c r="L23" s="566"/>
      <c r="M23" s="566">
        <f t="shared" si="3"/>
        <v>10.140690663255985</v>
      </c>
      <c r="N23" s="566"/>
    </row>
    <row r="24" spans="1:14" s="11" customFormat="1" ht="11.4">
      <c r="A24" s="515" t="s">
        <v>27</v>
      </c>
      <c r="B24" s="485">
        <f t="shared" si="0"/>
        <v>10598</v>
      </c>
      <c r="C24" s="486"/>
      <c r="D24" s="485">
        <v>9196</v>
      </c>
      <c r="E24" s="485"/>
      <c r="F24" s="485">
        <v>1402</v>
      </c>
      <c r="G24" s="564"/>
      <c r="H24" s="521"/>
      <c r="I24" s="566">
        <f>B24*100/(B17-B28)</f>
        <v>5.1604672564992766</v>
      </c>
      <c r="J24" s="488"/>
      <c r="K24" s="566">
        <f t="shared" ref="K24:K26" si="4">D24*100/($D$17-$D$28)</f>
        <v>14.580393524757813</v>
      </c>
      <c r="L24" s="488"/>
      <c r="M24" s="566">
        <f t="shared" si="3"/>
        <v>0.98525629313131602</v>
      </c>
      <c r="N24" s="488"/>
    </row>
    <row r="25" spans="1:14" s="11" customFormat="1" ht="11.4">
      <c r="A25" s="515" t="s">
        <v>121</v>
      </c>
      <c r="B25" s="485">
        <f t="shared" si="0"/>
        <v>13060</v>
      </c>
      <c r="C25" s="486"/>
      <c r="D25" s="485">
        <v>4006</v>
      </c>
      <c r="E25" s="485"/>
      <c r="F25" s="485">
        <v>9054</v>
      </c>
      <c r="G25" s="486"/>
      <c r="H25" s="521"/>
      <c r="I25" s="566">
        <f>B25*100/(B17-B28)</f>
        <v>6.3592849943272842</v>
      </c>
      <c r="J25" s="488"/>
      <c r="K25" s="566">
        <f t="shared" si="4"/>
        <v>6.3515720378620921</v>
      </c>
      <c r="L25" s="488"/>
      <c r="M25" s="566">
        <f t="shared" si="3"/>
        <v>6.3627036219764159</v>
      </c>
      <c r="N25" s="488"/>
    </row>
    <row r="26" spans="1:14" s="11" customFormat="1" ht="11.4">
      <c r="A26" s="515" t="s">
        <v>28</v>
      </c>
      <c r="B26" s="485">
        <f t="shared" si="0"/>
        <v>11435</v>
      </c>
      <c r="C26" s="486"/>
      <c r="D26" s="485">
        <v>7461</v>
      </c>
      <c r="E26" s="485"/>
      <c r="F26" s="485">
        <v>3974</v>
      </c>
      <c r="G26" s="486"/>
      <c r="H26" s="521"/>
      <c r="I26" s="566">
        <f>B26*100/(B17-B28)</f>
        <v>5.5680263330882465</v>
      </c>
      <c r="J26" s="488"/>
      <c r="K26" s="566">
        <f t="shared" si="4"/>
        <v>11.829525455439109</v>
      </c>
      <c r="L26" s="488"/>
      <c r="M26" s="566">
        <f t="shared" si="3"/>
        <v>2.7927307481482524</v>
      </c>
      <c r="N26" s="488"/>
    </row>
    <row r="27" spans="1:14" s="11" customFormat="1" ht="11.4">
      <c r="A27" s="567" t="s">
        <v>172</v>
      </c>
      <c r="B27" s="485">
        <f t="shared" si="0"/>
        <v>14</v>
      </c>
      <c r="C27" s="486" t="s">
        <v>1</v>
      </c>
      <c r="D27" s="485">
        <v>0</v>
      </c>
      <c r="E27" s="485"/>
      <c r="F27" s="485">
        <v>14</v>
      </c>
      <c r="G27" s="486" t="s">
        <v>1</v>
      </c>
      <c r="H27" s="521"/>
      <c r="I27" s="566">
        <f>B27*100/(B18-B28)</f>
        <v>3.1095217999689048E-2</v>
      </c>
      <c r="J27" s="488"/>
      <c r="K27" s="566">
        <f>D27*100/($D$17-$D$28)</f>
        <v>0</v>
      </c>
      <c r="L27" s="488"/>
      <c r="M27" s="566">
        <f t="shared" si="3"/>
        <v>9.8385079199988755E-3</v>
      </c>
      <c r="N27" s="488"/>
    </row>
    <row r="28" spans="1:14" s="11" customFormat="1" ht="11.4">
      <c r="A28" s="563" t="s">
        <v>11</v>
      </c>
      <c r="B28" s="485">
        <f t="shared" si="0"/>
        <v>53103</v>
      </c>
      <c r="C28" s="564"/>
      <c r="D28" s="485">
        <v>34816</v>
      </c>
      <c r="E28" s="485"/>
      <c r="F28" s="485">
        <v>18287</v>
      </c>
      <c r="G28" s="564"/>
      <c r="H28" s="565"/>
      <c r="I28" s="493" t="s">
        <v>101</v>
      </c>
      <c r="J28" s="507"/>
      <c r="K28" s="493" t="s">
        <v>101</v>
      </c>
      <c r="L28" s="566"/>
      <c r="M28" s="493" t="s">
        <v>101</v>
      </c>
      <c r="N28" s="566"/>
    </row>
    <row r="29" spans="1:14" s="11" customFormat="1" ht="6.6" customHeight="1">
      <c r="A29" s="17"/>
      <c r="B29" s="235"/>
      <c r="C29" s="257"/>
      <c r="D29" s="235"/>
      <c r="E29" s="257"/>
      <c r="F29" s="235"/>
      <c r="G29" s="257"/>
      <c r="H29" s="17"/>
      <c r="I29" s="240"/>
      <c r="J29" s="240"/>
      <c r="K29" s="240"/>
      <c r="L29" s="240"/>
      <c r="M29" s="240"/>
      <c r="N29" s="240"/>
    </row>
    <row r="30" spans="1:14" s="11" customFormat="1" ht="12">
      <c r="A30" s="446" t="s">
        <v>12</v>
      </c>
      <c r="B30" s="271">
        <f t="shared" ref="B30:B41" si="5">D30+F30</f>
        <v>214302</v>
      </c>
      <c r="C30" s="269"/>
      <c r="D30" s="313">
        <f>D31+D32+D35+D36+D40+D41</f>
        <v>71205</v>
      </c>
      <c r="E30" s="269"/>
      <c r="F30" s="313">
        <f>F31+F32+F35+F36+F40+F41</f>
        <v>143097</v>
      </c>
      <c r="G30" s="269"/>
      <c r="H30" s="21"/>
      <c r="I30" s="293">
        <f>I31+I32+I35+I36+I40</f>
        <v>100</v>
      </c>
      <c r="J30" s="293"/>
      <c r="K30" s="293">
        <f>K31+K32+K35+K36+K40</f>
        <v>100</v>
      </c>
      <c r="L30" s="293"/>
      <c r="M30" s="293">
        <f>M31+M32+M35+M36+M40</f>
        <v>99.999999999999986</v>
      </c>
      <c r="N30" s="253"/>
    </row>
    <row r="31" spans="1:14" s="11" customFormat="1" ht="11.4">
      <c r="A31" s="46" t="s">
        <v>20</v>
      </c>
      <c r="B31" s="272">
        <f>D31+F31</f>
        <v>96864</v>
      </c>
      <c r="C31" s="260"/>
      <c r="D31" s="272">
        <v>6965</v>
      </c>
      <c r="E31" s="272"/>
      <c r="F31" s="272">
        <v>89899</v>
      </c>
      <c r="G31" s="260"/>
      <c r="H31" s="26"/>
      <c r="I31" s="244">
        <f>B31*100/SUM($B$31+$B$32+$B$35+$B$36+$B$40)</f>
        <v>54.390476725251276</v>
      </c>
      <c r="J31" s="244"/>
      <c r="K31" s="244">
        <f t="shared" ref="K31:K40" si="6">D31*100/SUM($D$31+$D$32+$D$35+$D$36+$D$40)</f>
        <v>14.266401753343848</v>
      </c>
      <c r="L31" s="244"/>
      <c r="M31" s="244">
        <f t="shared" ref="M31:M40" si="7">F31*100/SUM($F$31+$F$32+$F$35+$F$36+$F$40)</f>
        <v>69.544128909483319</v>
      </c>
      <c r="N31" s="244"/>
    </row>
    <row r="32" spans="1:14" s="11" customFormat="1" ht="11.4">
      <c r="A32" s="112" t="s">
        <v>151</v>
      </c>
      <c r="B32" s="272">
        <f t="shared" si="5"/>
        <v>46903</v>
      </c>
      <c r="C32" s="260"/>
      <c r="D32" s="272">
        <f>SUM($D$33:$D$34)</f>
        <v>22797</v>
      </c>
      <c r="E32" s="238"/>
      <c r="F32" s="272">
        <f>SUM($F$33:$F$34)</f>
        <v>24106</v>
      </c>
      <c r="G32" s="260"/>
      <c r="H32" s="26"/>
      <c r="I32" s="244">
        <f t="shared" ref="I32:I40" si="8">B32*100/SUM($B$31+$B$32+$B$35+$B$36+$B$40)</f>
        <v>26.336683699253186</v>
      </c>
      <c r="J32" s="244"/>
      <c r="K32" s="244">
        <f t="shared" si="6"/>
        <v>46.695069744577125</v>
      </c>
      <c r="L32" s="244"/>
      <c r="M32" s="244">
        <f t="shared" si="7"/>
        <v>18.647935699974472</v>
      </c>
      <c r="N32" s="244"/>
    </row>
    <row r="33" spans="1:21" s="11" customFormat="1" ht="11.4">
      <c r="A33" s="47" t="s">
        <v>25</v>
      </c>
      <c r="B33" s="272">
        <f t="shared" si="5"/>
        <v>3400</v>
      </c>
      <c r="C33" s="260"/>
      <c r="D33" s="272">
        <v>1522</v>
      </c>
      <c r="E33" s="599" t="s">
        <v>1</v>
      </c>
      <c r="F33" s="272">
        <v>1878</v>
      </c>
      <c r="G33" s="260"/>
      <c r="H33" s="26"/>
      <c r="I33" s="244">
        <f t="shared" si="8"/>
        <v>1.9091470604750407</v>
      </c>
      <c r="J33" s="244"/>
      <c r="K33" s="244">
        <f t="shared" si="6"/>
        <v>3.1175109071915772</v>
      </c>
      <c r="L33" s="244"/>
      <c r="M33" s="244">
        <f t="shared" si="7"/>
        <v>1.4527845036319613</v>
      </c>
      <c r="N33" s="244"/>
    </row>
    <row r="34" spans="1:21" s="11" customFormat="1" ht="11.4">
      <c r="A34" s="47" t="s">
        <v>26</v>
      </c>
      <c r="B34" s="272">
        <f>D34+F34</f>
        <v>43503</v>
      </c>
      <c r="C34" s="260"/>
      <c r="D34" s="272">
        <v>21275</v>
      </c>
      <c r="E34" s="599"/>
      <c r="F34" s="272">
        <v>22228</v>
      </c>
      <c r="G34" s="260"/>
      <c r="H34" s="26"/>
      <c r="I34" s="244">
        <f t="shared" si="8"/>
        <v>24.427536638778147</v>
      </c>
      <c r="J34" s="244"/>
      <c r="K34" s="244">
        <f t="shared" si="6"/>
        <v>43.577558837385553</v>
      </c>
      <c r="L34" s="244"/>
      <c r="M34" s="244">
        <f t="shared" si="7"/>
        <v>17.195151196342511</v>
      </c>
      <c r="N34" s="244"/>
    </row>
    <row r="35" spans="1:21" s="11" customFormat="1" ht="11.4">
      <c r="A35" s="46" t="s">
        <v>21</v>
      </c>
      <c r="B35" s="272">
        <f t="shared" si="5"/>
        <v>16339</v>
      </c>
      <c r="C35" s="260"/>
      <c r="D35" s="272">
        <v>5439</v>
      </c>
      <c r="E35" s="599"/>
      <c r="F35" s="272">
        <v>10900</v>
      </c>
      <c r="G35" s="260"/>
      <c r="H35" s="26"/>
      <c r="I35" s="244">
        <f t="shared" si="8"/>
        <v>9.1745746532652035</v>
      </c>
      <c r="J35" s="244"/>
      <c r="K35" s="244">
        <f t="shared" si="6"/>
        <v>11.140697650601176</v>
      </c>
      <c r="L35" s="244"/>
      <c r="M35" s="244">
        <f t="shared" si="7"/>
        <v>8.4320293341791146</v>
      </c>
      <c r="N35" s="244"/>
    </row>
    <row r="36" spans="1:21" s="11" customFormat="1" ht="11.4">
      <c r="A36" s="112" t="s">
        <v>152</v>
      </c>
      <c r="B36" s="272">
        <f t="shared" si="5"/>
        <v>17970</v>
      </c>
      <c r="C36" s="260"/>
      <c r="D36" s="272">
        <f>SUM($D$37:$D$39)</f>
        <v>13620</v>
      </c>
      <c r="E36" s="600"/>
      <c r="F36" s="272">
        <f>SUM($F$37:$F$39)</f>
        <v>4350</v>
      </c>
      <c r="G36" s="260"/>
      <c r="H36" s="26"/>
      <c r="I36" s="244">
        <f t="shared" si="8"/>
        <v>10.090403728451907</v>
      </c>
      <c r="J36" s="244"/>
      <c r="K36" s="244">
        <f t="shared" si="6"/>
        <v>27.897830851477849</v>
      </c>
      <c r="L36" s="244"/>
      <c r="M36" s="244">
        <f>F36*100/SUM($F$31+$F$32+$F$35+$F$36+$F$40)</f>
        <v>3.3650759269430415</v>
      </c>
      <c r="N36" s="244"/>
    </row>
    <row r="37" spans="1:21" s="11" customFormat="1" ht="11.4">
      <c r="A37" s="47" t="s">
        <v>27</v>
      </c>
      <c r="B37" s="272">
        <f t="shared" si="5"/>
        <v>10598</v>
      </c>
      <c r="C37" s="260"/>
      <c r="D37" s="272">
        <v>9196</v>
      </c>
      <c r="E37" s="599"/>
      <c r="F37" s="272">
        <v>1402</v>
      </c>
      <c r="G37" s="260"/>
      <c r="H37" s="26"/>
      <c r="I37" s="244">
        <f t="shared" si="8"/>
        <v>5.9509236902689651</v>
      </c>
      <c r="J37" s="244"/>
      <c r="K37" s="244">
        <f t="shared" si="6"/>
        <v>18.836156571966981</v>
      </c>
      <c r="L37" s="244"/>
      <c r="M37" s="244">
        <f t="shared" si="7"/>
        <v>1.084560103350378</v>
      </c>
      <c r="N37" s="244"/>
    </row>
    <row r="38" spans="1:21" s="11" customFormat="1" ht="11.4">
      <c r="A38" s="47" t="s">
        <v>121</v>
      </c>
      <c r="B38" s="272">
        <f t="shared" si="5"/>
        <v>1065</v>
      </c>
      <c r="C38" s="260" t="s">
        <v>1</v>
      </c>
      <c r="D38" s="272">
        <v>694</v>
      </c>
      <c r="E38" s="599" t="s">
        <v>1</v>
      </c>
      <c r="F38" s="272">
        <v>371</v>
      </c>
      <c r="G38" s="260" t="s">
        <v>1</v>
      </c>
      <c r="H38" s="26"/>
      <c r="I38" s="244">
        <f t="shared" si="8"/>
        <v>0.59801224100174066</v>
      </c>
      <c r="J38" s="244"/>
      <c r="K38" s="244">
        <f t="shared" si="6"/>
        <v>1.4215194281149506</v>
      </c>
      <c r="L38" s="244"/>
      <c r="M38" s="244">
        <f t="shared" si="7"/>
        <v>0.28699842963123412</v>
      </c>
      <c r="N38" s="244"/>
    </row>
    <row r="39" spans="1:21" s="11" customFormat="1" ht="11.4">
      <c r="A39" s="47" t="s">
        <v>28</v>
      </c>
      <c r="B39" s="272">
        <f t="shared" si="5"/>
        <v>6307</v>
      </c>
      <c r="C39" s="260"/>
      <c r="D39" s="272">
        <v>3730</v>
      </c>
      <c r="E39" s="599"/>
      <c r="F39" s="272">
        <v>2577</v>
      </c>
      <c r="G39" s="260"/>
      <c r="H39" s="26"/>
      <c r="I39" s="244">
        <f t="shared" si="8"/>
        <v>3.5414677971812005</v>
      </c>
      <c r="J39" s="244"/>
      <c r="K39" s="244">
        <f t="shared" si="6"/>
        <v>7.6401548513959154</v>
      </c>
      <c r="L39" s="244"/>
      <c r="M39" s="244">
        <f t="shared" si="7"/>
        <v>1.9935173939614292</v>
      </c>
      <c r="N39" s="244"/>
    </row>
    <row r="40" spans="1:21" s="11" customFormat="1" ht="11.4">
      <c r="A40" s="46" t="s">
        <v>172</v>
      </c>
      <c r="B40" s="272">
        <f t="shared" si="5"/>
        <v>14</v>
      </c>
      <c r="C40" s="272" t="s">
        <v>1</v>
      </c>
      <c r="D40" s="272">
        <v>0</v>
      </c>
      <c r="E40" s="599"/>
      <c r="F40" s="272">
        <v>14</v>
      </c>
      <c r="G40" s="260" t="s">
        <v>1</v>
      </c>
      <c r="H40" s="26"/>
      <c r="I40" s="244">
        <f t="shared" si="8"/>
        <v>7.8611937784266381E-3</v>
      </c>
      <c r="J40" s="244"/>
      <c r="K40" s="244">
        <f t="shared" si="6"/>
        <v>0</v>
      </c>
      <c r="L40" s="244"/>
      <c r="M40" s="244">
        <f t="shared" si="7"/>
        <v>1.083012942004657E-2</v>
      </c>
      <c r="N40" s="244"/>
    </row>
    <row r="41" spans="1:21" s="11" customFormat="1" ht="11.4">
      <c r="A41" s="55" t="s">
        <v>11</v>
      </c>
      <c r="B41" s="272">
        <f t="shared" si="5"/>
        <v>36212</v>
      </c>
      <c r="C41" s="260"/>
      <c r="D41" s="272">
        <v>22384</v>
      </c>
      <c r="E41" s="599"/>
      <c r="F41" s="272">
        <v>13828</v>
      </c>
      <c r="G41" s="260"/>
      <c r="H41" s="26"/>
      <c r="I41" s="282" t="s">
        <v>101</v>
      </c>
      <c r="J41" s="244"/>
      <c r="K41" s="282" t="s">
        <v>101</v>
      </c>
      <c r="L41" s="244"/>
      <c r="M41" s="282" t="s">
        <v>101</v>
      </c>
      <c r="N41" s="244"/>
    </row>
    <row r="42" spans="1:21" s="11" customFormat="1" ht="6.6" customHeight="1">
      <c r="A42" s="104"/>
      <c r="B42" s="255"/>
      <c r="C42" s="261"/>
      <c r="D42" s="255"/>
      <c r="E42" s="601"/>
      <c r="F42" s="255"/>
      <c r="G42" s="257"/>
      <c r="I42" s="254"/>
      <c r="J42" s="254"/>
      <c r="K42" s="254"/>
      <c r="L42" s="254"/>
      <c r="M42" s="254"/>
      <c r="N42" s="254"/>
    </row>
    <row r="43" spans="1:21" s="11" customFormat="1" ht="12">
      <c r="A43" s="446" t="s">
        <v>13</v>
      </c>
      <c r="B43" s="313">
        <f>D43+F43</f>
        <v>44170</v>
      </c>
      <c r="C43" s="269"/>
      <c r="D43" s="313">
        <f>D44+D45+D48+D49+D53</f>
        <v>26682</v>
      </c>
      <c r="E43" s="602"/>
      <c r="F43" s="313">
        <f>F44+F45+F48+F49+F53</f>
        <v>17488</v>
      </c>
      <c r="G43" s="269"/>
      <c r="H43" s="21"/>
      <c r="I43" s="293">
        <f>I44+I45+I48+I49</f>
        <v>100</v>
      </c>
      <c r="J43" s="293"/>
      <c r="K43" s="293">
        <f>K44+K45+K48+K49</f>
        <v>100</v>
      </c>
      <c r="L43" s="293"/>
      <c r="M43" s="293">
        <f>M44+M45+M48+M49</f>
        <v>100</v>
      </c>
      <c r="N43" s="253"/>
    </row>
    <row r="44" spans="1:21" s="11" customFormat="1" ht="11.4">
      <c r="A44" s="46" t="s">
        <v>20</v>
      </c>
      <c r="B44" s="272">
        <f>D44+F44</f>
        <v>1262</v>
      </c>
      <c r="C44" s="272"/>
      <c r="D44" s="272">
        <v>22</v>
      </c>
      <c r="E44" s="599" t="s">
        <v>1</v>
      </c>
      <c r="F44" s="272">
        <v>1240</v>
      </c>
      <c r="G44" s="260"/>
      <c r="H44" s="26"/>
      <c r="I44" s="244">
        <f t="shared" ref="I44:I49" si="9">B44/SUM($B$44+$B$45+$B$48+$B$49)*100</f>
        <v>4.6262692913963122</v>
      </c>
      <c r="J44" s="244"/>
      <c r="K44" s="244">
        <f t="shared" ref="K44:K52" si="10">D44/SUM($D$44+$D$45+$D$48+$D$49)*100</f>
        <v>0.15438596491228071</v>
      </c>
      <c r="L44" s="244"/>
      <c r="M44" s="244">
        <f t="shared" ref="M44:M52" si="11">F44/SUM($F$44+$F$45+$F$48+$F$49)*100</f>
        <v>9.5172307928467266</v>
      </c>
      <c r="N44" s="244"/>
      <c r="P44" s="36"/>
      <c r="Q44" s="649"/>
      <c r="R44" s="36"/>
      <c r="S44" s="649"/>
      <c r="T44" s="36"/>
      <c r="U44" s="649"/>
    </row>
    <row r="45" spans="1:21" s="11" customFormat="1" ht="11.4">
      <c r="A45" s="112" t="s">
        <v>151</v>
      </c>
      <c r="B45" s="272">
        <f>D45+F45</f>
        <v>387</v>
      </c>
      <c r="C45" s="260" t="s">
        <v>1</v>
      </c>
      <c r="D45" s="272">
        <f>SUM($D$46:$D$47)</f>
        <v>138</v>
      </c>
      <c r="E45" s="600" t="s">
        <v>1</v>
      </c>
      <c r="F45" s="272">
        <f>SUM($F$46:$F$47)</f>
        <v>249</v>
      </c>
      <c r="G45" s="260" t="s">
        <v>1</v>
      </c>
      <c r="H45" s="26"/>
      <c r="I45" s="244">
        <f t="shared" si="9"/>
        <v>1.4186737050478391</v>
      </c>
      <c r="J45" s="244"/>
      <c r="K45" s="244">
        <f t="shared" si="10"/>
        <v>0.96842105263157896</v>
      </c>
      <c r="L45" s="244"/>
      <c r="M45" s="244">
        <f t="shared" si="11"/>
        <v>1.9111213446926087</v>
      </c>
      <c r="N45" s="244"/>
      <c r="P45" s="36"/>
      <c r="Q45" s="36"/>
      <c r="R45" s="36"/>
      <c r="S45" s="36"/>
      <c r="T45" s="36"/>
      <c r="U45" s="36"/>
    </row>
    <row r="46" spans="1:21" s="11" customFormat="1" ht="11.4">
      <c r="A46" s="47" t="s">
        <v>25</v>
      </c>
      <c r="B46" s="272">
        <f t="shared" ref="B46:B52" si="12">D46+F46</f>
        <v>387</v>
      </c>
      <c r="C46" s="272" t="s">
        <v>1</v>
      </c>
      <c r="D46" s="272">
        <v>138</v>
      </c>
      <c r="E46" s="599" t="s">
        <v>1</v>
      </c>
      <c r="F46" s="272">
        <v>249</v>
      </c>
      <c r="G46" s="260" t="s">
        <v>1</v>
      </c>
      <c r="H46" s="26"/>
      <c r="I46" s="244">
        <f t="shared" si="9"/>
        <v>1.4186737050478391</v>
      </c>
      <c r="J46" s="244"/>
      <c r="K46" s="244">
        <f t="shared" si="10"/>
        <v>0.96842105263157896</v>
      </c>
      <c r="L46" s="244"/>
      <c r="M46" s="244">
        <f t="shared" si="11"/>
        <v>1.9111213446926087</v>
      </c>
      <c r="N46" s="244"/>
      <c r="P46" s="36"/>
      <c r="Q46" s="649"/>
      <c r="R46" s="36"/>
      <c r="S46" s="649"/>
      <c r="T46" s="36"/>
      <c r="U46" s="649"/>
    </row>
    <row r="47" spans="1:21" s="11" customFormat="1" ht="11.4">
      <c r="A47" s="47" t="s">
        <v>182</v>
      </c>
      <c r="B47" s="272">
        <f>D47+F47</f>
        <v>0</v>
      </c>
      <c r="C47" s="272"/>
      <c r="D47" s="272">
        <v>0</v>
      </c>
      <c r="E47" s="599"/>
      <c r="F47" s="272">
        <v>0</v>
      </c>
      <c r="G47" s="260"/>
      <c r="H47" s="26"/>
      <c r="I47" s="244">
        <f t="shared" si="9"/>
        <v>0</v>
      </c>
      <c r="J47" s="244"/>
      <c r="K47" s="244">
        <f t="shared" si="10"/>
        <v>0</v>
      </c>
      <c r="L47" s="244"/>
      <c r="M47" s="244">
        <f t="shared" si="11"/>
        <v>0</v>
      </c>
      <c r="N47" s="244"/>
      <c r="P47" s="36"/>
      <c r="Q47" s="649"/>
      <c r="R47" s="36"/>
      <c r="S47" s="649"/>
      <c r="T47" s="36"/>
      <c r="U47" s="649"/>
    </row>
    <row r="48" spans="1:21" s="11" customFormat="1" ht="11.4">
      <c r="A48" s="46" t="s">
        <v>21</v>
      </c>
      <c r="B48" s="272">
        <f t="shared" si="12"/>
        <v>8507</v>
      </c>
      <c r="C48" s="272"/>
      <c r="D48" s="272">
        <v>7047</v>
      </c>
      <c r="E48" s="272"/>
      <c r="F48" s="272">
        <v>1460</v>
      </c>
      <c r="G48" s="260"/>
      <c r="H48" s="26"/>
      <c r="I48" s="244">
        <f t="shared" si="9"/>
        <v>31.185160746361667</v>
      </c>
      <c r="J48" s="244"/>
      <c r="K48" s="244">
        <f t="shared" si="10"/>
        <v>49.452631578947368</v>
      </c>
      <c r="L48" s="244"/>
      <c r="M48" s="244">
        <f t="shared" si="11"/>
        <v>11.205771739964694</v>
      </c>
      <c r="N48" s="244"/>
      <c r="P48" s="36"/>
      <c r="Q48" s="649"/>
      <c r="R48" s="36"/>
      <c r="S48" s="649"/>
      <c r="T48" s="36"/>
      <c r="U48" s="649"/>
    </row>
    <row r="49" spans="1:21" s="11" customFormat="1" ht="11.4">
      <c r="A49" s="112" t="s">
        <v>152</v>
      </c>
      <c r="B49" s="272">
        <f t="shared" si="12"/>
        <v>17123</v>
      </c>
      <c r="C49" s="260"/>
      <c r="D49" s="272">
        <f>SUM($D$50:$D$52)</f>
        <v>7043</v>
      </c>
      <c r="E49" s="260"/>
      <c r="F49" s="272">
        <f>SUM($F$50:$F$52)</f>
        <v>10080</v>
      </c>
      <c r="G49" s="260"/>
      <c r="H49" s="26"/>
      <c r="I49" s="244">
        <f t="shared" si="9"/>
        <v>62.769896257194176</v>
      </c>
      <c r="J49" s="244"/>
      <c r="K49" s="244">
        <f t="shared" si="10"/>
        <v>49.424561403508768</v>
      </c>
      <c r="L49" s="244"/>
      <c r="M49" s="244">
        <f t="shared" si="11"/>
        <v>77.365876122495962</v>
      </c>
      <c r="N49" s="244"/>
      <c r="P49" s="36"/>
      <c r="Q49" s="36"/>
      <c r="R49" s="36"/>
      <c r="S49" s="36"/>
      <c r="T49" s="36"/>
      <c r="U49" s="36"/>
    </row>
    <row r="50" spans="1:21" s="11" customFormat="1" ht="11.4">
      <c r="A50" s="639" t="s">
        <v>183</v>
      </c>
      <c r="B50" s="272">
        <f t="shared" si="12"/>
        <v>0</v>
      </c>
      <c r="C50" s="260"/>
      <c r="D50" s="272">
        <v>0</v>
      </c>
      <c r="E50" s="260"/>
      <c r="F50" s="272">
        <v>0</v>
      </c>
      <c r="G50" s="260"/>
      <c r="H50" s="26"/>
      <c r="I50" s="244"/>
      <c r="J50" s="244"/>
      <c r="K50" s="244">
        <f t="shared" si="10"/>
        <v>0</v>
      </c>
      <c r="L50" s="244"/>
      <c r="M50" s="244">
        <f t="shared" si="11"/>
        <v>0</v>
      </c>
      <c r="N50" s="244"/>
      <c r="P50" s="36"/>
      <c r="Q50" s="649"/>
      <c r="R50" s="36"/>
      <c r="S50" s="649"/>
      <c r="T50" s="36"/>
      <c r="U50" s="649"/>
    </row>
    <row r="51" spans="1:21" s="11" customFormat="1" ht="11.4">
      <c r="A51" s="47" t="s">
        <v>121</v>
      </c>
      <c r="B51" s="272">
        <f t="shared" si="12"/>
        <v>11995</v>
      </c>
      <c r="C51" s="272"/>
      <c r="D51" s="272">
        <v>3312</v>
      </c>
      <c r="E51" s="272"/>
      <c r="F51" s="272">
        <v>8683</v>
      </c>
      <c r="G51" s="260"/>
      <c r="H51" s="26"/>
      <c r="I51" s="244">
        <f>B51/SUM($B$44+$B$45+$B$48+$B$49)*100</f>
        <v>43.9715532094285</v>
      </c>
      <c r="J51" s="244"/>
      <c r="K51" s="244">
        <f t="shared" si="10"/>
        <v>23.242105263157896</v>
      </c>
      <c r="L51" s="244"/>
      <c r="M51" s="244">
        <f t="shared" si="11"/>
        <v>66.643641108296876</v>
      </c>
      <c r="N51" s="244"/>
      <c r="P51" s="36"/>
      <c r="Q51" s="649"/>
      <c r="R51" s="36"/>
      <c r="S51" s="649"/>
      <c r="T51" s="36"/>
      <c r="U51" s="649"/>
    </row>
    <row r="52" spans="1:21" s="11" customFormat="1" ht="11.4">
      <c r="A52" s="47" t="s">
        <v>28</v>
      </c>
      <c r="B52" s="272">
        <f t="shared" si="12"/>
        <v>5128</v>
      </c>
      <c r="C52" s="272"/>
      <c r="D52" s="272">
        <v>3731</v>
      </c>
      <c r="E52" s="272"/>
      <c r="F52" s="272">
        <v>1397</v>
      </c>
      <c r="G52" s="260" t="s">
        <v>1</v>
      </c>
      <c r="H52" s="26"/>
      <c r="I52" s="244">
        <f>B52/SUM($B$44+$B$45+$B$48+$B$49)*100</f>
        <v>18.79834304776568</v>
      </c>
      <c r="J52" s="244"/>
      <c r="K52" s="244">
        <f t="shared" si="10"/>
        <v>26.18245614035088</v>
      </c>
      <c r="L52" s="244"/>
      <c r="M52" s="244">
        <f t="shared" si="11"/>
        <v>10.722235014199095</v>
      </c>
      <c r="N52" s="244"/>
      <c r="P52" s="36"/>
      <c r="Q52" s="649"/>
      <c r="R52" s="36"/>
      <c r="S52" s="649"/>
      <c r="T52" s="36"/>
      <c r="U52" s="649"/>
    </row>
    <row r="53" spans="1:21" s="11" customFormat="1" ht="11.4">
      <c r="A53" s="55" t="s">
        <v>11</v>
      </c>
      <c r="B53" s="272">
        <f>D53+F53</f>
        <v>16891</v>
      </c>
      <c r="C53" s="272"/>
      <c r="D53" s="272">
        <v>12432</v>
      </c>
      <c r="E53" s="272"/>
      <c r="F53" s="272">
        <v>4459</v>
      </c>
      <c r="G53" s="260"/>
      <c r="H53" s="26"/>
      <c r="I53" s="282" t="s">
        <v>101</v>
      </c>
      <c r="J53" s="244"/>
      <c r="K53" s="282" t="s">
        <v>101</v>
      </c>
      <c r="L53" s="244"/>
      <c r="M53" s="282" t="s">
        <v>101</v>
      </c>
      <c r="N53" s="244"/>
      <c r="P53" s="36"/>
      <c r="Q53" s="649"/>
      <c r="R53" s="36"/>
      <c r="S53" s="649"/>
      <c r="T53" s="36"/>
      <c r="U53" s="649"/>
    </row>
    <row r="54" spans="1:21" s="11" customFormat="1" ht="6.6" customHeight="1" thickBot="1">
      <c r="A54" s="54"/>
      <c r="B54" s="15"/>
      <c r="C54" s="338"/>
      <c r="D54" s="15"/>
      <c r="E54" s="338"/>
      <c r="F54" s="15"/>
      <c r="G54" s="338"/>
      <c r="H54" s="37"/>
      <c r="I54" s="60"/>
      <c r="J54" s="60"/>
      <c r="K54" s="60"/>
      <c r="L54" s="60"/>
      <c r="M54" s="60"/>
      <c r="N54" s="37"/>
      <c r="P54" s="36"/>
      <c r="Q54" s="36"/>
      <c r="R54" s="36"/>
      <c r="S54" s="36"/>
      <c r="T54" s="36"/>
      <c r="U54" s="36"/>
    </row>
    <row r="55" spans="1:21" s="4" customFormat="1" ht="6.6" customHeight="1">
      <c r="A55" s="7"/>
      <c r="B55" s="7"/>
      <c r="C55" s="337"/>
      <c r="D55" s="7"/>
      <c r="E55" s="337"/>
      <c r="F55" s="7"/>
      <c r="G55" s="337"/>
      <c r="H55" s="7"/>
      <c r="I55" s="7"/>
      <c r="J55" s="7"/>
      <c r="K55" s="7"/>
      <c r="L55" s="7"/>
      <c r="M55" s="7"/>
      <c r="N55" s="7"/>
      <c r="P55" s="18"/>
      <c r="Q55" s="18"/>
      <c r="R55" s="18"/>
      <c r="S55" s="18"/>
      <c r="T55" s="18"/>
      <c r="U55" s="18"/>
    </row>
    <row r="56" spans="1:21" s="4" customFormat="1" ht="11.4">
      <c r="A56" s="13" t="s">
        <v>52</v>
      </c>
      <c r="C56" s="330"/>
      <c r="E56" s="330"/>
      <c r="G56" s="330"/>
    </row>
    <row r="57" spans="1:21" s="4" customFormat="1" ht="22.5" customHeight="1">
      <c r="A57" s="656" t="s">
        <v>153</v>
      </c>
      <c r="B57" s="656"/>
      <c r="C57" s="656"/>
      <c r="D57" s="656"/>
      <c r="E57" s="656"/>
      <c r="F57" s="656"/>
      <c r="G57" s="656"/>
      <c r="H57" s="656"/>
      <c r="I57" s="656"/>
      <c r="J57" s="656"/>
      <c r="K57" s="656"/>
      <c r="L57" s="656"/>
      <c r="M57" s="656"/>
      <c r="N57" s="656"/>
    </row>
    <row r="58" spans="1:21" s="4" customFormat="1" ht="10.199999999999999">
      <c r="A58" s="3" t="s">
        <v>31</v>
      </c>
      <c r="B58" s="101"/>
      <c r="C58" s="368"/>
      <c r="D58" s="102"/>
      <c r="E58" s="367"/>
      <c r="F58" s="102"/>
      <c r="G58" s="367"/>
      <c r="H58" s="102"/>
      <c r="I58" s="102"/>
      <c r="J58" s="102"/>
      <c r="K58" s="102"/>
      <c r="L58" s="102"/>
      <c r="M58" s="102"/>
    </row>
    <row r="59" spans="1:21" s="4" customFormat="1" ht="10.199999999999999">
      <c r="A59" s="158" t="s">
        <v>113</v>
      </c>
      <c r="C59" s="330"/>
      <c r="E59" s="330"/>
      <c r="G59" s="330"/>
    </row>
    <row r="60" spans="1:21" s="4" customFormat="1" ht="10.199999999999999">
      <c r="A60" s="4" t="s">
        <v>202</v>
      </c>
      <c r="B60" s="6"/>
      <c r="C60" s="330"/>
      <c r="E60" s="330"/>
      <c r="G60" s="330"/>
      <c r="N60" s="7"/>
    </row>
    <row r="62" spans="1:21">
      <c r="A62" s="328"/>
    </row>
    <row r="63" spans="1:21">
      <c r="A63" s="328"/>
    </row>
    <row r="64" spans="1:21">
      <c r="A64" s="328"/>
      <c r="B64" s="323"/>
    </row>
    <row r="65" spans="1:4">
      <c r="A65" s="328"/>
    </row>
    <row r="66" spans="1:4">
      <c r="A66" s="328"/>
      <c r="B66" s="323"/>
      <c r="D66" s="323"/>
    </row>
    <row r="67" spans="1:4">
      <c r="A67" s="328"/>
    </row>
    <row r="68" spans="1:4">
      <c r="A68" s="328"/>
    </row>
    <row r="69" spans="1:4">
      <c r="A69" s="328"/>
    </row>
  </sheetData>
  <mergeCells count="13">
    <mergeCell ref="D10:E10"/>
    <mergeCell ref="K10:L10"/>
    <mergeCell ref="A57:N57"/>
    <mergeCell ref="A1:N1"/>
    <mergeCell ref="A4:A10"/>
    <mergeCell ref="B4:G4"/>
    <mergeCell ref="I4:N4"/>
    <mergeCell ref="D7:G7"/>
    <mergeCell ref="K7:N7"/>
    <mergeCell ref="B7:C10"/>
    <mergeCell ref="F10:G10"/>
    <mergeCell ref="I7:J10"/>
    <mergeCell ref="M10:N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66" sqref="A66"/>
    </sheetView>
  </sheetViews>
  <sheetFormatPr defaultColWidth="11.44140625" defaultRowHeight="13.2"/>
  <cols>
    <col min="1" max="1" width="25.6640625" style="106" customWidth="1"/>
    <col min="2" max="2" width="8.6640625" style="106" customWidth="1"/>
    <col min="3" max="3" width="2.6640625" style="370" customWidth="1"/>
    <col min="4" max="4" width="8.6640625" style="106" customWidth="1"/>
    <col min="5" max="5" width="2.6640625" style="370" customWidth="1"/>
    <col min="6" max="6" width="8.6640625" style="106" customWidth="1"/>
    <col min="7" max="7" width="2.6640625" style="370" customWidth="1"/>
    <col min="8" max="8" width="1.6640625" style="106" customWidth="1"/>
    <col min="9" max="9" width="8.6640625" style="106" customWidth="1"/>
    <col min="10" max="10" width="2.6640625" style="106" customWidth="1"/>
    <col min="11" max="11" width="8.6640625" style="106" customWidth="1"/>
    <col min="12" max="12" width="2.6640625" style="106" customWidth="1"/>
    <col min="13" max="13" width="8.6640625" style="106" customWidth="1"/>
    <col min="14" max="14" width="2.6640625" style="106" customWidth="1"/>
    <col min="15" max="16384" width="11.44140625" style="1"/>
  </cols>
  <sheetData>
    <row r="1" spans="1:14" ht="38.25" customHeight="1">
      <c r="A1" s="677" t="s">
        <v>216</v>
      </c>
      <c r="B1" s="677"/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8"/>
    </row>
    <row r="2" spans="1:14" s="11" customFormat="1" ht="6.6" customHeight="1" thickBot="1">
      <c r="A2" s="107"/>
      <c r="B2" s="107"/>
      <c r="C2" s="371"/>
      <c r="D2" s="107"/>
      <c r="E2" s="371"/>
      <c r="F2" s="107"/>
      <c r="G2" s="371"/>
      <c r="H2" s="107"/>
      <c r="I2" s="107"/>
      <c r="J2" s="107"/>
      <c r="K2" s="107"/>
      <c r="L2" s="107"/>
      <c r="M2" s="107"/>
      <c r="N2" s="107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.75" customHeight="1">
      <c r="A4" s="663" t="s">
        <v>146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14" s="11" customFormat="1" ht="6.6" customHeight="1">
      <c r="A5" s="663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63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14" s="11" customFormat="1" ht="6.6" customHeight="1">
      <c r="A8" s="663"/>
      <c r="B8" s="670"/>
      <c r="C8" s="670"/>
      <c r="D8" s="536"/>
      <c r="E8" s="537"/>
      <c r="F8" s="536"/>
      <c r="G8" s="537"/>
      <c r="H8" s="534"/>
      <c r="I8" s="670"/>
      <c r="J8" s="670"/>
      <c r="K8" s="536"/>
      <c r="L8" s="536"/>
      <c r="M8" s="536"/>
      <c r="N8" s="536"/>
    </row>
    <row r="9" spans="1:14" s="11" customFormat="1" ht="6.6" customHeight="1">
      <c r="A9" s="663"/>
      <c r="B9" s="670"/>
      <c r="C9" s="670"/>
      <c r="D9" s="534"/>
      <c r="E9" s="538"/>
      <c r="F9" s="534"/>
      <c r="G9" s="538"/>
      <c r="H9" s="534"/>
      <c r="I9" s="670"/>
      <c r="J9" s="670"/>
      <c r="K9" s="534"/>
      <c r="L9" s="534"/>
      <c r="M9" s="534"/>
      <c r="N9" s="534"/>
    </row>
    <row r="10" spans="1:14" s="11" customFormat="1" ht="25.5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</row>
    <row r="11" spans="1:14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11" customFormat="1" ht="6.6" customHeight="1">
      <c r="A12" s="108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3.8">
      <c r="A13" s="542" t="s">
        <v>60</v>
      </c>
      <c r="B13" s="470">
        <f>D13+F13</f>
        <v>258472</v>
      </c>
      <c r="C13" s="558"/>
      <c r="D13" s="562">
        <f>SUM(D14:D22)</f>
        <v>97886</v>
      </c>
      <c r="E13" s="558"/>
      <c r="F13" s="562">
        <f>SUM(F14:F22)</f>
        <v>160586</v>
      </c>
      <c r="G13" s="558"/>
      <c r="H13" s="542"/>
      <c r="I13" s="544">
        <f>SUM(I14:I21)</f>
        <v>99.999999999999986</v>
      </c>
      <c r="J13" s="544"/>
      <c r="K13" s="544">
        <f>SUM(K14:K21)</f>
        <v>100</v>
      </c>
      <c r="L13" s="544"/>
      <c r="M13" s="544">
        <f>SUM(M14:M21)</f>
        <v>100</v>
      </c>
      <c r="N13" s="568"/>
    </row>
    <row r="14" spans="1:14" s="11" customFormat="1" ht="11.4">
      <c r="A14" s="563" t="s">
        <v>20</v>
      </c>
      <c r="B14" s="485">
        <f t="shared" ref="B14:B22" si="0">D14+F14</f>
        <v>98126</v>
      </c>
      <c r="C14" s="485"/>
      <c r="D14" s="485">
        <v>6987</v>
      </c>
      <c r="E14" s="485"/>
      <c r="F14" s="485">
        <v>91139</v>
      </c>
      <c r="G14" s="564"/>
      <c r="H14" s="565"/>
      <c r="I14" s="566">
        <f t="shared" ref="I14:I21" si="1">B14*100/SUM($B$14:$B$21)</f>
        <v>47.780336857071902</v>
      </c>
      <c r="J14" s="566"/>
      <c r="K14" s="566">
        <f>D14*100/SUM($D$14:$D$21)</f>
        <v>11.078167115902964</v>
      </c>
      <c r="L14" s="566"/>
      <c r="M14" s="598">
        <f>F14*100/SUM($F$14:$F$21)</f>
        <v>64.047533714221458</v>
      </c>
      <c r="N14" s="569"/>
    </row>
    <row r="15" spans="1:14" s="11" customFormat="1" ht="11.4">
      <c r="A15" s="563" t="s">
        <v>25</v>
      </c>
      <c r="B15" s="485">
        <f t="shared" si="0"/>
        <v>3786</v>
      </c>
      <c r="C15" s="485"/>
      <c r="D15" s="485">
        <v>1659</v>
      </c>
      <c r="E15" s="485" t="s">
        <v>1</v>
      </c>
      <c r="F15" s="485">
        <v>2127</v>
      </c>
      <c r="G15" s="486"/>
      <c r="H15" s="521"/>
      <c r="I15" s="566">
        <f t="shared" si="1"/>
        <v>1.8435109485852295</v>
      </c>
      <c r="J15" s="488"/>
      <c r="K15" s="566">
        <f t="shared" ref="K15:K21" si="2">D15*100/SUM($D$14:$D$21)</f>
        <v>2.6304106548279691</v>
      </c>
      <c r="L15" s="488"/>
      <c r="M15" s="598">
        <f t="shared" ref="M15:M21" si="3">F15*100/SUM($F$14:$F$21)</f>
        <v>1.4947399489806674</v>
      </c>
      <c r="N15" s="502"/>
    </row>
    <row r="16" spans="1:14" s="11" customFormat="1" ht="11.4">
      <c r="A16" s="563" t="s">
        <v>26</v>
      </c>
      <c r="B16" s="485">
        <f t="shared" si="0"/>
        <v>43503</v>
      </c>
      <c r="C16" s="485"/>
      <c r="D16" s="485">
        <v>21275</v>
      </c>
      <c r="E16" s="485"/>
      <c r="F16" s="485">
        <v>22228</v>
      </c>
      <c r="G16" s="486"/>
      <c r="H16" s="521"/>
      <c r="I16" s="566">
        <f t="shared" si="1"/>
        <v>21.18284648608115</v>
      </c>
      <c r="J16" s="488"/>
      <c r="K16" s="566">
        <f t="shared" si="2"/>
        <v>33.732360868875851</v>
      </c>
      <c r="L16" s="488"/>
      <c r="M16" s="598">
        <f t="shared" si="3"/>
        <v>15.620629800631066</v>
      </c>
      <c r="N16" s="502"/>
    </row>
    <row r="17" spans="1:14" s="11" customFormat="1" ht="11.4">
      <c r="A17" s="563" t="s">
        <v>21</v>
      </c>
      <c r="B17" s="485">
        <f t="shared" si="0"/>
        <v>24848</v>
      </c>
      <c r="C17" s="485"/>
      <c r="D17" s="485">
        <v>12487</v>
      </c>
      <c r="E17" s="485"/>
      <c r="F17" s="485">
        <v>12361</v>
      </c>
      <c r="G17" s="564"/>
      <c r="H17" s="565"/>
      <c r="I17" s="566">
        <f t="shared" si="1"/>
        <v>12.099197055056996</v>
      </c>
      <c r="J17" s="566"/>
      <c r="K17" s="566">
        <f t="shared" si="2"/>
        <v>19.798636435706356</v>
      </c>
      <c r="L17" s="566"/>
      <c r="M17" s="598">
        <f t="shared" si="3"/>
        <v>8.6866386973907055</v>
      </c>
      <c r="N17" s="569"/>
    </row>
    <row r="18" spans="1:14" s="11" customFormat="1" ht="11.4">
      <c r="A18" s="563" t="s">
        <v>27</v>
      </c>
      <c r="B18" s="485">
        <f t="shared" si="0"/>
        <v>10598</v>
      </c>
      <c r="C18" s="485"/>
      <c r="D18" s="485">
        <v>9196</v>
      </c>
      <c r="E18" s="485"/>
      <c r="F18" s="485">
        <v>1402</v>
      </c>
      <c r="G18" s="486"/>
      <c r="H18" s="521"/>
      <c r="I18" s="566">
        <f t="shared" si="1"/>
        <v>5.1604672564992766</v>
      </c>
      <c r="J18" s="488"/>
      <c r="K18" s="566">
        <f t="shared" si="2"/>
        <v>14.580624702711273</v>
      </c>
      <c r="L18" s="488"/>
      <c r="M18" s="598">
        <f t="shared" si="3"/>
        <v>0.98524936928579965</v>
      </c>
      <c r="N18" s="502"/>
    </row>
    <row r="19" spans="1:14" s="11" customFormat="1" ht="11.4">
      <c r="A19" s="563" t="s">
        <v>61</v>
      </c>
      <c r="B19" s="485">
        <f>D19+F19</f>
        <v>13059</v>
      </c>
      <c r="C19" s="485"/>
      <c r="D19" s="485">
        <v>4006</v>
      </c>
      <c r="E19" s="485"/>
      <c r="F19" s="485">
        <v>9053</v>
      </c>
      <c r="G19" s="486"/>
      <c r="H19" s="521"/>
      <c r="I19" s="566">
        <f t="shared" si="1"/>
        <v>6.358798065920368</v>
      </c>
      <c r="J19" s="488"/>
      <c r="K19" s="566">
        <f t="shared" si="2"/>
        <v>6.3516727445695258</v>
      </c>
      <c r="L19" s="488"/>
      <c r="M19" s="598">
        <f t="shared" si="3"/>
        <v>6.3619561627277772</v>
      </c>
      <c r="N19" s="502"/>
    </row>
    <row r="20" spans="1:14" s="11" customFormat="1" ht="11.4">
      <c r="A20" s="563" t="s">
        <v>62</v>
      </c>
      <c r="B20" s="485">
        <f t="shared" si="0"/>
        <v>11435</v>
      </c>
      <c r="C20" s="485"/>
      <c r="D20" s="485">
        <v>7460</v>
      </c>
      <c r="E20" s="485"/>
      <c r="F20" s="485">
        <v>3975</v>
      </c>
      <c r="G20" s="486"/>
      <c r="H20" s="521"/>
      <c r="I20" s="566">
        <f t="shared" si="1"/>
        <v>5.5680263330882465</v>
      </c>
      <c r="J20" s="488"/>
      <c r="K20" s="566">
        <f t="shared" si="2"/>
        <v>11.828127477406056</v>
      </c>
      <c r="L20" s="488"/>
      <c r="M20" s="598">
        <f t="shared" si="3"/>
        <v>2.7934138679822067</v>
      </c>
      <c r="N20" s="502"/>
    </row>
    <row r="21" spans="1:14" s="11" customFormat="1" ht="11.4">
      <c r="A21" s="563" t="s">
        <v>172</v>
      </c>
      <c r="B21" s="485">
        <f>D21+F21</f>
        <v>14</v>
      </c>
      <c r="C21" s="485" t="s">
        <v>1</v>
      </c>
      <c r="D21" s="485">
        <v>0</v>
      </c>
      <c r="E21" s="485"/>
      <c r="F21" s="485">
        <v>14</v>
      </c>
      <c r="G21" s="615" t="s">
        <v>1</v>
      </c>
      <c r="H21" s="521"/>
      <c r="I21" s="566">
        <f t="shared" si="1"/>
        <v>6.8169976968286356E-3</v>
      </c>
      <c r="J21" s="488"/>
      <c r="K21" s="566">
        <f t="shared" si="2"/>
        <v>0</v>
      </c>
      <c r="L21" s="488"/>
      <c r="M21" s="598">
        <f t="shared" si="3"/>
        <v>9.8384387803146893E-3</v>
      </c>
      <c r="N21" s="502"/>
    </row>
    <row r="22" spans="1:14" s="11" customFormat="1" ht="11.4">
      <c r="A22" s="563" t="s">
        <v>11</v>
      </c>
      <c r="B22" s="485">
        <f t="shared" si="0"/>
        <v>53103</v>
      </c>
      <c r="C22" s="485"/>
      <c r="D22" s="485">
        <v>34816</v>
      </c>
      <c r="E22" s="485"/>
      <c r="F22" s="485">
        <v>18287</v>
      </c>
      <c r="G22" s="631"/>
      <c r="H22" s="565"/>
      <c r="I22" s="570" t="s">
        <v>101</v>
      </c>
      <c r="J22" s="507"/>
      <c r="K22" s="570" t="s">
        <v>101</v>
      </c>
      <c r="L22" s="566"/>
      <c r="M22" s="570" t="s">
        <v>101</v>
      </c>
      <c r="N22" s="569"/>
    </row>
    <row r="23" spans="1:14" s="11" customFormat="1" ht="6.6" customHeight="1">
      <c r="A23" s="29"/>
      <c r="B23" s="302"/>
      <c r="C23" s="627"/>
      <c r="D23" s="302"/>
      <c r="E23" s="627"/>
      <c r="F23" s="302"/>
      <c r="G23" s="627"/>
      <c r="H23" s="29"/>
      <c r="I23" s="406"/>
      <c r="J23" s="406"/>
      <c r="K23" s="406"/>
      <c r="L23" s="406"/>
      <c r="M23" s="406"/>
      <c r="N23" s="304"/>
    </row>
    <row r="24" spans="1:14" s="11" customFormat="1" ht="12">
      <c r="A24" s="446" t="s">
        <v>129</v>
      </c>
      <c r="B24" s="404">
        <f t="shared" ref="B24:B33" si="4">D24+F24</f>
        <v>47986</v>
      </c>
      <c r="C24" s="628"/>
      <c r="D24" s="404">
        <f>SUM(D25:D33)</f>
        <v>16677</v>
      </c>
      <c r="E24" s="628"/>
      <c r="F24" s="404">
        <f>SUM(F25:F33)</f>
        <v>31309</v>
      </c>
      <c r="G24" s="628"/>
      <c r="H24" s="109"/>
      <c r="I24" s="407">
        <f>SUM(I25:I32)</f>
        <v>100</v>
      </c>
      <c r="J24" s="407"/>
      <c r="K24" s="407">
        <f>SUM(K25:K32)</f>
        <v>100</v>
      </c>
      <c r="L24" s="407"/>
      <c r="M24" s="407">
        <f>SUM(M25:M32)</f>
        <v>99.999999999999986</v>
      </c>
      <c r="N24" s="305"/>
    </row>
    <row r="25" spans="1:14" s="11" customFormat="1" ht="11.4">
      <c r="A25" s="450" t="s">
        <v>20</v>
      </c>
      <c r="B25" s="405">
        <f t="shared" si="4"/>
        <v>23315</v>
      </c>
      <c r="C25" s="630"/>
      <c r="D25" s="405">
        <v>430</v>
      </c>
      <c r="E25" s="405" t="s">
        <v>1</v>
      </c>
      <c r="F25" s="405">
        <v>22885</v>
      </c>
      <c r="G25" s="630"/>
      <c r="H25" s="111"/>
      <c r="I25" s="408">
        <f>B25*100/SUM($B$25:$B$32)</f>
        <v>53.858948000646812</v>
      </c>
      <c r="J25" s="408"/>
      <c r="K25" s="408">
        <f>D25*100/SUM($D$25:$D$32)</f>
        <v>2.8636121470431539</v>
      </c>
      <c r="L25" s="408"/>
      <c r="M25" s="408">
        <f>F25*100/SUM($F$25:$F$32)</f>
        <v>80.942949103384848</v>
      </c>
      <c r="N25" s="307"/>
    </row>
    <row r="26" spans="1:14" s="11" customFormat="1" ht="11.4">
      <c r="A26" s="450" t="s">
        <v>25</v>
      </c>
      <c r="B26" s="405">
        <f t="shared" si="4"/>
        <v>418</v>
      </c>
      <c r="C26" s="405" t="s">
        <v>1</v>
      </c>
      <c r="D26" s="405">
        <v>139</v>
      </c>
      <c r="E26" s="405" t="s">
        <v>1</v>
      </c>
      <c r="F26" s="405">
        <v>279</v>
      </c>
      <c r="G26" s="405" t="s">
        <v>1</v>
      </c>
      <c r="H26" s="111"/>
      <c r="I26" s="408">
        <f t="shared" ref="I26:I30" si="5">B26*100/SUM($B$25:$B$32)</f>
        <v>0.96560327103883203</v>
      </c>
      <c r="J26" s="408"/>
      <c r="K26" s="408">
        <f t="shared" ref="K26:K30" si="6">D26*100/SUM($D$25:$D$32)</f>
        <v>0.92567927543953121</v>
      </c>
      <c r="L26" s="408"/>
      <c r="M26" s="408">
        <f t="shared" ref="M26:M32" si="7">F26*100/SUM($F$25:$F$32)</f>
        <v>0.98680720121670851</v>
      </c>
      <c r="N26" s="307"/>
    </row>
    <row r="27" spans="1:14" s="11" customFormat="1" ht="11.4">
      <c r="A27" s="450" t="s">
        <v>26</v>
      </c>
      <c r="B27" s="405">
        <f t="shared" si="4"/>
        <v>5188</v>
      </c>
      <c r="C27" s="630"/>
      <c r="D27" s="405">
        <v>3860</v>
      </c>
      <c r="E27" s="405"/>
      <c r="F27" s="405">
        <v>1328</v>
      </c>
      <c r="G27" s="630"/>
      <c r="H27" s="111"/>
      <c r="I27" s="408">
        <f t="shared" si="5"/>
        <v>11.984568828108758</v>
      </c>
      <c r="J27" s="408"/>
      <c r="K27" s="408">
        <f t="shared" si="6"/>
        <v>25.705913692061802</v>
      </c>
      <c r="L27" s="408"/>
      <c r="M27" s="408">
        <f t="shared" si="7"/>
        <v>4.6970608000565912</v>
      </c>
      <c r="N27" s="306"/>
    </row>
    <row r="28" spans="1:14" s="11" customFormat="1" ht="11.4">
      <c r="A28" s="450" t="s">
        <v>21</v>
      </c>
      <c r="B28" s="405">
        <f t="shared" si="4"/>
        <v>3714</v>
      </c>
      <c r="C28" s="630"/>
      <c r="D28" s="405">
        <v>2231</v>
      </c>
      <c r="E28" s="405"/>
      <c r="F28" s="405">
        <v>1483</v>
      </c>
      <c r="G28" s="630"/>
      <c r="H28" s="111"/>
      <c r="I28" s="408">
        <f>B28*100/SUM($B$25:$B$32)</f>
        <v>8.5795467670770869</v>
      </c>
      <c r="J28" s="408"/>
      <c r="K28" s="408">
        <f t="shared" si="6"/>
        <v>14.857485348961108</v>
      </c>
      <c r="L28" s="408"/>
      <c r="M28" s="408">
        <f t="shared" si="7"/>
        <v>5.2452870229547628</v>
      </c>
      <c r="N28" s="307"/>
    </row>
    <row r="29" spans="1:14" s="11" customFormat="1" ht="11.4">
      <c r="A29" s="450" t="s">
        <v>27</v>
      </c>
      <c r="B29" s="405">
        <f t="shared" si="4"/>
        <v>8133</v>
      </c>
      <c r="C29" s="630"/>
      <c r="D29" s="405">
        <v>7368</v>
      </c>
      <c r="E29" s="405"/>
      <c r="F29" s="405">
        <v>765</v>
      </c>
      <c r="G29" s="630"/>
      <c r="H29" s="111"/>
      <c r="I29" s="408">
        <f>B29*100/SUM($B$25:$B$32)</f>
        <v>18.787682783155073</v>
      </c>
      <c r="J29" s="408"/>
      <c r="K29" s="408">
        <f t="shared" si="6"/>
        <v>49.067661161427807</v>
      </c>
      <c r="L29" s="408"/>
      <c r="M29" s="408">
        <f t="shared" si="7"/>
        <v>2.7057616807554909</v>
      </c>
      <c r="N29" s="307"/>
    </row>
    <row r="30" spans="1:14" s="11" customFormat="1" ht="11.4">
      <c r="A30" s="450" t="s">
        <v>61</v>
      </c>
      <c r="B30" s="405">
        <f t="shared" si="4"/>
        <v>1469</v>
      </c>
      <c r="C30" s="630"/>
      <c r="D30" s="405">
        <v>476</v>
      </c>
      <c r="E30" s="405" t="s">
        <v>1</v>
      </c>
      <c r="F30" s="405">
        <v>993</v>
      </c>
      <c r="G30" s="630"/>
      <c r="H30" s="111"/>
      <c r="I30" s="408">
        <f t="shared" si="5"/>
        <v>3.3934717826699625</v>
      </c>
      <c r="J30" s="408"/>
      <c r="K30" s="408">
        <f t="shared" si="6"/>
        <v>3.1699520511454446</v>
      </c>
      <c r="L30" s="408"/>
      <c r="M30" s="408">
        <f t="shared" si="7"/>
        <v>3.5121847699218334</v>
      </c>
      <c r="N30" s="307"/>
    </row>
    <row r="31" spans="1:14" s="11" customFormat="1" ht="11.4">
      <c r="A31" s="450" t="s">
        <v>62</v>
      </c>
      <c r="B31" s="405">
        <f t="shared" si="4"/>
        <v>1052</v>
      </c>
      <c r="C31" s="630"/>
      <c r="D31" s="405">
        <v>512</v>
      </c>
      <c r="E31" s="405" t="s">
        <v>1</v>
      </c>
      <c r="F31" s="405">
        <v>540</v>
      </c>
      <c r="G31" s="405" t="s">
        <v>1</v>
      </c>
      <c r="H31" s="111"/>
      <c r="I31" s="408">
        <f>B31*100/SUM($B$25:$B$32)</f>
        <v>2.4301785673034719</v>
      </c>
      <c r="J31" s="408"/>
      <c r="K31" s="408">
        <f>D31*100/SUM($D$25:$D$32)</f>
        <v>3.4096963239211506</v>
      </c>
      <c r="L31" s="408"/>
      <c r="M31" s="408">
        <f t="shared" si="7"/>
        <v>1.9099494217097583</v>
      </c>
      <c r="N31" s="307"/>
    </row>
    <row r="32" spans="1:14" s="11" customFormat="1" ht="11.4">
      <c r="A32" s="450" t="s">
        <v>172</v>
      </c>
      <c r="B32" s="405">
        <f>D32+F32</f>
        <v>0</v>
      </c>
      <c r="C32" s="630"/>
      <c r="D32" s="405">
        <v>0</v>
      </c>
      <c r="E32" s="405"/>
      <c r="F32" s="405">
        <v>0</v>
      </c>
      <c r="G32" s="630"/>
      <c r="H32" s="111"/>
      <c r="I32" s="408">
        <f>B32*100/SUM($B$25:$B$32)</f>
        <v>0</v>
      </c>
      <c r="J32" s="408"/>
      <c r="K32" s="408">
        <f>D32*100/SUM($D$25:$D$32)</f>
        <v>0</v>
      </c>
      <c r="L32" s="408"/>
      <c r="M32" s="408">
        <f t="shared" si="7"/>
        <v>0</v>
      </c>
      <c r="N32" s="307"/>
    </row>
    <row r="33" spans="1:14" s="11" customFormat="1" ht="11.4">
      <c r="A33" s="112" t="s">
        <v>11</v>
      </c>
      <c r="B33" s="405">
        <f t="shared" si="4"/>
        <v>4697</v>
      </c>
      <c r="C33" s="630"/>
      <c r="D33" s="405">
        <v>1661</v>
      </c>
      <c r="E33" s="405"/>
      <c r="F33" s="405">
        <v>3036</v>
      </c>
      <c r="G33" s="630"/>
      <c r="H33" s="111"/>
      <c r="I33" s="308" t="s">
        <v>101</v>
      </c>
      <c r="J33" s="409"/>
      <c r="K33" s="308" t="s">
        <v>101</v>
      </c>
      <c r="L33" s="409"/>
      <c r="M33" s="308" t="s">
        <v>101</v>
      </c>
      <c r="N33" s="307"/>
    </row>
    <row r="34" spans="1:14" s="11" customFormat="1" ht="6.6" customHeight="1">
      <c r="A34" s="113"/>
      <c r="B34" s="405"/>
      <c r="C34" s="629"/>
      <c r="D34" s="405"/>
      <c r="E34" s="405"/>
      <c r="F34" s="405"/>
      <c r="G34" s="630"/>
      <c r="H34" s="111"/>
      <c r="I34" s="409"/>
      <c r="J34" s="409"/>
      <c r="K34" s="409"/>
      <c r="L34" s="409"/>
      <c r="M34" s="409"/>
      <c r="N34" s="307"/>
    </row>
    <row r="35" spans="1:14" s="11" customFormat="1" ht="12">
      <c r="A35" s="446" t="s">
        <v>128</v>
      </c>
      <c r="B35" s="404">
        <f t="shared" ref="B35:B44" si="8">D35+F35</f>
        <v>100400</v>
      </c>
      <c r="C35" s="628"/>
      <c r="D35" s="404">
        <f>SUM(D36:D44)</f>
        <v>76155</v>
      </c>
      <c r="E35" s="628"/>
      <c r="F35" s="404">
        <f>SUM(F36:F44)</f>
        <v>24245</v>
      </c>
      <c r="G35" s="628"/>
      <c r="H35" s="109"/>
      <c r="I35" s="407">
        <f>SUM(I36:I43)</f>
        <v>100</v>
      </c>
      <c r="J35" s="407"/>
      <c r="K35" s="407">
        <f>SUM(K36:K43)</f>
        <v>100.00000000000001</v>
      </c>
      <c r="L35" s="407"/>
      <c r="M35" s="407">
        <f>SUM(M36:M43)</f>
        <v>100</v>
      </c>
      <c r="N35" s="305"/>
    </row>
    <row r="36" spans="1:14" s="11" customFormat="1" ht="11.4">
      <c r="A36" s="450" t="s">
        <v>20</v>
      </c>
      <c r="B36" s="405">
        <f t="shared" si="8"/>
        <v>7333</v>
      </c>
      <c r="C36" s="630"/>
      <c r="D36" s="405">
        <v>5587</v>
      </c>
      <c r="E36" s="405"/>
      <c r="F36" s="405">
        <v>1746</v>
      </c>
      <c r="G36" s="405" t="s">
        <v>1</v>
      </c>
      <c r="H36" s="111"/>
      <c r="I36" s="408">
        <f t="shared" ref="I36:I43" si="9">B36*100/SUM($B$36:$B$43)</f>
        <v>12.410513310880566</v>
      </c>
      <c r="J36" s="408"/>
      <c r="K36" s="408">
        <f>D36*100/SUM($D$36:$D$43)</f>
        <v>12.712462172063073</v>
      </c>
      <c r="L36" s="408"/>
      <c r="M36" s="408">
        <f t="shared" ref="M36:M43" si="10">F36*100/SUM($F$36:$F$43)</f>
        <v>11.533888228299643</v>
      </c>
      <c r="N36" s="307"/>
    </row>
    <row r="37" spans="1:14" s="11" customFormat="1" ht="11.4">
      <c r="A37" s="450" t="s">
        <v>25</v>
      </c>
      <c r="B37" s="405">
        <f t="shared" si="8"/>
        <v>2068</v>
      </c>
      <c r="C37" s="405" t="s">
        <v>1</v>
      </c>
      <c r="D37" s="405">
        <v>1520</v>
      </c>
      <c r="E37" s="405" t="s">
        <v>1</v>
      </c>
      <c r="F37" s="405">
        <v>548</v>
      </c>
      <c r="G37" s="405" t="s">
        <v>1</v>
      </c>
      <c r="H37" s="111"/>
      <c r="I37" s="408">
        <f t="shared" si="9"/>
        <v>3.4999238411156433</v>
      </c>
      <c r="J37" s="408"/>
      <c r="K37" s="408">
        <f>D37*100/SUM($D$36:$D$43)</f>
        <v>3.4585542333158887</v>
      </c>
      <c r="L37" s="408"/>
      <c r="M37" s="408">
        <f t="shared" si="10"/>
        <v>3.6200290659268068</v>
      </c>
      <c r="N37" s="307"/>
    </row>
    <row r="38" spans="1:14" s="11" customFormat="1" ht="11.4">
      <c r="A38" s="450" t="s">
        <v>26</v>
      </c>
      <c r="B38" s="405">
        <f t="shared" si="8"/>
        <v>18577</v>
      </c>
      <c r="C38" s="630"/>
      <c r="D38" s="405">
        <v>15311</v>
      </c>
      <c r="E38" s="405"/>
      <c r="F38" s="405">
        <v>3266</v>
      </c>
      <c r="G38" s="405" t="s">
        <v>1</v>
      </c>
      <c r="H38" s="111"/>
      <c r="I38" s="408">
        <f t="shared" si="9"/>
        <v>31.440079882207591</v>
      </c>
      <c r="J38" s="408"/>
      <c r="K38" s="408">
        <f>D38*100/SUM($D$36:$D$43)</f>
        <v>34.838107806776037</v>
      </c>
      <c r="L38" s="408"/>
      <c r="M38" s="408">
        <f t="shared" si="10"/>
        <v>21.574844761527281</v>
      </c>
      <c r="N38" s="307"/>
    </row>
    <row r="39" spans="1:14" s="11" customFormat="1" ht="11.4">
      <c r="A39" s="450" t="s">
        <v>21</v>
      </c>
      <c r="B39" s="405">
        <f t="shared" si="8"/>
        <v>12648</v>
      </c>
      <c r="C39" s="630"/>
      <c r="D39" s="405">
        <v>10098</v>
      </c>
      <c r="E39" s="405"/>
      <c r="F39" s="405">
        <v>2550</v>
      </c>
      <c r="G39" s="405" t="s">
        <v>1</v>
      </c>
      <c r="H39" s="111"/>
      <c r="I39" s="408">
        <f t="shared" si="9"/>
        <v>21.405723763264341</v>
      </c>
      <c r="J39" s="408"/>
      <c r="K39" s="408">
        <f t="shared" ref="K39:K43" si="11">D39*100/SUM($D$36:$D$43)</f>
        <v>22.976632005278844</v>
      </c>
      <c r="L39" s="408"/>
      <c r="M39" s="408">
        <f t="shared" si="10"/>
        <v>16.84502576298058</v>
      </c>
      <c r="N39" s="307"/>
    </row>
    <row r="40" spans="1:14" s="11" customFormat="1" ht="11.4">
      <c r="A40" s="450" t="s">
        <v>27</v>
      </c>
      <c r="B40" s="405">
        <f t="shared" si="8"/>
        <v>1426</v>
      </c>
      <c r="C40" s="405" t="s">
        <v>1</v>
      </c>
      <c r="D40" s="405">
        <v>1118</v>
      </c>
      <c r="E40" s="405"/>
      <c r="F40" s="405">
        <v>308</v>
      </c>
      <c r="G40" s="405" t="s">
        <v>1</v>
      </c>
      <c r="H40" s="111"/>
      <c r="I40" s="408">
        <f t="shared" si="9"/>
        <v>2.4133904242896067</v>
      </c>
      <c r="J40" s="408"/>
      <c r="K40" s="408">
        <f>D40*100/SUM($D$36:$D$43)</f>
        <v>2.5438576531889234</v>
      </c>
      <c r="L40" s="408"/>
      <c r="M40" s="408">
        <f t="shared" si="10"/>
        <v>2.0346148764698109</v>
      </c>
      <c r="N40" s="306"/>
    </row>
    <row r="41" spans="1:14" s="11" customFormat="1" ht="11.4">
      <c r="A41" s="450" t="s">
        <v>61</v>
      </c>
      <c r="B41" s="405">
        <f t="shared" si="8"/>
        <v>8548</v>
      </c>
      <c r="C41" s="630"/>
      <c r="D41" s="405">
        <v>3530</v>
      </c>
      <c r="E41" s="405"/>
      <c r="F41" s="405">
        <v>5018</v>
      </c>
      <c r="G41" s="630"/>
      <c r="H41" s="111"/>
      <c r="I41" s="408">
        <f t="shared" si="9"/>
        <v>14.466803188518625</v>
      </c>
      <c r="J41" s="408"/>
      <c r="K41" s="408">
        <f t="shared" si="11"/>
        <v>8.0320371339507162</v>
      </c>
      <c r="L41" s="408"/>
      <c r="M41" s="408">
        <f t="shared" si="10"/>
        <v>33.148368344563352</v>
      </c>
      <c r="N41" s="306"/>
    </row>
    <row r="42" spans="1:14" s="11" customFormat="1" ht="11.4">
      <c r="A42" s="450" t="s">
        <v>62</v>
      </c>
      <c r="B42" s="405">
        <f t="shared" si="8"/>
        <v>8487</v>
      </c>
      <c r="C42" s="630"/>
      <c r="D42" s="405">
        <v>6785</v>
      </c>
      <c r="E42" s="405"/>
      <c r="F42" s="405">
        <v>1702</v>
      </c>
      <c r="G42" s="405" t="s">
        <v>1</v>
      </c>
      <c r="H42" s="111"/>
      <c r="I42" s="408">
        <f t="shared" si="9"/>
        <v>14.363565589723628</v>
      </c>
      <c r="J42" s="408"/>
      <c r="K42" s="408">
        <f>D42*100/SUM($D$36:$D$43)</f>
        <v>15.438348995426518</v>
      </c>
      <c r="L42" s="408"/>
      <c r="M42" s="408">
        <f t="shared" si="10"/>
        <v>11.243228960232527</v>
      </c>
      <c r="N42" s="306"/>
    </row>
    <row r="43" spans="1:14" s="11" customFormat="1" ht="11.4">
      <c r="A43" s="450" t="s">
        <v>172</v>
      </c>
      <c r="B43" s="405">
        <f t="shared" si="8"/>
        <v>0</v>
      </c>
      <c r="C43" s="630"/>
      <c r="D43" s="405">
        <v>0</v>
      </c>
      <c r="E43" s="405"/>
      <c r="F43" s="405">
        <v>0</v>
      </c>
      <c r="G43" s="630"/>
      <c r="H43" s="111"/>
      <c r="I43" s="408">
        <f t="shared" si="9"/>
        <v>0</v>
      </c>
      <c r="J43" s="408"/>
      <c r="K43" s="408">
        <f t="shared" si="11"/>
        <v>0</v>
      </c>
      <c r="L43" s="408"/>
      <c r="M43" s="408">
        <f t="shared" si="10"/>
        <v>0</v>
      </c>
      <c r="N43" s="306"/>
    </row>
    <row r="44" spans="1:14" s="11" customFormat="1" ht="11.4">
      <c r="A44" s="112" t="s">
        <v>11</v>
      </c>
      <c r="B44" s="405">
        <f t="shared" si="8"/>
        <v>41313</v>
      </c>
      <c r="C44" s="630"/>
      <c r="D44" s="405">
        <v>32206</v>
      </c>
      <c r="E44" s="405"/>
      <c r="F44" s="405">
        <v>9107</v>
      </c>
      <c r="G44" s="630"/>
      <c r="H44" s="111"/>
      <c r="I44" s="308" t="s">
        <v>101</v>
      </c>
      <c r="J44" s="409"/>
      <c r="K44" s="308" t="s">
        <v>101</v>
      </c>
      <c r="L44" s="409"/>
      <c r="M44" s="308" t="s">
        <v>101</v>
      </c>
      <c r="N44" s="307"/>
    </row>
    <row r="45" spans="1:14" s="11" customFormat="1" ht="6.6" customHeight="1">
      <c r="A45" s="30"/>
      <c r="B45" s="405"/>
      <c r="C45" s="630"/>
      <c r="D45" s="405"/>
      <c r="E45" s="405"/>
      <c r="F45" s="405"/>
      <c r="G45" s="630"/>
      <c r="H45" s="110"/>
      <c r="I45" s="409"/>
      <c r="J45" s="409"/>
      <c r="K45" s="409"/>
      <c r="L45" s="409"/>
      <c r="M45" s="409"/>
      <c r="N45" s="306"/>
    </row>
    <row r="46" spans="1:14" s="11" customFormat="1" ht="13.8">
      <c r="A46" s="446" t="s">
        <v>135</v>
      </c>
      <c r="B46" s="404">
        <f>D46+F46</f>
        <v>109693</v>
      </c>
      <c r="C46" s="628"/>
      <c r="D46" s="405">
        <f>SUM($D$47:$D$55)</f>
        <v>5017</v>
      </c>
      <c r="E46" s="405"/>
      <c r="F46" s="405">
        <f>SUM($F$47:$F$55)</f>
        <v>104676</v>
      </c>
      <c r="G46" s="628"/>
      <c r="H46" s="109"/>
      <c r="I46" s="407">
        <f>SUM(I47:I53)</f>
        <v>100.00000000000001</v>
      </c>
      <c r="J46" s="407"/>
      <c r="K46" s="407">
        <f>SUM(K47:K53)</f>
        <v>100</v>
      </c>
      <c r="L46" s="407"/>
      <c r="M46" s="407">
        <f>SUM(M47:M53)</f>
        <v>100</v>
      </c>
      <c r="N46" s="305"/>
    </row>
    <row r="47" spans="1:14" s="11" customFormat="1" ht="11.4">
      <c r="A47" s="450" t="s">
        <v>20</v>
      </c>
      <c r="B47" s="405">
        <f t="shared" ref="B47:B54" si="12">D47+F47</f>
        <v>67279</v>
      </c>
      <c r="C47" s="630"/>
      <c r="D47" s="405">
        <v>970</v>
      </c>
      <c r="E47" s="405" t="s">
        <v>1</v>
      </c>
      <c r="F47" s="405">
        <v>66309</v>
      </c>
      <c r="G47" s="630"/>
      <c r="H47" s="111"/>
      <c r="I47" s="408">
        <f>B47*100/SUM($B$47:$B$53)</f>
        <v>65.541494968388037</v>
      </c>
      <c r="J47" s="408"/>
      <c r="K47" s="416">
        <f>D47/SUM($D$47:$D$53)*100</f>
        <v>23.629719853836782</v>
      </c>
      <c r="L47" s="408"/>
      <c r="M47" s="408">
        <f>F47*100/SUM($F$47:$F$53)</f>
        <v>67.287358188054313</v>
      </c>
      <c r="N47" s="307"/>
    </row>
    <row r="48" spans="1:14" s="11" customFormat="1" ht="11.4">
      <c r="A48" s="450" t="s">
        <v>184</v>
      </c>
      <c r="B48" s="405">
        <f t="shared" si="12"/>
        <v>1300</v>
      </c>
      <c r="C48" s="630"/>
      <c r="D48" s="405">
        <v>0</v>
      </c>
      <c r="E48" s="405"/>
      <c r="F48" s="405">
        <v>1300</v>
      </c>
      <c r="G48" s="630"/>
      <c r="H48" s="111"/>
      <c r="I48" s="408">
        <f t="shared" ref="I48:I53" si="13">B48*100/SUM($B$47:$B$53)</f>
        <v>1.2664270197075527</v>
      </c>
      <c r="J48" s="408"/>
      <c r="K48" s="416">
        <f t="shared" ref="K48:K54" si="14">D48/SUM($D$47:$D$53)*100</f>
        <v>0</v>
      </c>
      <c r="L48" s="408"/>
      <c r="M48" s="408">
        <f t="shared" ref="M48:M53" si="15">F48*100/SUM($F$47:$F$53)</f>
        <v>1.3191808901426745</v>
      </c>
      <c r="N48" s="307"/>
    </row>
    <row r="49" spans="1:26" s="11" customFormat="1" ht="11.4">
      <c r="A49" s="450" t="s">
        <v>26</v>
      </c>
      <c r="B49" s="405">
        <f t="shared" si="12"/>
        <v>19716</v>
      </c>
      <c r="C49" s="630"/>
      <c r="D49" s="405">
        <v>2104</v>
      </c>
      <c r="E49" s="405"/>
      <c r="F49" s="405">
        <v>17612</v>
      </c>
      <c r="G49" s="630"/>
      <c r="H49" s="111"/>
      <c r="I49" s="408">
        <f t="shared" si="13"/>
        <v>19.206827015810855</v>
      </c>
      <c r="J49" s="408"/>
      <c r="K49" s="416">
        <f t="shared" si="14"/>
        <v>51.254567600487213</v>
      </c>
      <c r="L49" s="408"/>
      <c r="M49" s="408">
        <f t="shared" si="15"/>
        <v>17.871856797840604</v>
      </c>
      <c r="N49" s="307"/>
    </row>
    <row r="50" spans="1:26" s="11" customFormat="1" ht="11.4">
      <c r="A50" s="450" t="s">
        <v>21</v>
      </c>
      <c r="B50" s="405">
        <f>D50+F50</f>
        <v>8407</v>
      </c>
      <c r="C50" s="630"/>
      <c r="D50" s="405">
        <v>158</v>
      </c>
      <c r="E50" s="405" t="s">
        <v>1</v>
      </c>
      <c r="F50" s="405">
        <v>8249</v>
      </c>
      <c r="G50" s="630"/>
      <c r="H50" s="111"/>
      <c r="I50" s="408">
        <f t="shared" si="13"/>
        <v>8.1898861189856902</v>
      </c>
      <c r="J50" s="408"/>
      <c r="K50" s="416">
        <f t="shared" si="14"/>
        <v>3.8489646772228991</v>
      </c>
      <c r="L50" s="408"/>
      <c r="M50" s="408">
        <f t="shared" si="15"/>
        <v>8.3707101252207092</v>
      </c>
      <c r="N50" s="306"/>
    </row>
    <row r="51" spans="1:26" s="11" customFormat="1" ht="11.4">
      <c r="A51" s="450" t="s">
        <v>27</v>
      </c>
      <c r="B51" s="405">
        <f t="shared" si="12"/>
        <v>1039</v>
      </c>
      <c r="C51" s="630"/>
      <c r="D51" s="405">
        <v>710</v>
      </c>
      <c r="E51" s="405" t="s">
        <v>1</v>
      </c>
      <c r="F51" s="405">
        <v>329</v>
      </c>
      <c r="G51" s="405" t="s">
        <v>1</v>
      </c>
      <c r="H51" s="111"/>
      <c r="I51" s="408">
        <f t="shared" si="13"/>
        <v>1.0121674411354979</v>
      </c>
      <c r="J51" s="408"/>
      <c r="K51" s="416">
        <f t="shared" si="14"/>
        <v>17.295980511571255</v>
      </c>
      <c r="L51" s="408"/>
      <c r="M51" s="408">
        <f t="shared" si="15"/>
        <v>0.33385424065918456</v>
      </c>
      <c r="N51" s="306"/>
    </row>
    <row r="52" spans="1:26" s="11" customFormat="1" ht="11.4">
      <c r="A52" s="450" t="s">
        <v>61</v>
      </c>
      <c r="B52" s="405">
        <f>D52+F52</f>
        <v>3042</v>
      </c>
      <c r="C52" s="630"/>
      <c r="D52" s="405">
        <v>0</v>
      </c>
      <c r="E52" s="405"/>
      <c r="F52" s="405">
        <v>3042</v>
      </c>
      <c r="G52" s="630"/>
      <c r="H52" s="111"/>
      <c r="I52" s="408">
        <f t="shared" si="13"/>
        <v>2.9634392261156735</v>
      </c>
      <c r="J52" s="408"/>
      <c r="K52" s="416">
        <f t="shared" si="14"/>
        <v>0</v>
      </c>
      <c r="L52" s="408"/>
      <c r="M52" s="408">
        <f t="shared" si="15"/>
        <v>3.0868832829338584</v>
      </c>
      <c r="N52" s="306"/>
    </row>
    <row r="53" spans="1:26" s="11" customFormat="1" ht="11.4">
      <c r="A53" s="450" t="s">
        <v>62</v>
      </c>
      <c r="B53" s="405">
        <f t="shared" si="12"/>
        <v>1868</v>
      </c>
      <c r="C53" s="630"/>
      <c r="D53" s="405">
        <v>163</v>
      </c>
      <c r="E53" s="405" t="s">
        <v>1</v>
      </c>
      <c r="F53" s="405">
        <v>1705</v>
      </c>
      <c r="G53" s="630"/>
      <c r="H53" s="111"/>
      <c r="I53" s="408">
        <f t="shared" si="13"/>
        <v>1.8197582098566989</v>
      </c>
      <c r="J53" s="408"/>
      <c r="K53" s="416">
        <f t="shared" si="14"/>
        <v>3.9707673568818511</v>
      </c>
      <c r="L53" s="408"/>
      <c r="M53" s="408">
        <f t="shared" si="15"/>
        <v>1.7301564751486616</v>
      </c>
      <c r="N53" s="306"/>
    </row>
    <row r="54" spans="1:26" s="11" customFormat="1" ht="11.4">
      <c r="A54" s="450" t="s">
        <v>172</v>
      </c>
      <c r="B54" s="405">
        <f t="shared" si="12"/>
        <v>14</v>
      </c>
      <c r="C54" s="405" t="s">
        <v>1</v>
      </c>
      <c r="D54" s="405">
        <v>0</v>
      </c>
      <c r="E54" s="405"/>
      <c r="F54" s="405">
        <v>14</v>
      </c>
      <c r="G54" s="405" t="s">
        <v>1</v>
      </c>
      <c r="H54" s="111"/>
      <c r="I54" s="408"/>
      <c r="J54" s="408"/>
      <c r="K54" s="416">
        <f t="shared" si="14"/>
        <v>0</v>
      </c>
      <c r="L54" s="408"/>
      <c r="M54" s="408"/>
      <c r="N54" s="306"/>
    </row>
    <row r="55" spans="1:26" s="11" customFormat="1" ht="11.4">
      <c r="A55" s="450" t="s">
        <v>11</v>
      </c>
      <c r="B55" s="405">
        <f>D55+F55</f>
        <v>7028</v>
      </c>
      <c r="C55" s="310"/>
      <c r="D55" s="405">
        <v>912</v>
      </c>
      <c r="E55" s="405" t="s">
        <v>1</v>
      </c>
      <c r="F55" s="405">
        <v>6116</v>
      </c>
      <c r="G55" s="310"/>
      <c r="H55" s="111"/>
      <c r="I55" s="308" t="s">
        <v>101</v>
      </c>
      <c r="J55" s="409"/>
      <c r="K55" s="308" t="s">
        <v>101</v>
      </c>
      <c r="L55" s="409"/>
      <c r="M55" s="308" t="s">
        <v>101</v>
      </c>
      <c r="N55" s="307"/>
    </row>
    <row r="56" spans="1:26" s="11" customFormat="1" ht="6.75" customHeight="1">
      <c r="A56" s="450"/>
      <c r="B56" s="405"/>
      <c r="C56" s="310"/>
      <c r="D56" s="405"/>
      <c r="E56" s="405"/>
      <c r="F56" s="405"/>
      <c r="G56" s="310"/>
      <c r="H56" s="111"/>
      <c r="I56" s="308"/>
      <c r="J56" s="409"/>
      <c r="K56" s="308"/>
      <c r="L56" s="409"/>
      <c r="M56" s="308"/>
      <c r="N56" s="307"/>
    </row>
    <row r="57" spans="1:26" s="11" customFormat="1" ht="12">
      <c r="A57" s="446" t="s">
        <v>11</v>
      </c>
      <c r="B57" s="405">
        <f>D57+F57</f>
        <v>393</v>
      </c>
      <c r="C57" s="405" t="s">
        <v>1</v>
      </c>
      <c r="D57" s="11">
        <v>37</v>
      </c>
      <c r="E57" s="405" t="s">
        <v>1</v>
      </c>
      <c r="F57" s="11">
        <v>356</v>
      </c>
      <c r="G57" s="405" t="s">
        <v>1</v>
      </c>
      <c r="H57" s="605"/>
      <c r="I57" s="605" t="s">
        <v>101</v>
      </c>
      <c r="J57" s="605"/>
      <c r="K57" s="605" t="s">
        <v>101</v>
      </c>
      <c r="L57" s="605"/>
      <c r="M57" s="605" t="s">
        <v>101</v>
      </c>
      <c r="N57" s="307"/>
      <c r="Z57" s="11" t="s">
        <v>101</v>
      </c>
    </row>
    <row r="58" spans="1:26" s="11" customFormat="1" ht="6.6" customHeight="1" thickBot="1">
      <c r="A58" s="103"/>
      <c r="B58" s="114"/>
      <c r="C58" s="371"/>
      <c r="D58" s="115"/>
      <c r="E58" s="373"/>
      <c r="F58" s="114"/>
      <c r="G58" s="371"/>
      <c r="H58" s="116"/>
      <c r="I58" s="117"/>
      <c r="J58" s="116"/>
      <c r="K58" s="117"/>
      <c r="L58" s="117"/>
      <c r="M58" s="117"/>
      <c r="N58" s="116"/>
    </row>
    <row r="59" spans="1:26" s="4" customFormat="1" ht="6.6" customHeight="1">
      <c r="A59" s="118"/>
      <c r="B59" s="119"/>
      <c r="C59" s="372"/>
      <c r="D59" s="31"/>
      <c r="E59" s="369"/>
      <c r="F59" s="119"/>
      <c r="G59" s="372"/>
      <c r="H59" s="119"/>
      <c r="I59" s="120"/>
      <c r="J59" s="120"/>
      <c r="K59" s="120"/>
      <c r="L59" s="120"/>
      <c r="M59" s="120"/>
      <c r="N59" s="119"/>
    </row>
    <row r="60" spans="1:26" s="4" customFormat="1" ht="11.4">
      <c r="A60" s="13" t="s">
        <v>52</v>
      </c>
      <c r="C60" s="330"/>
      <c r="E60" s="330"/>
      <c r="G60" s="330"/>
    </row>
    <row r="61" spans="1:26" s="4" customFormat="1" ht="11.4">
      <c r="A61" s="24" t="s">
        <v>160</v>
      </c>
      <c r="C61" s="330"/>
      <c r="E61" s="330"/>
      <c r="G61" s="330"/>
    </row>
    <row r="62" spans="1:26" s="4" customFormat="1" ht="21.75" customHeight="1">
      <c r="A62" s="656" t="s">
        <v>153</v>
      </c>
      <c r="B62" s="656"/>
      <c r="C62" s="656"/>
      <c r="D62" s="656"/>
      <c r="E62" s="656"/>
      <c r="F62" s="656"/>
      <c r="G62" s="656"/>
      <c r="H62" s="656"/>
      <c r="I62" s="656"/>
      <c r="J62" s="656"/>
      <c r="K62" s="656"/>
      <c r="L62" s="656"/>
      <c r="M62" s="656"/>
      <c r="N62" s="656"/>
    </row>
    <row r="63" spans="1:26" s="4" customFormat="1" ht="10.199999999999999">
      <c r="A63" s="3" t="s">
        <v>31</v>
      </c>
      <c r="B63" s="31"/>
      <c r="C63" s="369"/>
      <c r="D63" s="31"/>
      <c r="E63" s="369"/>
      <c r="F63" s="31"/>
      <c r="G63" s="369"/>
      <c r="H63" s="31"/>
      <c r="I63" s="31"/>
      <c r="J63" s="31"/>
      <c r="K63" s="31"/>
      <c r="L63" s="31"/>
      <c r="M63" s="31"/>
      <c r="N63" s="31"/>
    </row>
    <row r="64" spans="1:26" s="4" customFormat="1" ht="10.199999999999999">
      <c r="A64" s="158" t="s">
        <v>113</v>
      </c>
      <c r="B64" s="31"/>
      <c r="C64" s="369"/>
      <c r="D64" s="31"/>
      <c r="E64" s="369"/>
      <c r="F64" s="31"/>
      <c r="G64" s="369"/>
      <c r="H64" s="31"/>
      <c r="I64" s="31"/>
      <c r="J64" s="31"/>
      <c r="K64" s="31"/>
      <c r="L64" s="31"/>
      <c r="M64" s="31"/>
      <c r="N64" s="31"/>
    </row>
    <row r="65" spans="1:14" s="4" customFormat="1" ht="10.199999999999999">
      <c r="A65" s="4" t="s">
        <v>202</v>
      </c>
      <c r="B65" s="6"/>
      <c r="C65" s="330"/>
      <c r="E65" s="330"/>
      <c r="G65" s="330"/>
      <c r="N65" s="7"/>
    </row>
    <row r="67" spans="1:14">
      <c r="A67" s="328"/>
    </row>
    <row r="68" spans="1:14">
      <c r="A68" s="328"/>
      <c r="B68" s="323"/>
      <c r="D68" s="323"/>
    </row>
    <row r="69" spans="1:14">
      <c r="A69" s="328"/>
      <c r="B69" s="323"/>
    </row>
    <row r="70" spans="1:14">
      <c r="A70" s="328"/>
      <c r="D70" s="323"/>
    </row>
    <row r="71" spans="1:14">
      <c r="A71" s="328"/>
      <c r="B71" s="323"/>
      <c r="D71" s="323"/>
    </row>
    <row r="72" spans="1:14">
      <c r="A72" s="328"/>
      <c r="B72" s="323"/>
    </row>
    <row r="73" spans="1:14">
      <c r="A73" s="328"/>
      <c r="B73" s="323"/>
      <c r="D73" s="323"/>
    </row>
    <row r="74" spans="1:14">
      <c r="A74" s="328"/>
      <c r="B74" s="323"/>
    </row>
  </sheetData>
  <mergeCells count="13">
    <mergeCell ref="A62:N62"/>
    <mergeCell ref="D10:E10"/>
    <mergeCell ref="K10:L10"/>
    <mergeCell ref="M10:N10"/>
    <mergeCell ref="A1:N1"/>
    <mergeCell ref="A4:A10"/>
    <mergeCell ref="B4:G4"/>
    <mergeCell ref="I4:N4"/>
    <mergeCell ref="B7:C10"/>
    <mergeCell ref="D7:G7"/>
    <mergeCell ref="I7:J10"/>
    <mergeCell ref="K7:N7"/>
    <mergeCell ref="F10:G10"/>
  </mergeCells>
  <phoneticPr fontId="22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S64" sqref="S64"/>
    </sheetView>
  </sheetViews>
  <sheetFormatPr defaultColWidth="11.44140625" defaultRowHeight="13.2"/>
  <cols>
    <col min="1" max="1" width="25.6640625" style="106" customWidth="1"/>
    <col min="2" max="2" width="8.6640625" style="106" customWidth="1"/>
    <col min="3" max="3" width="2.6640625" style="370" customWidth="1"/>
    <col min="4" max="4" width="8.6640625" style="106" customWidth="1"/>
    <col min="5" max="5" width="2.6640625" style="370" customWidth="1"/>
    <col min="6" max="6" width="8.6640625" style="106" customWidth="1"/>
    <col min="7" max="7" width="2.6640625" style="370" customWidth="1"/>
    <col min="8" max="8" width="1.6640625" style="106" customWidth="1"/>
    <col min="9" max="9" width="8.6640625" style="106" customWidth="1"/>
    <col min="10" max="10" width="2.6640625" style="106" customWidth="1"/>
    <col min="11" max="11" width="8.6640625" style="106" customWidth="1"/>
    <col min="12" max="12" width="2.6640625" style="106" customWidth="1"/>
    <col min="13" max="13" width="8.6640625" style="106" customWidth="1"/>
    <col min="14" max="14" width="2.6640625" style="106" customWidth="1"/>
    <col min="15" max="16384" width="11.44140625" style="1"/>
  </cols>
  <sheetData>
    <row r="1" spans="1:17" ht="38.25" customHeight="1">
      <c r="A1" s="677" t="s">
        <v>217</v>
      </c>
      <c r="B1" s="677"/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8"/>
    </row>
    <row r="2" spans="1:17" s="11" customFormat="1" ht="6.6" customHeight="1" thickBot="1">
      <c r="A2" s="107"/>
      <c r="B2" s="107"/>
      <c r="C2" s="371"/>
      <c r="D2" s="107"/>
      <c r="E2" s="371"/>
      <c r="F2" s="107"/>
      <c r="G2" s="371"/>
      <c r="H2" s="107"/>
      <c r="I2" s="107"/>
      <c r="J2" s="107"/>
      <c r="K2" s="107"/>
      <c r="L2" s="107"/>
      <c r="M2" s="107"/>
      <c r="N2" s="107"/>
    </row>
    <row r="3" spans="1:17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7" s="11" customFormat="1" ht="12.75" customHeight="1">
      <c r="A4" s="663" t="s">
        <v>110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17" s="11" customFormat="1" ht="6.6" customHeight="1">
      <c r="A5" s="663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7" s="11" customFormat="1" ht="6.6" customHeight="1">
      <c r="A6" s="663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7" s="11" customFormat="1" ht="25.5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17" s="11" customFormat="1" ht="6.6" customHeight="1">
      <c r="A8" s="663"/>
      <c r="B8" s="670"/>
      <c r="C8" s="670"/>
      <c r="D8" s="536"/>
      <c r="E8" s="537"/>
      <c r="F8" s="536"/>
      <c r="G8" s="537"/>
      <c r="H8" s="534"/>
      <c r="I8" s="670"/>
      <c r="J8" s="670"/>
      <c r="K8" s="536"/>
      <c r="L8" s="536"/>
      <c r="M8" s="536"/>
      <c r="N8" s="536"/>
    </row>
    <row r="9" spans="1:17" s="11" customFormat="1" ht="6.6" customHeight="1">
      <c r="A9" s="663"/>
      <c r="B9" s="670"/>
      <c r="C9" s="670"/>
      <c r="D9" s="534"/>
      <c r="E9" s="538"/>
      <c r="F9" s="534"/>
      <c r="G9" s="538"/>
      <c r="H9" s="534"/>
      <c r="I9" s="670"/>
      <c r="J9" s="670"/>
      <c r="K9" s="534"/>
      <c r="L9" s="534"/>
      <c r="M9" s="534"/>
      <c r="N9" s="534"/>
    </row>
    <row r="10" spans="1:17" s="11" customFormat="1" ht="25.5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</row>
    <row r="11" spans="1:17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7" s="11" customFormat="1" ht="6.6" customHeight="1">
      <c r="A12" s="108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7" s="11" customFormat="1" ht="13.8">
      <c r="A13" s="542" t="s">
        <v>60</v>
      </c>
      <c r="B13" s="470">
        <f>D13+F13</f>
        <v>258472</v>
      </c>
      <c r="C13" s="558"/>
      <c r="D13" s="562">
        <f>SUM(D14:D22)</f>
        <v>97886</v>
      </c>
      <c r="E13" s="558"/>
      <c r="F13" s="562">
        <f>SUM(F14:F22)</f>
        <v>160586</v>
      </c>
      <c r="G13" s="558"/>
      <c r="H13" s="542"/>
      <c r="I13" s="544">
        <f>SUM(I14:I21)</f>
        <v>99.999999999999986</v>
      </c>
      <c r="J13" s="544"/>
      <c r="K13" s="544">
        <f>SUM(K14:K21)</f>
        <v>100</v>
      </c>
      <c r="L13" s="544"/>
      <c r="M13" s="544">
        <f>SUM(M14:M21)</f>
        <v>100</v>
      </c>
      <c r="N13" s="501"/>
      <c r="Q13" s="270"/>
    </row>
    <row r="14" spans="1:17" s="36" customFormat="1" ht="11.4">
      <c r="A14" s="563" t="s">
        <v>20</v>
      </c>
      <c r="B14" s="485">
        <f t="shared" ref="B14:B22" si="0">D14+F14</f>
        <v>98127</v>
      </c>
      <c r="C14" s="564"/>
      <c r="D14" s="485">
        <v>6987</v>
      </c>
      <c r="E14" s="485"/>
      <c r="F14" s="485">
        <v>91140</v>
      </c>
      <c r="G14" s="486"/>
      <c r="H14" s="565"/>
      <c r="I14" s="566">
        <f t="shared" ref="I14:I21" si="1">B14*100/SUM($B$14:$B$21)</f>
        <v>47.780823785478823</v>
      </c>
      <c r="J14" s="566"/>
      <c r="K14" s="566">
        <f t="shared" ref="K14:K21" si="2">D14*100/SUM($D$14:$D$21)</f>
        <v>11.078342767445179</v>
      </c>
      <c r="L14" s="566"/>
      <c r="M14" s="566">
        <f t="shared" ref="M14:M21" si="3">F14*100/SUM($F$14:$F$21)</f>
        <v>64.047786366830636</v>
      </c>
      <c r="N14" s="502"/>
    </row>
    <row r="15" spans="1:17" s="36" customFormat="1" ht="11.4">
      <c r="A15" s="563" t="s">
        <v>25</v>
      </c>
      <c r="B15" s="485">
        <f t="shared" si="0"/>
        <v>3786</v>
      </c>
      <c r="C15" s="486"/>
      <c r="D15" s="485">
        <v>1659</v>
      </c>
      <c r="E15" s="485" t="s">
        <v>1</v>
      </c>
      <c r="F15" s="485">
        <v>2127</v>
      </c>
      <c r="G15" s="486"/>
      <c r="H15" s="521"/>
      <c r="I15" s="566">
        <f t="shared" si="1"/>
        <v>1.8435109485852295</v>
      </c>
      <c r="J15" s="488"/>
      <c r="K15" s="566">
        <f t="shared" si="2"/>
        <v>2.6304523616990916</v>
      </c>
      <c r="L15" s="488"/>
      <c r="M15" s="566">
        <f t="shared" si="3"/>
        <v>1.494729444834856</v>
      </c>
      <c r="N15" s="502"/>
    </row>
    <row r="16" spans="1:17" s="36" customFormat="1" ht="11.4">
      <c r="A16" s="563" t="s">
        <v>26</v>
      </c>
      <c r="B16" s="485">
        <f t="shared" si="0"/>
        <v>43503</v>
      </c>
      <c r="C16" s="486"/>
      <c r="D16" s="485">
        <v>21275</v>
      </c>
      <c r="E16" s="485"/>
      <c r="F16" s="485">
        <v>22228</v>
      </c>
      <c r="G16" s="486"/>
      <c r="H16" s="521"/>
      <c r="I16" s="566">
        <f t="shared" si="1"/>
        <v>21.18284648608115</v>
      </c>
      <c r="J16" s="566"/>
      <c r="K16" s="566">
        <f t="shared" si="2"/>
        <v>33.732895717388892</v>
      </c>
      <c r="L16" s="566"/>
      <c r="M16" s="566">
        <f t="shared" si="3"/>
        <v>15.620520028109627</v>
      </c>
      <c r="N16" s="502"/>
    </row>
    <row r="17" spans="1:14" s="36" customFormat="1" ht="11.4">
      <c r="A17" s="563" t="s">
        <v>21</v>
      </c>
      <c r="B17" s="485">
        <f t="shared" si="0"/>
        <v>24847</v>
      </c>
      <c r="C17" s="564"/>
      <c r="D17" s="485">
        <v>12487</v>
      </c>
      <c r="E17" s="485"/>
      <c r="F17" s="485">
        <v>12360</v>
      </c>
      <c r="G17" s="486"/>
      <c r="H17" s="565"/>
      <c r="I17" s="566">
        <f t="shared" si="1"/>
        <v>12.098710126650079</v>
      </c>
      <c r="J17" s="488"/>
      <c r="K17" s="566">
        <f t="shared" si="2"/>
        <v>19.798950355959345</v>
      </c>
      <c r="L17" s="488"/>
      <c r="M17" s="566">
        <f t="shared" si="3"/>
        <v>8.6858749121574146</v>
      </c>
      <c r="N17" s="502"/>
    </row>
    <row r="18" spans="1:14" s="36" customFormat="1" ht="11.4">
      <c r="A18" s="563" t="s">
        <v>27</v>
      </c>
      <c r="B18" s="485">
        <f t="shared" si="0"/>
        <v>10598</v>
      </c>
      <c r="C18" s="486"/>
      <c r="D18" s="485">
        <v>9196</v>
      </c>
      <c r="E18" s="485"/>
      <c r="F18" s="485">
        <v>1402</v>
      </c>
      <c r="G18" s="486"/>
      <c r="H18" s="521"/>
      <c r="I18" s="566">
        <f t="shared" si="1"/>
        <v>5.1604672564992766</v>
      </c>
      <c r="J18" s="488"/>
      <c r="K18" s="566">
        <f t="shared" si="2"/>
        <v>14.580855887995687</v>
      </c>
      <c r="L18" s="488"/>
      <c r="M18" s="566">
        <f t="shared" si="3"/>
        <v>0.98524244553759666</v>
      </c>
      <c r="N18" s="502"/>
    </row>
    <row r="19" spans="1:14" s="36" customFormat="1" ht="11.4">
      <c r="A19" s="563" t="s">
        <v>61</v>
      </c>
      <c r="B19" s="485">
        <f t="shared" si="0"/>
        <v>13059</v>
      </c>
      <c r="C19" s="486"/>
      <c r="D19" s="485">
        <v>4005</v>
      </c>
      <c r="E19" s="485"/>
      <c r="F19" s="485">
        <v>9054</v>
      </c>
      <c r="G19" s="486"/>
      <c r="H19" s="521"/>
      <c r="I19" s="566">
        <f t="shared" si="1"/>
        <v>6.358798065920368</v>
      </c>
      <c r="J19" s="488"/>
      <c r="K19" s="566">
        <f t="shared" si="2"/>
        <v>6.350187889454407</v>
      </c>
      <c r="L19" s="488"/>
      <c r="M19" s="566">
        <f t="shared" si="3"/>
        <v>6.3626141953619113</v>
      </c>
      <c r="N19" s="502"/>
    </row>
    <row r="20" spans="1:14" s="36" customFormat="1" ht="11.4">
      <c r="A20" s="563" t="s">
        <v>62</v>
      </c>
      <c r="B20" s="485">
        <f t="shared" si="0"/>
        <v>11435</v>
      </c>
      <c r="C20" s="486"/>
      <c r="D20" s="485">
        <v>7460</v>
      </c>
      <c r="E20" s="485"/>
      <c r="F20" s="485">
        <v>3975</v>
      </c>
      <c r="G20" s="486"/>
      <c r="H20" s="521"/>
      <c r="I20" s="566">
        <f t="shared" si="1"/>
        <v>5.5680263330882465</v>
      </c>
      <c r="J20" s="488"/>
      <c r="K20" s="566">
        <f t="shared" si="2"/>
        <v>11.828315020057397</v>
      </c>
      <c r="L20" s="488"/>
      <c r="M20" s="566">
        <f t="shared" si="3"/>
        <v>2.793394237526353</v>
      </c>
      <c r="N20" s="502"/>
    </row>
    <row r="21" spans="1:14" s="36" customFormat="1" ht="11.4">
      <c r="A21" s="563" t="s">
        <v>172</v>
      </c>
      <c r="B21" s="485">
        <f t="shared" si="0"/>
        <v>14</v>
      </c>
      <c r="C21" s="485" t="s">
        <v>1</v>
      </c>
      <c r="D21" s="485">
        <v>0</v>
      </c>
      <c r="E21" s="485"/>
      <c r="F21" s="485">
        <v>14</v>
      </c>
      <c r="G21" s="485" t="s">
        <v>1</v>
      </c>
      <c r="H21" s="521"/>
      <c r="I21" s="566">
        <f t="shared" si="1"/>
        <v>6.8169976968286356E-3</v>
      </c>
      <c r="J21" s="488"/>
      <c r="K21" s="566">
        <f t="shared" si="2"/>
        <v>0</v>
      </c>
      <c r="L21" s="488"/>
      <c r="M21" s="566">
        <f t="shared" si="3"/>
        <v>9.8383696416022483E-3</v>
      </c>
      <c r="N21" s="502"/>
    </row>
    <row r="22" spans="1:14" s="36" customFormat="1" ht="11.4">
      <c r="A22" s="563" t="s">
        <v>11</v>
      </c>
      <c r="B22" s="485">
        <f t="shared" si="0"/>
        <v>53103</v>
      </c>
      <c r="C22" s="631"/>
      <c r="D22" s="485">
        <v>34817</v>
      </c>
      <c r="E22" s="485"/>
      <c r="F22" s="485">
        <v>18286</v>
      </c>
      <c r="G22" s="615"/>
      <c r="H22" s="565"/>
      <c r="I22" s="570" t="s">
        <v>101</v>
      </c>
      <c r="J22" s="507"/>
      <c r="K22" s="570" t="s">
        <v>101</v>
      </c>
      <c r="L22" s="566"/>
      <c r="M22" s="570" t="s">
        <v>101</v>
      </c>
      <c r="N22" s="502"/>
    </row>
    <row r="23" spans="1:14" s="11" customFormat="1" ht="6.6" customHeight="1">
      <c r="A23" s="113"/>
      <c r="B23" s="302"/>
      <c r="C23" s="629"/>
      <c r="D23" s="303"/>
      <c r="E23" s="629"/>
      <c r="F23" s="303"/>
      <c r="G23" s="630"/>
      <c r="H23" s="111"/>
      <c r="I23" s="406"/>
      <c r="J23" s="406"/>
      <c r="K23" s="406"/>
      <c r="L23" s="406"/>
      <c r="M23" s="406"/>
      <c r="N23" s="307"/>
    </row>
    <row r="24" spans="1:14" s="11" customFormat="1" ht="13.8">
      <c r="A24" s="446" t="s">
        <v>196</v>
      </c>
      <c r="B24" s="404">
        <f t="shared" ref="B24:B33" si="4">D24+F24</f>
        <v>113866</v>
      </c>
      <c r="C24" s="628"/>
      <c r="D24" s="404">
        <f>SUM(D25:D33)</f>
        <v>60040</v>
      </c>
      <c r="E24" s="628"/>
      <c r="F24" s="404">
        <f>SUM(F25:F33)</f>
        <v>53826</v>
      </c>
      <c r="G24" s="628"/>
      <c r="H24" s="109"/>
      <c r="I24" s="407">
        <f>SUM(I25:I32)</f>
        <v>100</v>
      </c>
      <c r="J24" s="407"/>
      <c r="K24" s="407">
        <f>SUM(K25:K32)</f>
        <v>100</v>
      </c>
      <c r="L24" s="407"/>
      <c r="M24" s="407">
        <f>SUM(M25:M31)</f>
        <v>100</v>
      </c>
      <c r="N24" s="305"/>
    </row>
    <row r="25" spans="1:14" s="11" customFormat="1" ht="11.4">
      <c r="A25" s="450" t="s">
        <v>20</v>
      </c>
      <c r="B25" s="405">
        <f t="shared" si="4"/>
        <v>29435</v>
      </c>
      <c r="C25" s="630"/>
      <c r="D25" s="405">
        <v>3560</v>
      </c>
      <c r="E25" s="405"/>
      <c r="F25" s="405">
        <v>25875</v>
      </c>
      <c r="G25" s="630"/>
      <c r="H25" s="111"/>
      <c r="I25" s="408">
        <f t="shared" ref="I25:I32" si="5">B25*100/SUM($B$25:$B$32)</f>
        <v>36.282171383492752</v>
      </c>
      <c r="J25" s="408"/>
      <c r="K25" s="408">
        <f t="shared" ref="K25:K32" si="6">D25*100/SUM($D$25:$D$32)</f>
        <v>10.014628108473051</v>
      </c>
      <c r="L25" s="408"/>
      <c r="M25" s="408">
        <f t="shared" ref="M25:M32" si="7">F25*100/SUM($F$25:$F$32)</f>
        <v>56.768319438350154</v>
      </c>
      <c r="N25" s="307"/>
    </row>
    <row r="26" spans="1:14" s="11" customFormat="1" ht="11.4">
      <c r="A26" s="450" t="s">
        <v>25</v>
      </c>
      <c r="B26" s="405">
        <f t="shared" si="4"/>
        <v>1183</v>
      </c>
      <c r="C26" s="405" t="s">
        <v>1</v>
      </c>
      <c r="D26" s="405">
        <v>811</v>
      </c>
      <c r="E26" s="405" t="s">
        <v>1</v>
      </c>
      <c r="F26" s="405">
        <v>372</v>
      </c>
      <c r="G26" s="405" t="s">
        <v>1</v>
      </c>
      <c r="H26" s="111"/>
      <c r="I26" s="408">
        <f t="shared" si="5"/>
        <v>1.4581895276599941</v>
      </c>
      <c r="J26" s="408"/>
      <c r="K26" s="408">
        <f t="shared" si="6"/>
        <v>2.2814223022392257</v>
      </c>
      <c r="L26" s="408"/>
      <c r="M26" s="408">
        <f t="shared" si="7"/>
        <v>0.81614743308468629</v>
      </c>
      <c r="N26" s="307"/>
    </row>
    <row r="27" spans="1:14" s="11" customFormat="1" ht="11.4">
      <c r="A27" s="450" t="s">
        <v>26</v>
      </c>
      <c r="B27" s="405">
        <f t="shared" si="4"/>
        <v>19484</v>
      </c>
      <c r="C27" s="630"/>
      <c r="D27" s="405">
        <v>10741</v>
      </c>
      <c r="E27" s="405"/>
      <c r="F27" s="405">
        <v>8743</v>
      </c>
      <c r="G27" s="630"/>
      <c r="H27" s="111"/>
      <c r="I27" s="408">
        <f t="shared" si="5"/>
        <v>24.01636919435953</v>
      </c>
      <c r="J27" s="408"/>
      <c r="K27" s="408">
        <f t="shared" si="6"/>
        <v>30.215483290199167</v>
      </c>
      <c r="L27" s="408"/>
      <c r="M27" s="408">
        <f t="shared" si="7"/>
        <v>19.181658622202722</v>
      </c>
      <c r="N27" s="307"/>
    </row>
    <row r="28" spans="1:14" s="11" customFormat="1" ht="11.4">
      <c r="A28" s="450" t="s">
        <v>21</v>
      </c>
      <c r="B28" s="405">
        <f t="shared" si="4"/>
        <v>11654</v>
      </c>
      <c r="C28" s="630"/>
      <c r="D28" s="405">
        <v>7381</v>
      </c>
      <c r="E28" s="405"/>
      <c r="F28" s="405">
        <v>4273</v>
      </c>
      <c r="G28" s="630"/>
      <c r="H28" s="111"/>
      <c r="I28" s="408">
        <f t="shared" si="5"/>
        <v>14.364954146533872</v>
      </c>
      <c r="J28" s="408"/>
      <c r="K28" s="408">
        <f t="shared" si="6"/>
        <v>20.763474738381905</v>
      </c>
      <c r="L28" s="408"/>
      <c r="M28" s="408">
        <f t="shared" si="7"/>
        <v>9.3747257569109266</v>
      </c>
      <c r="N28" s="307"/>
    </row>
    <row r="29" spans="1:14" s="11" customFormat="1" ht="11.4">
      <c r="A29" s="450" t="s">
        <v>27</v>
      </c>
      <c r="B29" s="405">
        <f t="shared" si="4"/>
        <v>5541</v>
      </c>
      <c r="C29" s="630"/>
      <c r="D29" s="405">
        <v>4759</v>
      </c>
      <c r="E29" s="405"/>
      <c r="F29" s="405">
        <v>782</v>
      </c>
      <c r="G29" s="405" t="s">
        <v>1</v>
      </c>
      <c r="H29" s="111"/>
      <c r="I29" s="408">
        <f t="shared" si="5"/>
        <v>6.8299477369095749</v>
      </c>
      <c r="J29" s="408"/>
      <c r="K29" s="408">
        <f t="shared" si="6"/>
        <v>13.387532350624507</v>
      </c>
      <c r="L29" s="408"/>
      <c r="M29" s="408">
        <f t="shared" si="7"/>
        <v>1.7156647652479158</v>
      </c>
      <c r="N29" s="306"/>
    </row>
    <row r="30" spans="1:14" s="11" customFormat="1" ht="11.4">
      <c r="A30" s="450" t="s">
        <v>61</v>
      </c>
      <c r="B30" s="405">
        <f t="shared" si="4"/>
        <v>4763</v>
      </c>
      <c r="C30" s="630"/>
      <c r="D30" s="405">
        <v>1698</v>
      </c>
      <c r="E30" s="405" t="s">
        <v>1</v>
      </c>
      <c r="F30" s="405">
        <v>3065</v>
      </c>
      <c r="G30" s="630"/>
      <c r="H30" s="111"/>
      <c r="I30" s="408">
        <f t="shared" si="5"/>
        <v>5.8709693324129768</v>
      </c>
      <c r="J30" s="408"/>
      <c r="K30" s="408">
        <f t="shared" si="6"/>
        <v>4.7766400360076515</v>
      </c>
      <c r="L30" s="408"/>
      <c r="M30" s="408">
        <f t="shared" si="7"/>
        <v>6.7244405440982886</v>
      </c>
      <c r="N30" s="306"/>
    </row>
    <row r="31" spans="1:14" s="11" customFormat="1" ht="11.4">
      <c r="A31" s="450" t="s">
        <v>62</v>
      </c>
      <c r="B31" s="405">
        <f t="shared" si="4"/>
        <v>9068</v>
      </c>
      <c r="C31" s="630"/>
      <c r="D31" s="405">
        <v>6598</v>
      </c>
      <c r="E31" s="405"/>
      <c r="F31" s="405">
        <v>2470</v>
      </c>
      <c r="G31" s="630"/>
      <c r="H31" s="110"/>
      <c r="I31" s="408">
        <f t="shared" si="5"/>
        <v>11.177398678631299</v>
      </c>
      <c r="J31" s="408"/>
      <c r="K31" s="408">
        <f t="shared" si="6"/>
        <v>18.560819174074492</v>
      </c>
      <c r="L31" s="408"/>
      <c r="M31" s="408">
        <f t="shared" si="7"/>
        <v>5.4190434401053089</v>
      </c>
      <c r="N31" s="306"/>
    </row>
    <row r="32" spans="1:14" s="11" customFormat="1" ht="11.4">
      <c r="A32" s="450" t="s">
        <v>172</v>
      </c>
      <c r="B32" s="405">
        <f t="shared" si="4"/>
        <v>0</v>
      </c>
      <c r="C32" s="630"/>
      <c r="D32" s="405">
        <v>0</v>
      </c>
      <c r="E32" s="405"/>
      <c r="F32" s="405">
        <v>0</v>
      </c>
      <c r="G32" s="630"/>
      <c r="H32" s="110"/>
      <c r="I32" s="408">
        <f t="shared" si="5"/>
        <v>0</v>
      </c>
      <c r="J32" s="408"/>
      <c r="K32" s="408">
        <f t="shared" si="6"/>
        <v>0</v>
      </c>
      <c r="L32" s="408"/>
      <c r="M32" s="408">
        <f t="shared" si="7"/>
        <v>0</v>
      </c>
      <c r="N32" s="306"/>
    </row>
    <row r="33" spans="1:14" s="11" customFormat="1" ht="11.4">
      <c r="A33" s="450" t="s">
        <v>11</v>
      </c>
      <c r="B33" s="405">
        <f t="shared" si="4"/>
        <v>32738</v>
      </c>
      <c r="C33" s="630"/>
      <c r="D33" s="405">
        <v>24492</v>
      </c>
      <c r="E33" s="405"/>
      <c r="F33" s="405">
        <v>8246</v>
      </c>
      <c r="G33" s="630"/>
      <c r="H33" s="110"/>
      <c r="I33" s="308" t="s">
        <v>101</v>
      </c>
      <c r="J33" s="409"/>
      <c r="K33" s="308" t="s">
        <v>101</v>
      </c>
      <c r="L33" s="409"/>
      <c r="M33" s="308" t="s">
        <v>101</v>
      </c>
      <c r="N33" s="306"/>
    </row>
    <row r="34" spans="1:14" s="11" customFormat="1" ht="6.6" customHeight="1">
      <c r="A34" s="30"/>
      <c r="B34" s="405"/>
      <c r="C34" s="630"/>
      <c r="D34" s="303"/>
      <c r="E34" s="629"/>
      <c r="F34" s="405"/>
      <c r="G34" s="630"/>
      <c r="H34" s="110"/>
      <c r="I34" s="408"/>
      <c r="J34" s="408"/>
      <c r="K34" s="408"/>
      <c r="L34" s="408"/>
      <c r="M34" s="408"/>
      <c r="N34" s="306"/>
    </row>
    <row r="35" spans="1:14" s="11" customFormat="1" ht="13.8">
      <c r="A35" s="446" t="s">
        <v>195</v>
      </c>
      <c r="B35" s="404">
        <f t="shared" ref="B35:B43" si="8">D35+F35</f>
        <v>86260</v>
      </c>
      <c r="C35" s="628"/>
      <c r="D35" s="404">
        <f>SUM(D36:D43)</f>
        <v>28830</v>
      </c>
      <c r="E35" s="632"/>
      <c r="F35" s="404">
        <f>SUM(F36:F43)</f>
        <v>57430</v>
      </c>
      <c r="G35" s="628"/>
      <c r="H35" s="109"/>
      <c r="I35" s="407">
        <f>SUM(I36:I42)</f>
        <v>100</v>
      </c>
      <c r="J35" s="407"/>
      <c r="K35" s="407">
        <f>SUM(K36:K42)</f>
        <v>100.00000000000001</v>
      </c>
      <c r="L35" s="407"/>
      <c r="M35" s="407">
        <f>SUM(M36:M42)</f>
        <v>100</v>
      </c>
      <c r="N35" s="305"/>
    </row>
    <row r="36" spans="1:14" s="11" customFormat="1" ht="12">
      <c r="A36" s="450" t="s">
        <v>20</v>
      </c>
      <c r="B36" s="405">
        <f t="shared" si="8"/>
        <v>38314</v>
      </c>
      <c r="C36" s="628"/>
      <c r="D36" s="405">
        <v>2300</v>
      </c>
      <c r="E36" s="405" t="s">
        <v>1</v>
      </c>
      <c r="F36" s="405">
        <v>36014</v>
      </c>
      <c r="G36" s="628"/>
      <c r="H36" s="109"/>
      <c r="I36" s="408">
        <f t="shared" ref="I36:I42" si="9">B36*100/SUM($B$36:$B$42)</f>
        <v>53.771771013150321</v>
      </c>
      <c r="J36" s="408"/>
      <c r="K36" s="408">
        <f t="shared" ref="K36:K42" si="10">D36*100/SUM($D$36:$D$42)</f>
        <v>11.47017753840016</v>
      </c>
      <c r="L36" s="408"/>
      <c r="M36" s="408">
        <f t="shared" ref="M36:M42" si="11">F36*100/SUM($F$36:$F$42)</f>
        <v>70.338469951758753</v>
      </c>
      <c r="N36" s="305"/>
    </row>
    <row r="37" spans="1:14" s="11" customFormat="1" ht="12">
      <c r="A37" s="450" t="s">
        <v>25</v>
      </c>
      <c r="B37" s="405">
        <f t="shared" si="8"/>
        <v>1567</v>
      </c>
      <c r="C37" s="405" t="s">
        <v>1</v>
      </c>
      <c r="D37" s="405">
        <v>765</v>
      </c>
      <c r="E37" s="405" t="s">
        <v>1</v>
      </c>
      <c r="F37" s="405">
        <v>802</v>
      </c>
      <c r="G37" s="405" t="s">
        <v>1</v>
      </c>
      <c r="H37" s="109"/>
      <c r="I37" s="408">
        <f t="shared" si="9"/>
        <v>2.1992056474815094</v>
      </c>
      <c r="J37" s="407"/>
      <c r="K37" s="408">
        <f t="shared" si="10"/>
        <v>3.8150807899461401</v>
      </c>
      <c r="L37" s="407"/>
      <c r="M37" s="408">
        <f t="shared" si="11"/>
        <v>1.5663756567254545</v>
      </c>
      <c r="N37" s="305"/>
    </row>
    <row r="38" spans="1:14" s="11" customFormat="1" ht="12">
      <c r="A38" s="450" t="s">
        <v>26</v>
      </c>
      <c r="B38" s="405">
        <f t="shared" si="8"/>
        <v>14037</v>
      </c>
      <c r="C38" s="630"/>
      <c r="D38" s="405">
        <v>7527</v>
      </c>
      <c r="E38" s="405"/>
      <c r="F38" s="405">
        <v>6510</v>
      </c>
      <c r="G38" s="630"/>
      <c r="H38" s="109"/>
      <c r="I38" s="408">
        <f t="shared" si="9"/>
        <v>19.70022314849901</v>
      </c>
      <c r="J38" s="407"/>
      <c r="K38" s="408">
        <f t="shared" si="10"/>
        <v>37.53740275284261</v>
      </c>
      <c r="L38" s="407"/>
      <c r="M38" s="408">
        <f t="shared" si="11"/>
        <v>12.714595418058241</v>
      </c>
      <c r="N38" s="305"/>
    </row>
    <row r="39" spans="1:14" s="11" customFormat="1" ht="12">
      <c r="A39" s="450" t="s">
        <v>21</v>
      </c>
      <c r="B39" s="405">
        <f t="shared" si="8"/>
        <v>7727</v>
      </c>
      <c r="C39" s="630"/>
      <c r="D39" s="405">
        <v>3802</v>
      </c>
      <c r="E39" s="405"/>
      <c r="F39" s="405">
        <v>3925</v>
      </c>
      <c r="G39" s="630"/>
      <c r="H39" s="109"/>
      <c r="I39" s="408">
        <f t="shared" si="9"/>
        <v>10.844455672041878</v>
      </c>
      <c r="J39" s="407"/>
      <c r="K39" s="408">
        <f t="shared" si="10"/>
        <v>18.9607021743467</v>
      </c>
      <c r="L39" s="407"/>
      <c r="M39" s="408">
        <f t="shared" si="11"/>
        <v>7.6658659010566197</v>
      </c>
      <c r="N39" s="305"/>
    </row>
    <row r="40" spans="1:14" s="11" customFormat="1" ht="12">
      <c r="A40" s="450" t="s">
        <v>27</v>
      </c>
      <c r="B40" s="405">
        <f t="shared" si="8"/>
        <v>3198</v>
      </c>
      <c r="C40" s="630"/>
      <c r="D40" s="405">
        <v>2818</v>
      </c>
      <c r="E40" s="405"/>
      <c r="F40" s="405">
        <v>380</v>
      </c>
      <c r="G40" s="405" t="s">
        <v>1</v>
      </c>
      <c r="H40" s="109"/>
      <c r="I40" s="408">
        <f t="shared" si="9"/>
        <v>4.4882320744389714</v>
      </c>
      <c r="J40" s="407"/>
      <c r="K40" s="408">
        <f t="shared" si="10"/>
        <v>14.05346100139637</v>
      </c>
      <c r="L40" s="407"/>
      <c r="M40" s="408">
        <f t="shared" si="11"/>
        <v>0.7421730044335072</v>
      </c>
      <c r="N40" s="305"/>
    </row>
    <row r="41" spans="1:14" s="11" customFormat="1" ht="12">
      <c r="A41" s="450" t="s">
        <v>61</v>
      </c>
      <c r="B41" s="405">
        <f t="shared" si="8"/>
        <v>5109</v>
      </c>
      <c r="C41" s="630"/>
      <c r="D41" s="405">
        <v>2200</v>
      </c>
      <c r="E41" s="405" t="s">
        <v>1</v>
      </c>
      <c r="F41" s="405">
        <v>2909</v>
      </c>
      <c r="G41" s="405" t="s">
        <v>1</v>
      </c>
      <c r="H41" s="109"/>
      <c r="I41" s="408">
        <f t="shared" si="9"/>
        <v>7.1702244116037219</v>
      </c>
      <c r="J41" s="407"/>
      <c r="K41" s="408">
        <f t="shared" si="10"/>
        <v>10.97147416716537</v>
      </c>
      <c r="L41" s="407"/>
      <c r="M41" s="408">
        <f t="shared" si="11"/>
        <v>5.6815296576238747</v>
      </c>
      <c r="N41" s="305"/>
    </row>
    <row r="42" spans="1:14" s="11" customFormat="1" ht="12">
      <c r="A42" s="450" t="s">
        <v>62</v>
      </c>
      <c r="B42" s="405">
        <f t="shared" si="8"/>
        <v>1301</v>
      </c>
      <c r="C42" s="405" t="s">
        <v>1</v>
      </c>
      <c r="D42" s="405">
        <v>640</v>
      </c>
      <c r="E42" s="405" t="s">
        <v>1</v>
      </c>
      <c r="F42" s="405">
        <v>661</v>
      </c>
      <c r="G42" s="405" t="s">
        <v>1</v>
      </c>
      <c r="H42" s="109"/>
      <c r="I42" s="408">
        <f t="shared" si="9"/>
        <v>1.8258880327845846</v>
      </c>
      <c r="J42" s="407"/>
      <c r="K42" s="408">
        <f t="shared" si="10"/>
        <v>3.1917015759026532</v>
      </c>
      <c r="L42" s="407"/>
      <c r="M42" s="408">
        <f t="shared" si="11"/>
        <v>1.2909904103435479</v>
      </c>
      <c r="N42" s="305"/>
    </row>
    <row r="43" spans="1:14" s="11" customFormat="1" ht="11.4">
      <c r="A43" s="450" t="s">
        <v>11</v>
      </c>
      <c r="B43" s="405">
        <f t="shared" si="8"/>
        <v>15007</v>
      </c>
      <c r="C43" s="630"/>
      <c r="D43" s="405">
        <v>8778</v>
      </c>
      <c r="E43" s="405"/>
      <c r="F43" s="405">
        <v>6229</v>
      </c>
      <c r="G43" s="630"/>
      <c r="H43" s="110"/>
      <c r="I43" s="308" t="s">
        <v>101</v>
      </c>
      <c r="J43" s="409"/>
      <c r="K43" s="308" t="s">
        <v>101</v>
      </c>
      <c r="L43" s="409"/>
      <c r="M43" s="308" t="s">
        <v>101</v>
      </c>
      <c r="N43" s="306"/>
    </row>
    <row r="44" spans="1:14" s="11" customFormat="1" ht="6.6" customHeight="1">
      <c r="A44" s="111"/>
      <c r="B44" s="303"/>
      <c r="C44" s="629"/>
      <c r="D44" s="303"/>
      <c r="E44" s="629"/>
      <c r="F44" s="303"/>
      <c r="G44" s="629"/>
      <c r="H44" s="111"/>
      <c r="I44" s="407"/>
      <c r="J44" s="407"/>
      <c r="K44" s="407"/>
      <c r="L44" s="407"/>
      <c r="M44" s="407"/>
      <c r="N44" s="307"/>
    </row>
    <row r="45" spans="1:14" s="11" customFormat="1" ht="12">
      <c r="A45" s="451" t="s">
        <v>53</v>
      </c>
      <c r="B45" s="404">
        <f t="shared" ref="B45:B52" si="12">D45+F45</f>
        <v>1348</v>
      </c>
      <c r="C45" s="630"/>
      <c r="D45" s="404">
        <f>SUM(D46:D52)</f>
        <v>672</v>
      </c>
      <c r="E45" s="405" t="s">
        <v>1</v>
      </c>
      <c r="F45" s="404">
        <f>SUM(F46:F52)</f>
        <v>676</v>
      </c>
      <c r="G45" s="405" t="s">
        <v>1</v>
      </c>
      <c r="H45" s="109"/>
      <c r="I45" s="407">
        <f>SUM(I46:I51)</f>
        <v>100</v>
      </c>
      <c r="J45" s="407"/>
      <c r="K45" s="407">
        <f>SUM(K46:K51)</f>
        <v>100</v>
      </c>
      <c r="L45" s="407"/>
      <c r="M45" s="407">
        <f>SUM(M46:M51)</f>
        <v>99.999999999999986</v>
      </c>
      <c r="N45" s="305"/>
    </row>
    <row r="46" spans="1:14" s="11" customFormat="1" ht="12">
      <c r="A46" s="450" t="s">
        <v>20</v>
      </c>
      <c r="B46" s="405">
        <f t="shared" si="12"/>
        <v>245</v>
      </c>
      <c r="C46" s="405" t="s">
        <v>1</v>
      </c>
      <c r="D46" s="405">
        <v>0</v>
      </c>
      <c r="E46" s="405"/>
      <c r="F46" s="405">
        <v>245</v>
      </c>
      <c r="G46" s="405" t="s">
        <v>1</v>
      </c>
      <c r="H46" s="109"/>
      <c r="I46" s="408">
        <f>B46*100/SUM(B46:B51)</f>
        <v>19.726247987117553</v>
      </c>
      <c r="J46" s="407"/>
      <c r="K46" s="408">
        <f>D46*100/SUM($D$46:$D$51)</f>
        <v>0</v>
      </c>
      <c r="L46" s="407"/>
      <c r="M46" s="408">
        <f>F46*100/SUM($F$46:$F$51)</f>
        <v>38.043478260869563</v>
      </c>
      <c r="N46" s="305"/>
    </row>
    <row r="47" spans="1:14" s="11" customFormat="1" ht="12">
      <c r="A47" s="450" t="s">
        <v>25</v>
      </c>
      <c r="B47" s="405">
        <f t="shared" si="12"/>
        <v>35</v>
      </c>
      <c r="C47" s="405" t="s">
        <v>1</v>
      </c>
      <c r="D47" s="405">
        <v>35</v>
      </c>
      <c r="E47" s="405" t="s">
        <v>1</v>
      </c>
      <c r="F47" s="405">
        <v>0</v>
      </c>
      <c r="G47" s="630"/>
      <c r="H47" s="109"/>
      <c r="I47" s="408">
        <f>B47*100/SUM(B46:B51)</f>
        <v>2.818035426731079</v>
      </c>
      <c r="J47" s="407"/>
      <c r="K47" s="408">
        <f>D47*100/SUM($D$46:$D$51)</f>
        <v>5.8528428093645486</v>
      </c>
      <c r="L47" s="407"/>
      <c r="M47" s="408">
        <f>F47*100/SUM($F$46:$F$51)</f>
        <v>0</v>
      </c>
      <c r="N47" s="305"/>
    </row>
    <row r="48" spans="1:14" s="11" customFormat="1" ht="12">
      <c r="A48" s="450" t="s">
        <v>182</v>
      </c>
      <c r="B48" s="405">
        <f>D48+F48</f>
        <v>476</v>
      </c>
      <c r="C48" s="405" t="s">
        <v>1</v>
      </c>
      <c r="D48" s="405">
        <v>181</v>
      </c>
      <c r="E48" s="405" t="s">
        <v>1</v>
      </c>
      <c r="F48" s="405">
        <v>295</v>
      </c>
      <c r="G48" s="405" t="s">
        <v>1</v>
      </c>
      <c r="H48" s="109"/>
      <c r="I48" s="408">
        <f>B48*100/SUM(B46:B51)</f>
        <v>38.325281803542673</v>
      </c>
      <c r="J48" s="407"/>
      <c r="K48" s="408">
        <f>D48*100/SUM(D46:D51)</f>
        <v>30.267558528428093</v>
      </c>
      <c r="L48" s="407"/>
      <c r="M48" s="408">
        <f>F48*100/SUM(F46:F51)</f>
        <v>45.807453416149066</v>
      </c>
      <c r="N48" s="305"/>
    </row>
    <row r="49" spans="1:14" s="11" customFormat="1" ht="12">
      <c r="A49" s="450" t="s">
        <v>21</v>
      </c>
      <c r="B49" s="405">
        <f>D49+F49</f>
        <v>65</v>
      </c>
      <c r="C49" s="405" t="s">
        <v>1</v>
      </c>
      <c r="D49" s="405">
        <v>65</v>
      </c>
      <c r="E49" s="405" t="s">
        <v>1</v>
      </c>
      <c r="F49" s="405">
        <v>0</v>
      </c>
      <c r="G49" s="630"/>
      <c r="H49" s="109"/>
      <c r="I49" s="408">
        <f>B49*100/SUM(B46:B51)</f>
        <v>5.2334943639291467</v>
      </c>
      <c r="J49" s="407"/>
      <c r="K49" s="408">
        <f>D49*100/SUM($D$46:$D$51)</f>
        <v>10.869565217391305</v>
      </c>
      <c r="L49" s="407"/>
      <c r="M49" s="408">
        <f>F49*100/SUM($F$46:$F$51)</f>
        <v>0</v>
      </c>
      <c r="N49" s="305"/>
    </row>
    <row r="50" spans="1:14" s="11" customFormat="1" ht="12">
      <c r="A50" s="450" t="s">
        <v>27</v>
      </c>
      <c r="B50" s="405">
        <f t="shared" si="12"/>
        <v>352</v>
      </c>
      <c r="C50" s="405" t="s">
        <v>1</v>
      </c>
      <c r="D50" s="405">
        <v>317</v>
      </c>
      <c r="E50" s="405" t="s">
        <v>1</v>
      </c>
      <c r="F50" s="405">
        <v>35</v>
      </c>
      <c r="G50" s="405" t="s">
        <v>1</v>
      </c>
      <c r="H50" s="109"/>
      <c r="I50" s="408">
        <f>B50*100/SUM(B46:B51)</f>
        <v>28.341384863123995</v>
      </c>
      <c r="J50" s="407"/>
      <c r="K50" s="408">
        <f>D50*100/SUM($D$46:$D$51)</f>
        <v>53.010033444816052</v>
      </c>
      <c r="L50" s="407"/>
      <c r="M50" s="408">
        <f>F50*100/SUM($F$46:$F$51)</f>
        <v>5.4347826086956523</v>
      </c>
      <c r="N50" s="305"/>
    </row>
    <row r="51" spans="1:14" s="11" customFormat="1" ht="12">
      <c r="A51" s="450" t="s">
        <v>62</v>
      </c>
      <c r="B51" s="405">
        <f t="shared" si="12"/>
        <v>69</v>
      </c>
      <c r="C51" s="405" t="s">
        <v>1</v>
      </c>
      <c r="D51" s="405">
        <v>0</v>
      </c>
      <c r="E51" s="405"/>
      <c r="F51" s="405">
        <v>69</v>
      </c>
      <c r="G51" s="405" t="s">
        <v>1</v>
      </c>
      <c r="H51" s="109"/>
      <c r="I51" s="408">
        <f>B51*100/SUM(B46:B51)</f>
        <v>5.5555555555555554</v>
      </c>
      <c r="J51" s="409"/>
      <c r="K51" s="408">
        <f>D51*100/SUM($D$46:$D$51)</f>
        <v>0</v>
      </c>
      <c r="L51" s="409"/>
      <c r="M51" s="408">
        <f>F51*100/SUM($F$46:$F$51)</f>
        <v>10.714285714285714</v>
      </c>
      <c r="N51" s="305"/>
    </row>
    <row r="52" spans="1:14" s="11" customFormat="1" ht="12">
      <c r="A52" s="450" t="s">
        <v>11</v>
      </c>
      <c r="B52" s="405">
        <f t="shared" si="12"/>
        <v>106</v>
      </c>
      <c r="C52" s="405" t="s">
        <v>1</v>
      </c>
      <c r="D52" s="405">
        <v>74</v>
      </c>
      <c r="E52" s="405" t="s">
        <v>1</v>
      </c>
      <c r="F52" s="405">
        <v>32</v>
      </c>
      <c r="G52" s="405" t="s">
        <v>1</v>
      </c>
      <c r="H52" s="109"/>
      <c r="I52" s="608" t="s">
        <v>101</v>
      </c>
      <c r="J52" s="609"/>
      <c r="K52" s="608" t="s">
        <v>101</v>
      </c>
      <c r="L52" s="609"/>
      <c r="M52" s="608" t="s">
        <v>101</v>
      </c>
      <c r="N52" s="305"/>
    </row>
    <row r="53" spans="1:14" s="11" customFormat="1" ht="6.6" customHeight="1">
      <c r="A53" s="29"/>
      <c r="B53" s="302"/>
      <c r="C53" s="629"/>
      <c r="D53" s="302"/>
      <c r="E53" s="625"/>
      <c r="F53" s="302"/>
      <c r="G53" s="633"/>
      <c r="H53" s="29"/>
      <c r="I53" s="406"/>
      <c r="J53" s="406"/>
      <c r="K53" s="406"/>
      <c r="L53" s="406"/>
      <c r="M53" s="406"/>
      <c r="N53" s="304"/>
    </row>
    <row r="54" spans="1:14" s="11" customFormat="1" ht="12">
      <c r="A54" s="446" t="s">
        <v>19</v>
      </c>
      <c r="B54" s="404">
        <f>D54+F54</f>
        <v>56855</v>
      </c>
      <c r="C54" s="628"/>
      <c r="D54" s="404">
        <f>SUM(D55:D63)</f>
        <v>8310</v>
      </c>
      <c r="E54" s="623"/>
      <c r="F54" s="404">
        <f>SUM(F55:F63)</f>
        <v>48545</v>
      </c>
      <c r="G54" s="623"/>
      <c r="H54" s="109"/>
      <c r="I54" s="407">
        <f>SUM(I55:I62)</f>
        <v>100.00000000000001</v>
      </c>
      <c r="J54" s="407"/>
      <c r="K54" s="407">
        <f>SUM(K55:K62)</f>
        <v>100</v>
      </c>
      <c r="L54" s="407"/>
      <c r="M54" s="407">
        <f>SUM(M55:M62)</f>
        <v>99.999999999999986</v>
      </c>
      <c r="N54" s="305"/>
    </row>
    <row r="55" spans="1:14" s="11" customFormat="1" ht="11.4">
      <c r="A55" s="450" t="s">
        <v>20</v>
      </c>
      <c r="B55" s="405">
        <f t="shared" ref="B55:B63" si="13">D55+F55</f>
        <v>30071</v>
      </c>
      <c r="C55" s="630"/>
      <c r="D55" s="405">
        <v>1127</v>
      </c>
      <c r="E55" s="405" t="s">
        <v>1</v>
      </c>
      <c r="F55" s="405">
        <v>28944</v>
      </c>
      <c r="G55" s="626"/>
      <c r="H55" s="111"/>
      <c r="I55" s="408">
        <f t="shared" ref="I55:I62" si="14">B55*100/SUM($B$55:$B$62)</f>
        <v>58.23988534464393</v>
      </c>
      <c r="J55" s="408"/>
      <c r="K55" s="408">
        <f t="shared" ref="K55:K62" si="15">D55*100/SUM($D$55:$D$62)</f>
        <v>16.483837940617232</v>
      </c>
      <c r="L55" s="408"/>
      <c r="M55" s="408">
        <f t="shared" ref="M55:M62" si="16">F55*100/SUM($F$55:$F$62)</f>
        <v>64.61291186713099</v>
      </c>
      <c r="N55" s="307"/>
    </row>
    <row r="56" spans="1:14" s="11" customFormat="1" ht="11.4">
      <c r="A56" s="450" t="s">
        <v>25</v>
      </c>
      <c r="B56" s="405">
        <f t="shared" si="13"/>
        <v>1001</v>
      </c>
      <c r="C56" s="630"/>
      <c r="D56" s="405">
        <v>48</v>
      </c>
      <c r="E56" s="405" t="s">
        <v>1</v>
      </c>
      <c r="F56" s="405">
        <v>953</v>
      </c>
      <c r="G56" s="405" t="s">
        <v>1</v>
      </c>
      <c r="H56" s="111"/>
      <c r="I56" s="408">
        <f t="shared" si="14"/>
        <v>1.9386826254527143</v>
      </c>
      <c r="J56" s="408"/>
      <c r="K56" s="408">
        <f t="shared" si="15"/>
        <v>0.7020623080298376</v>
      </c>
      <c r="L56" s="408"/>
      <c r="M56" s="408">
        <f t="shared" si="16"/>
        <v>2.1274220912581479</v>
      </c>
      <c r="N56" s="307"/>
    </row>
    <row r="57" spans="1:14" s="11" customFormat="1" ht="11.4">
      <c r="A57" s="450" t="s">
        <v>26</v>
      </c>
      <c r="B57" s="405">
        <f t="shared" si="13"/>
        <v>9472</v>
      </c>
      <c r="C57" s="630"/>
      <c r="D57" s="405">
        <v>2792</v>
      </c>
      <c r="E57" s="405"/>
      <c r="F57" s="405">
        <v>6680</v>
      </c>
      <c r="G57" s="626"/>
      <c r="H57" s="111"/>
      <c r="I57" s="408">
        <f t="shared" si="14"/>
        <v>18.344856971316794</v>
      </c>
      <c r="J57" s="408"/>
      <c r="K57" s="408">
        <f t="shared" si="15"/>
        <v>40.836624250402224</v>
      </c>
      <c r="L57" s="408"/>
      <c r="M57" s="408">
        <f t="shared" si="16"/>
        <v>14.912045718367711</v>
      </c>
      <c r="N57" s="306"/>
    </row>
    <row r="58" spans="1:14" s="11" customFormat="1" ht="11.4">
      <c r="A58" s="450" t="s">
        <v>21</v>
      </c>
      <c r="B58" s="405">
        <f t="shared" si="13"/>
        <v>5401</v>
      </c>
      <c r="C58" s="630"/>
      <c r="D58" s="405">
        <v>1239</v>
      </c>
      <c r="E58" s="405"/>
      <c r="F58" s="405">
        <v>4162</v>
      </c>
      <c r="G58" s="626"/>
      <c r="H58" s="111"/>
      <c r="I58" s="408">
        <f t="shared" si="14"/>
        <v>10.460364495574536</v>
      </c>
      <c r="J58" s="408"/>
      <c r="K58" s="408">
        <f t="shared" si="15"/>
        <v>18.121983326020185</v>
      </c>
      <c r="L58" s="408"/>
      <c r="M58" s="408">
        <f t="shared" si="16"/>
        <v>9.2910081257255115</v>
      </c>
      <c r="N58" s="307"/>
    </row>
    <row r="59" spans="1:14" s="11" customFormat="1" ht="11.4">
      <c r="A59" s="450" t="s">
        <v>27</v>
      </c>
      <c r="B59" s="405">
        <f t="shared" si="13"/>
        <v>1490</v>
      </c>
      <c r="C59" s="630"/>
      <c r="D59" s="405">
        <v>1302</v>
      </c>
      <c r="E59" s="405"/>
      <c r="F59" s="405">
        <v>188</v>
      </c>
      <c r="G59" s="405" t="s">
        <v>1</v>
      </c>
      <c r="H59" s="111"/>
      <c r="I59" s="408">
        <f t="shared" si="14"/>
        <v>2.8857513605639804</v>
      </c>
      <c r="J59" s="408"/>
      <c r="K59" s="408">
        <f t="shared" si="15"/>
        <v>19.043440105309347</v>
      </c>
      <c r="L59" s="408"/>
      <c r="M59" s="408">
        <f t="shared" si="16"/>
        <v>0.41968032860076793</v>
      </c>
      <c r="N59" s="307"/>
    </row>
    <row r="60" spans="1:14" s="11" customFormat="1" ht="11.4">
      <c r="A60" s="450" t="s">
        <v>61</v>
      </c>
      <c r="B60" s="405">
        <f t="shared" si="13"/>
        <v>3187</v>
      </c>
      <c r="C60" s="630"/>
      <c r="D60" s="405">
        <v>107</v>
      </c>
      <c r="E60" s="405" t="s">
        <v>1</v>
      </c>
      <c r="F60" s="405">
        <v>3080</v>
      </c>
      <c r="G60" s="626"/>
      <c r="H60" s="111"/>
      <c r="I60" s="408">
        <f t="shared" si="14"/>
        <v>6.1724091181996013</v>
      </c>
      <c r="J60" s="408"/>
      <c r="K60" s="408">
        <f t="shared" si="15"/>
        <v>1.5650138949831798</v>
      </c>
      <c r="L60" s="408"/>
      <c r="M60" s="408">
        <f t="shared" si="16"/>
        <v>6.875613894097687</v>
      </c>
      <c r="N60" s="307"/>
    </row>
    <row r="61" spans="1:14" s="11" customFormat="1" ht="11.4">
      <c r="A61" s="450" t="s">
        <v>62</v>
      </c>
      <c r="B61" s="405">
        <f t="shared" si="13"/>
        <v>997</v>
      </c>
      <c r="C61" s="630"/>
      <c r="D61" s="405">
        <v>222</v>
      </c>
      <c r="E61" s="405" t="s">
        <v>1</v>
      </c>
      <c r="F61" s="405">
        <v>775</v>
      </c>
      <c r="G61" s="405" t="s">
        <v>1</v>
      </c>
      <c r="H61" s="111"/>
      <c r="I61" s="408">
        <f t="shared" si="14"/>
        <v>1.9309356419344217</v>
      </c>
      <c r="J61" s="408"/>
      <c r="K61" s="408">
        <f t="shared" si="15"/>
        <v>3.247038174637999</v>
      </c>
      <c r="L61" s="408"/>
      <c r="M61" s="408">
        <f t="shared" si="16"/>
        <v>1.7300651843914636</v>
      </c>
      <c r="N61" s="307"/>
    </row>
    <row r="62" spans="1:14" s="11" customFormat="1" ht="11.4">
      <c r="A62" s="450" t="s">
        <v>185</v>
      </c>
      <c r="B62" s="405">
        <f>D62+F62</f>
        <v>14</v>
      </c>
      <c r="C62" s="405" t="s">
        <v>1</v>
      </c>
      <c r="D62" s="405">
        <v>0</v>
      </c>
      <c r="E62" s="405"/>
      <c r="F62" s="405">
        <v>14</v>
      </c>
      <c r="G62" s="405" t="s">
        <v>1</v>
      </c>
      <c r="H62" s="111"/>
      <c r="I62" s="408">
        <f t="shared" si="14"/>
        <v>2.7114442314023976E-2</v>
      </c>
      <c r="J62" s="408"/>
      <c r="K62" s="408">
        <f t="shared" si="15"/>
        <v>0</v>
      </c>
      <c r="L62" s="408"/>
      <c r="M62" s="408">
        <f t="shared" si="16"/>
        <v>3.125279042771676E-2</v>
      </c>
      <c r="N62" s="307"/>
    </row>
    <row r="63" spans="1:14" s="11" customFormat="1" ht="11.4">
      <c r="A63" s="450" t="s">
        <v>11</v>
      </c>
      <c r="B63" s="405">
        <f t="shared" si="13"/>
        <v>5222</v>
      </c>
      <c r="C63" s="630"/>
      <c r="D63" s="405">
        <v>1473</v>
      </c>
      <c r="E63" s="405"/>
      <c r="F63" s="405">
        <v>3749</v>
      </c>
      <c r="G63" s="626"/>
      <c r="H63" s="110"/>
      <c r="I63" s="308" t="s">
        <v>101</v>
      </c>
      <c r="J63" s="409"/>
      <c r="K63" s="308" t="s">
        <v>101</v>
      </c>
      <c r="L63" s="409"/>
      <c r="M63" s="308" t="s">
        <v>101</v>
      </c>
      <c r="N63" s="306"/>
    </row>
    <row r="64" spans="1:14" s="11" customFormat="1" ht="11.4">
      <c r="A64" s="450"/>
      <c r="B64" s="405"/>
      <c r="C64" s="630"/>
      <c r="D64" s="640"/>
      <c r="E64" s="624"/>
      <c r="F64" s="640"/>
      <c r="G64" s="626"/>
      <c r="H64" s="110"/>
      <c r="I64" s="308"/>
      <c r="J64" s="409"/>
      <c r="K64" s="308"/>
      <c r="L64" s="409"/>
      <c r="M64" s="308"/>
      <c r="N64" s="306"/>
    </row>
    <row r="65" spans="1:14" s="11" customFormat="1" ht="12">
      <c r="A65" s="446" t="s">
        <v>11</v>
      </c>
      <c r="B65" s="404">
        <f>D65+F65</f>
        <v>143</v>
      </c>
      <c r="C65" s="405" t="s">
        <v>1</v>
      </c>
      <c r="D65" s="404">
        <f>D66</f>
        <v>34</v>
      </c>
      <c r="E65" s="405" t="s">
        <v>1</v>
      </c>
      <c r="F65" s="404">
        <f>F66</f>
        <v>109</v>
      </c>
      <c r="G65" s="405" t="s">
        <v>1</v>
      </c>
      <c r="H65" s="110"/>
      <c r="I65" s="308"/>
      <c r="J65" s="409"/>
      <c r="K65" s="308"/>
      <c r="L65" s="409"/>
      <c r="M65" s="308"/>
      <c r="N65" s="306"/>
    </row>
    <row r="66" spans="1:14" s="11" customFormat="1" ht="12">
      <c r="A66" s="450" t="s">
        <v>21</v>
      </c>
      <c r="B66" s="405">
        <f>D66+F66</f>
        <v>143</v>
      </c>
      <c r="C66" s="405" t="s">
        <v>1</v>
      </c>
      <c r="D66" s="404">
        <v>34</v>
      </c>
      <c r="E66" s="405" t="s">
        <v>1</v>
      </c>
      <c r="F66" s="405">
        <v>109</v>
      </c>
      <c r="G66" s="405" t="s">
        <v>1</v>
      </c>
      <c r="H66" s="110"/>
      <c r="I66" s="408">
        <f>B66*100/SUM(B65)</f>
        <v>100</v>
      </c>
      <c r="J66" s="409"/>
      <c r="K66" s="641">
        <v>0</v>
      </c>
      <c r="L66" s="409"/>
      <c r="M66" s="408">
        <f>F66*100/SUM(F65)</f>
        <v>100</v>
      </c>
      <c r="N66" s="306"/>
    </row>
    <row r="67" spans="1:14" s="36" customFormat="1" ht="6.6" customHeight="1" thickBot="1">
      <c r="A67" s="121"/>
      <c r="B67" s="114"/>
      <c r="C67" s="371"/>
      <c r="D67" s="114"/>
      <c r="E67" s="371"/>
      <c r="F67" s="114"/>
      <c r="G67" s="371"/>
      <c r="H67" s="116"/>
      <c r="I67" s="117"/>
      <c r="J67" s="116"/>
      <c r="K67" s="117"/>
      <c r="L67" s="117"/>
      <c r="M67" s="117"/>
      <c r="N67" s="116"/>
    </row>
    <row r="68" spans="1:14" s="4" customFormat="1" ht="6.6" customHeight="1">
      <c r="A68" s="31"/>
      <c r="B68" s="31"/>
      <c r="C68" s="369"/>
      <c r="D68" s="31"/>
      <c r="E68" s="369"/>
      <c r="F68" s="31"/>
      <c r="G68" s="369"/>
      <c r="H68" s="31"/>
      <c r="I68" s="31"/>
      <c r="J68" s="31"/>
      <c r="K68" s="31"/>
      <c r="L68" s="31"/>
      <c r="M68" s="31"/>
      <c r="N68" s="31"/>
    </row>
    <row r="69" spans="1:14" s="4" customFormat="1" ht="11.4">
      <c r="A69" s="13" t="s">
        <v>52</v>
      </c>
      <c r="C69" s="330"/>
      <c r="E69" s="330"/>
      <c r="G69" s="330"/>
    </row>
    <row r="70" spans="1:14" s="4" customFormat="1" ht="11.4">
      <c r="A70" s="18" t="s">
        <v>197</v>
      </c>
      <c r="B70" s="18"/>
      <c r="C70" s="331"/>
      <c r="D70" s="18"/>
      <c r="E70" s="331"/>
      <c r="F70" s="18"/>
      <c r="G70" s="331"/>
      <c r="H70" s="18"/>
      <c r="I70" s="18"/>
      <c r="J70" s="18"/>
      <c r="K70" s="18"/>
      <c r="L70" s="18"/>
      <c r="M70" s="18"/>
      <c r="N70" s="18"/>
    </row>
    <row r="71" spans="1:14" s="4" customFormat="1" ht="11.4">
      <c r="A71" s="18" t="s">
        <v>198</v>
      </c>
      <c r="B71" s="18"/>
      <c r="C71" s="331"/>
      <c r="D71" s="18"/>
      <c r="E71" s="331"/>
      <c r="F71" s="18"/>
      <c r="G71" s="331"/>
      <c r="H71" s="18"/>
      <c r="I71" s="18"/>
      <c r="J71" s="18"/>
      <c r="K71" s="18"/>
      <c r="L71" s="18"/>
      <c r="M71" s="18"/>
      <c r="N71" s="18"/>
    </row>
    <row r="72" spans="1:14" s="4" customFormat="1" ht="10.199999999999999">
      <c r="A72" s="18"/>
      <c r="B72" s="18"/>
      <c r="C72" s="331"/>
      <c r="D72" s="18"/>
      <c r="E72" s="331"/>
      <c r="F72" s="18"/>
      <c r="G72" s="331"/>
      <c r="H72" s="18"/>
      <c r="I72" s="18"/>
      <c r="J72" s="18"/>
      <c r="K72" s="18"/>
      <c r="L72" s="18"/>
      <c r="M72" s="18"/>
      <c r="N72" s="18"/>
    </row>
    <row r="73" spans="1:14" s="4" customFormat="1" ht="22.5" customHeight="1">
      <c r="A73" s="656" t="s">
        <v>153</v>
      </c>
      <c r="B73" s="656"/>
      <c r="C73" s="656"/>
      <c r="D73" s="656"/>
      <c r="E73" s="656"/>
      <c r="F73" s="656"/>
      <c r="G73" s="656"/>
      <c r="H73" s="656"/>
      <c r="I73" s="656"/>
      <c r="J73" s="656"/>
      <c r="K73" s="656"/>
      <c r="L73" s="656"/>
      <c r="M73" s="656"/>
      <c r="N73" s="656"/>
    </row>
    <row r="74" spans="1:14" s="4" customFormat="1" ht="10.199999999999999">
      <c r="A74" s="3" t="s">
        <v>31</v>
      </c>
      <c r="B74" s="31"/>
      <c r="C74" s="369"/>
      <c r="D74" s="31"/>
      <c r="E74" s="369"/>
      <c r="F74" s="31"/>
      <c r="G74" s="369"/>
      <c r="H74" s="31"/>
      <c r="I74" s="31"/>
      <c r="J74" s="31"/>
      <c r="K74" s="31"/>
      <c r="L74" s="31"/>
      <c r="M74" s="31"/>
      <c r="N74" s="31"/>
    </row>
    <row r="75" spans="1:14" s="4" customFormat="1" ht="10.199999999999999">
      <c r="A75" s="158" t="s">
        <v>113</v>
      </c>
      <c r="B75" s="31"/>
      <c r="C75" s="369"/>
      <c r="D75" s="31"/>
      <c r="E75" s="369"/>
      <c r="F75" s="31"/>
      <c r="G75" s="369"/>
      <c r="H75" s="31"/>
      <c r="I75" s="31"/>
      <c r="J75" s="31"/>
      <c r="K75" s="31"/>
      <c r="L75" s="31"/>
      <c r="M75" s="31"/>
      <c r="N75" s="31"/>
    </row>
    <row r="76" spans="1:14" s="4" customFormat="1" ht="10.199999999999999">
      <c r="A76" s="4" t="s">
        <v>202</v>
      </c>
      <c r="B76" s="31"/>
      <c r="C76" s="369"/>
      <c r="D76" s="31"/>
      <c r="E76" s="369"/>
      <c r="F76" s="31"/>
      <c r="G76" s="369"/>
      <c r="H76" s="31"/>
      <c r="I76" s="31"/>
      <c r="J76" s="31"/>
      <c r="K76" s="31"/>
      <c r="L76" s="31"/>
      <c r="M76" s="31"/>
      <c r="N76" s="31"/>
    </row>
    <row r="78" spans="1:14">
      <c r="A78" s="328"/>
    </row>
    <row r="79" spans="1:14">
      <c r="A79" s="328"/>
    </row>
    <row r="80" spans="1:14">
      <c r="A80" s="328"/>
    </row>
    <row r="81" spans="1:1">
      <c r="A81" s="328"/>
    </row>
    <row r="82" spans="1:1">
      <c r="A82" s="328"/>
    </row>
    <row r="83" spans="1:1">
      <c r="A83" s="328"/>
    </row>
    <row r="84" spans="1:1">
      <c r="A84" s="328"/>
    </row>
  </sheetData>
  <mergeCells count="13">
    <mergeCell ref="A73:N73"/>
    <mergeCell ref="D10:E10"/>
    <mergeCell ref="K10:L10"/>
    <mergeCell ref="M10:N10"/>
    <mergeCell ref="A1:N1"/>
    <mergeCell ref="A4:A10"/>
    <mergeCell ref="B4:G4"/>
    <mergeCell ref="I4:N4"/>
    <mergeCell ref="B7:C10"/>
    <mergeCell ref="D7:G7"/>
    <mergeCell ref="I7:J10"/>
    <mergeCell ref="K7:N7"/>
    <mergeCell ref="F10:G10"/>
  </mergeCells>
  <phoneticPr fontId="22" type="noConversion"/>
  <printOptions horizontalCentered="1"/>
  <pageMargins left="0.78740157480314965" right="0.78740157480314965" top="0.78740157480314965" bottom="0.78740157480314965" header="0.39370078740157483" footer="0.39370078740157483"/>
  <pageSetup scale="8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5" width="10.6640625" style="1" customWidth="1"/>
    <col min="16" max="16384" width="11.44140625" style="1"/>
  </cols>
  <sheetData>
    <row r="1" spans="1:15" ht="38.25" customHeight="1">
      <c r="A1" s="672" t="s">
        <v>218</v>
      </c>
      <c r="B1" s="672"/>
      <c r="C1" s="672"/>
      <c r="D1" s="672"/>
      <c r="E1" s="672"/>
      <c r="F1" s="672"/>
      <c r="G1" s="672"/>
      <c r="H1" s="672"/>
      <c r="I1" s="672"/>
      <c r="J1" s="672"/>
      <c r="K1" s="672"/>
      <c r="L1" s="672"/>
      <c r="M1" s="672"/>
      <c r="N1" s="672"/>
    </row>
    <row r="2" spans="1:15" s="11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5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5" s="11" customFormat="1" ht="12" customHeight="1">
      <c r="A4" s="663" t="s">
        <v>147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15" s="11" customFormat="1" ht="6.6" customHeight="1">
      <c r="A5" s="663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5" s="11" customFormat="1" ht="6.6" customHeight="1">
      <c r="A6" s="663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5" s="11" customFormat="1" ht="25.5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15" s="11" customFormat="1" ht="6.6" customHeight="1">
      <c r="A8" s="663"/>
      <c r="B8" s="670"/>
      <c r="C8" s="670"/>
      <c r="D8" s="536"/>
      <c r="E8" s="554"/>
      <c r="F8" s="536"/>
      <c r="G8" s="554"/>
      <c r="H8" s="534"/>
      <c r="I8" s="670"/>
      <c r="J8" s="670"/>
      <c r="K8" s="536"/>
      <c r="L8" s="536"/>
      <c r="M8" s="536"/>
      <c r="N8" s="536"/>
    </row>
    <row r="9" spans="1:15" s="11" customFormat="1" ht="6.6" customHeight="1">
      <c r="A9" s="663"/>
      <c r="B9" s="670"/>
      <c r="C9" s="670"/>
      <c r="D9" s="534"/>
      <c r="E9" s="555"/>
      <c r="F9" s="534"/>
      <c r="G9" s="555"/>
      <c r="H9" s="534"/>
      <c r="I9" s="670"/>
      <c r="J9" s="670"/>
      <c r="K9" s="534"/>
      <c r="L9" s="534"/>
      <c r="M9" s="534"/>
      <c r="N9" s="534"/>
    </row>
    <row r="10" spans="1:15" s="11" customFormat="1" ht="25.5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  <c r="O10" s="36"/>
    </row>
    <row r="11" spans="1:15" s="11" customFormat="1" ht="6.6" customHeight="1">
      <c r="A11" s="465"/>
      <c r="B11" s="539"/>
      <c r="C11" s="556"/>
      <c r="D11" s="541"/>
      <c r="E11" s="537"/>
      <c r="F11" s="536"/>
      <c r="G11" s="554"/>
      <c r="H11" s="536"/>
      <c r="I11" s="539"/>
      <c r="J11" s="539"/>
      <c r="K11" s="541"/>
      <c r="L11" s="541"/>
      <c r="M11" s="536"/>
      <c r="N11" s="536"/>
      <c r="O11" s="36"/>
    </row>
    <row r="12" spans="1:15" s="11" customFormat="1" ht="6.6" customHeight="1">
      <c r="A12" s="105"/>
      <c r="B12" s="62"/>
      <c r="C12" s="340"/>
      <c r="D12" s="62"/>
      <c r="E12" s="340"/>
      <c r="F12" s="62"/>
      <c r="G12" s="340"/>
      <c r="H12" s="62"/>
      <c r="I12" s="62"/>
      <c r="J12" s="62"/>
      <c r="K12" s="62"/>
      <c r="L12" s="62"/>
      <c r="M12" s="62"/>
      <c r="N12" s="62"/>
      <c r="O12" s="36"/>
    </row>
    <row r="13" spans="1:15" s="11" customFormat="1" ht="13.8">
      <c r="A13" s="542" t="s">
        <v>60</v>
      </c>
      <c r="B13" s="470">
        <f>D13+F13</f>
        <v>258471</v>
      </c>
      <c r="C13" s="558"/>
      <c r="D13" s="470">
        <f>SUM(D14:D20)</f>
        <v>97886</v>
      </c>
      <c r="E13" s="497"/>
      <c r="F13" s="470">
        <f>SUM(F14:F20)</f>
        <v>160585</v>
      </c>
      <c r="G13" s="471"/>
      <c r="H13" s="503"/>
      <c r="I13" s="481">
        <f>SUM(I14:I19)</f>
        <v>100.00000000000001</v>
      </c>
      <c r="J13" s="481"/>
      <c r="K13" s="481">
        <f>SUM(K14:K19)</f>
        <v>100</v>
      </c>
      <c r="L13" s="481"/>
      <c r="M13" s="481">
        <f>SUM(M14:M19)</f>
        <v>100</v>
      </c>
      <c r="N13" s="544"/>
      <c r="O13" s="413"/>
    </row>
    <row r="14" spans="1:15" s="11" customFormat="1" ht="11.4">
      <c r="A14" s="482" t="s">
        <v>14</v>
      </c>
      <c r="B14" s="483">
        <f t="shared" ref="B14:B20" si="0">D14+F14</f>
        <v>63990</v>
      </c>
      <c r="C14" s="486"/>
      <c r="D14" s="483">
        <v>18114</v>
      </c>
      <c r="E14" s="483"/>
      <c r="F14" s="483">
        <v>45876</v>
      </c>
      <c r="G14" s="499"/>
      <c r="H14" s="571"/>
      <c r="I14" s="507">
        <f t="shared" ref="I14:I19" si="1">B14*100/SUM($B$14:$B$19)</f>
        <v>24.781866133773281</v>
      </c>
      <c r="J14" s="507"/>
      <c r="K14" s="507">
        <f t="shared" ref="K14:K19" si="2">D14*100/SUM($D$14:$D$19)</f>
        <v>18.523176979476638</v>
      </c>
      <c r="L14" s="507"/>
      <c r="M14" s="507">
        <f t="shared" ref="M14:M19" si="3">F14*100/SUM($F$14:$F$19)</f>
        <v>28.59707521412275</v>
      </c>
      <c r="N14" s="488"/>
      <c r="O14" s="413"/>
    </row>
    <row r="15" spans="1:15" s="11" customFormat="1" ht="11.4">
      <c r="A15" s="482" t="s">
        <v>15</v>
      </c>
      <c r="B15" s="483">
        <f t="shared" si="0"/>
        <v>76720</v>
      </c>
      <c r="C15" s="486"/>
      <c r="D15" s="483">
        <v>31998</v>
      </c>
      <c r="E15" s="483"/>
      <c r="F15" s="483">
        <v>44722</v>
      </c>
      <c r="G15" s="499"/>
      <c r="H15" s="571"/>
      <c r="I15" s="507">
        <f t="shared" si="1"/>
        <v>29.711904512940865</v>
      </c>
      <c r="J15" s="507"/>
      <c r="K15" s="507">
        <f t="shared" si="2"/>
        <v>32.720802527839986</v>
      </c>
      <c r="L15" s="488"/>
      <c r="M15" s="507">
        <f t="shared" si="3"/>
        <v>27.877722506888084</v>
      </c>
      <c r="N15" s="488"/>
      <c r="O15" s="413"/>
    </row>
    <row r="16" spans="1:15" s="11" customFormat="1" ht="11.4">
      <c r="A16" s="482" t="s">
        <v>16</v>
      </c>
      <c r="B16" s="483">
        <f t="shared" si="0"/>
        <v>81410</v>
      </c>
      <c r="C16" s="486"/>
      <c r="D16" s="483">
        <v>31376</v>
      </c>
      <c r="E16" s="483"/>
      <c r="F16" s="483">
        <v>50034</v>
      </c>
      <c r="G16" s="499"/>
      <c r="H16" s="571"/>
      <c r="I16" s="507">
        <f t="shared" si="1"/>
        <v>31.528234442107873</v>
      </c>
      <c r="J16" s="507"/>
      <c r="K16" s="507">
        <f t="shared" si="2"/>
        <v>32.08475217555808</v>
      </c>
      <c r="L16" s="488"/>
      <c r="M16" s="507">
        <f t="shared" si="3"/>
        <v>31.1889890414033</v>
      </c>
      <c r="N16" s="488"/>
      <c r="O16" s="413"/>
    </row>
    <row r="17" spans="1:17" s="11" customFormat="1" ht="11.4">
      <c r="A17" s="482" t="s">
        <v>17</v>
      </c>
      <c r="B17" s="483">
        <f t="shared" si="0"/>
        <v>11761</v>
      </c>
      <c r="C17" s="486"/>
      <c r="D17" s="483">
        <v>4396</v>
      </c>
      <c r="E17" s="483"/>
      <c r="F17" s="483">
        <v>7365</v>
      </c>
      <c r="G17" s="499"/>
      <c r="H17" s="571"/>
      <c r="I17" s="507">
        <f t="shared" si="1"/>
        <v>4.5547668010518452</v>
      </c>
      <c r="J17" s="507"/>
      <c r="K17" s="507">
        <f t="shared" si="2"/>
        <v>4.4953012035872426</v>
      </c>
      <c r="L17" s="488"/>
      <c r="M17" s="507">
        <f t="shared" si="3"/>
        <v>4.5910161947862509</v>
      </c>
      <c r="N17" s="488"/>
      <c r="O17" s="413"/>
    </row>
    <row r="18" spans="1:17" s="11" customFormat="1" ht="11.4">
      <c r="A18" s="572" t="s">
        <v>18</v>
      </c>
      <c r="B18" s="483">
        <f t="shared" si="0"/>
        <v>18014</v>
      </c>
      <c r="C18" s="486"/>
      <c r="D18" s="483">
        <v>8792</v>
      </c>
      <c r="E18" s="483"/>
      <c r="F18" s="483">
        <v>9222</v>
      </c>
      <c r="G18" s="499"/>
      <c r="H18" s="571"/>
      <c r="I18" s="507">
        <f t="shared" si="1"/>
        <v>6.9764109475510532</v>
      </c>
      <c r="J18" s="507"/>
      <c r="K18" s="507">
        <f t="shared" si="2"/>
        <v>8.9906024071744852</v>
      </c>
      <c r="L18" s="488"/>
      <c r="M18" s="507">
        <f t="shared" si="3"/>
        <v>5.7485880988891802</v>
      </c>
      <c r="N18" s="488"/>
      <c r="O18" s="413"/>
      <c r="Q18" s="642"/>
    </row>
    <row r="19" spans="1:17" s="11" customFormat="1" ht="11.4">
      <c r="A19" s="572" t="s">
        <v>29</v>
      </c>
      <c r="B19" s="483">
        <f t="shared" si="0"/>
        <v>6318</v>
      </c>
      <c r="C19" s="486"/>
      <c r="D19" s="483">
        <v>3115</v>
      </c>
      <c r="E19" s="483"/>
      <c r="F19" s="483">
        <v>3203</v>
      </c>
      <c r="G19" s="499"/>
      <c r="H19" s="571"/>
      <c r="I19" s="507">
        <f t="shared" si="1"/>
        <v>2.4468171625750834</v>
      </c>
      <c r="J19" s="507"/>
      <c r="K19" s="507">
        <f t="shared" si="2"/>
        <v>3.1853647063635715</v>
      </c>
      <c r="L19" s="488"/>
      <c r="M19" s="507">
        <f t="shared" si="3"/>
        <v>1.9966089439104362</v>
      </c>
      <c r="N19" s="488"/>
      <c r="O19" s="413"/>
    </row>
    <row r="20" spans="1:17" s="11" customFormat="1" ht="11.4">
      <c r="A20" s="572" t="s">
        <v>11</v>
      </c>
      <c r="B20" s="483">
        <f t="shared" si="0"/>
        <v>258</v>
      </c>
      <c r="C20" s="483" t="s">
        <v>1</v>
      </c>
      <c r="D20" s="483">
        <v>95</v>
      </c>
      <c r="E20" s="483" t="s">
        <v>1</v>
      </c>
      <c r="F20" s="483">
        <v>163</v>
      </c>
      <c r="G20" s="483" t="s">
        <v>1</v>
      </c>
      <c r="H20" s="571"/>
      <c r="I20" s="588" t="s">
        <v>101</v>
      </c>
      <c r="J20" s="588"/>
      <c r="K20" s="588">
        <v>0</v>
      </c>
      <c r="L20" s="493"/>
      <c r="M20" s="588" t="s">
        <v>101</v>
      </c>
      <c r="N20" s="488"/>
      <c r="O20" s="413"/>
    </row>
    <row r="21" spans="1:17" s="11" customFormat="1" ht="6.6" customHeight="1">
      <c r="B21" s="312"/>
      <c r="C21" s="266"/>
      <c r="D21" s="312"/>
      <c r="E21" s="314"/>
      <c r="F21" s="312"/>
      <c r="G21" s="266"/>
      <c r="I21" s="254"/>
      <c r="J21" s="254"/>
      <c r="K21" s="254"/>
      <c r="L21" s="254"/>
      <c r="M21" s="254"/>
      <c r="N21" s="254"/>
      <c r="O21" s="10"/>
    </row>
    <row r="22" spans="1:17" s="11" customFormat="1" ht="12">
      <c r="A22" s="61" t="s">
        <v>20</v>
      </c>
      <c r="B22" s="424">
        <f t="shared" ref="B22:B29" si="4">D22+F22</f>
        <v>98127</v>
      </c>
      <c r="C22" s="290"/>
      <c r="D22" s="313">
        <f>SUM(D23:D29)</f>
        <v>6987</v>
      </c>
      <c r="E22" s="290"/>
      <c r="F22" s="313">
        <f>SUM(F23:F29)</f>
        <v>91140</v>
      </c>
      <c r="G22" s="290"/>
      <c r="H22" s="61"/>
      <c r="I22" s="407">
        <f>SUM(I23:I28)</f>
        <v>100</v>
      </c>
      <c r="J22" s="407"/>
      <c r="K22" s="407">
        <f>SUM(K23:K28)</f>
        <v>100.00000000000001</v>
      </c>
      <c r="L22" s="407"/>
      <c r="M22" s="407">
        <f>SUM(M23:M28)</f>
        <v>100</v>
      </c>
      <c r="N22" s="293"/>
      <c r="O22" s="10"/>
    </row>
    <row r="23" spans="1:17" s="11" customFormat="1" ht="11.4">
      <c r="A23" s="46" t="s">
        <v>14</v>
      </c>
      <c r="B23" s="303">
        <f t="shared" si="4"/>
        <v>37554</v>
      </c>
      <c r="C23" s="260"/>
      <c r="D23" s="303">
        <v>2881</v>
      </c>
      <c r="E23" s="303"/>
      <c r="F23" s="303">
        <v>34673</v>
      </c>
      <c r="G23" s="260"/>
      <c r="H23" s="26"/>
      <c r="I23" s="250">
        <f>B23*100/SUM(B23:B28)</f>
        <v>38.303992166622471</v>
      </c>
      <c r="J23" s="250"/>
      <c r="K23" s="250">
        <f t="shared" ref="K23:K28" si="5">D23*100/SUM($D$23:$D$28)</f>
        <v>41.375843745511993</v>
      </c>
      <c r="L23" s="250"/>
      <c r="M23" s="250">
        <f t="shared" ref="M23:M28" si="6">F23*100/SUM($F$23:$F$28)</f>
        <v>38.069148760965753</v>
      </c>
      <c r="N23" s="244"/>
      <c r="O23" s="152"/>
    </row>
    <row r="24" spans="1:17" s="11" customFormat="1" ht="11.4">
      <c r="A24" s="46" t="s">
        <v>15</v>
      </c>
      <c r="B24" s="303">
        <f t="shared" si="4"/>
        <v>28339</v>
      </c>
      <c r="C24" s="260"/>
      <c r="D24" s="303">
        <v>2251</v>
      </c>
      <c r="E24" s="303" t="s">
        <v>1</v>
      </c>
      <c r="F24" s="303">
        <v>26088</v>
      </c>
      <c r="G24" s="260"/>
      <c r="H24" s="26"/>
      <c r="I24" s="250">
        <f>B24*100/SUM(B23:B28)</f>
        <v>28.904959099161584</v>
      </c>
      <c r="J24" s="250"/>
      <c r="K24" s="250">
        <f t="shared" si="5"/>
        <v>32.328019531811002</v>
      </c>
      <c r="L24" s="244"/>
      <c r="M24" s="250">
        <f t="shared" si="6"/>
        <v>28.643265736338783</v>
      </c>
      <c r="N24" s="244"/>
      <c r="O24" s="152"/>
    </row>
    <row r="25" spans="1:17" s="11" customFormat="1" ht="11.4">
      <c r="A25" s="46" t="s">
        <v>16</v>
      </c>
      <c r="B25" s="303">
        <f t="shared" si="4"/>
        <v>24342</v>
      </c>
      <c r="C25" s="260"/>
      <c r="D25" s="303">
        <v>1185</v>
      </c>
      <c r="E25" s="303" t="s">
        <v>1</v>
      </c>
      <c r="F25" s="303">
        <v>23157</v>
      </c>
      <c r="G25" s="260"/>
      <c r="H25" s="26"/>
      <c r="I25" s="250">
        <f>B25*100/SUM(B23:B28)</f>
        <v>24.82813488096938</v>
      </c>
      <c r="J25" s="250"/>
      <c r="K25" s="250">
        <f t="shared" si="5"/>
        <v>17.018526497199485</v>
      </c>
      <c r="L25" s="244"/>
      <c r="M25" s="250">
        <f t="shared" si="6"/>
        <v>25.425180337948376</v>
      </c>
      <c r="N25" s="244"/>
      <c r="O25" s="152"/>
    </row>
    <row r="26" spans="1:17" s="11" customFormat="1" ht="11.4">
      <c r="A26" s="46" t="s">
        <v>17</v>
      </c>
      <c r="B26" s="303">
        <f t="shared" si="4"/>
        <v>4147</v>
      </c>
      <c r="C26" s="260"/>
      <c r="D26" s="303">
        <v>74</v>
      </c>
      <c r="E26" s="303" t="s">
        <v>1</v>
      </c>
      <c r="F26" s="303">
        <v>4073</v>
      </c>
      <c r="G26" s="260"/>
      <c r="H26" s="26"/>
      <c r="I26" s="250">
        <f>B26*100/SUM(B23:B28)</f>
        <v>4.2298198731156038</v>
      </c>
      <c r="J26" s="250"/>
      <c r="K26" s="250">
        <f t="shared" si="5"/>
        <v>1.0627603044664655</v>
      </c>
      <c r="L26" s="244"/>
      <c r="M26" s="250">
        <f t="shared" si="6"/>
        <v>4.4719419405131813</v>
      </c>
      <c r="N26" s="244"/>
      <c r="O26" s="152"/>
    </row>
    <row r="27" spans="1:17" s="11" customFormat="1" ht="11.4">
      <c r="A27" s="452" t="s">
        <v>18</v>
      </c>
      <c r="B27" s="303">
        <f t="shared" si="4"/>
        <v>3322</v>
      </c>
      <c r="C27" s="260"/>
      <c r="D27" s="303">
        <v>499</v>
      </c>
      <c r="E27" s="303" t="s">
        <v>1</v>
      </c>
      <c r="F27" s="303">
        <v>2823</v>
      </c>
      <c r="G27" s="260"/>
      <c r="H27" s="26"/>
      <c r="I27" s="250">
        <f>B27*100/SUM(B23:B28)</f>
        <v>3.3883437710369027</v>
      </c>
      <c r="J27" s="250"/>
      <c r="K27" s="250">
        <f t="shared" si="5"/>
        <v>7.1664512422806261</v>
      </c>
      <c r="L27" s="244"/>
      <c r="M27" s="250">
        <f t="shared" si="6"/>
        <v>3.0995070213770464</v>
      </c>
      <c r="N27" s="244"/>
      <c r="O27" s="152"/>
    </row>
    <row r="28" spans="1:17" s="11" customFormat="1" ht="11.4">
      <c r="A28" s="452" t="s">
        <v>29</v>
      </c>
      <c r="B28" s="303">
        <f t="shared" si="4"/>
        <v>338</v>
      </c>
      <c r="C28" s="303" t="s">
        <v>1</v>
      </c>
      <c r="D28" s="303">
        <v>73</v>
      </c>
      <c r="E28" s="303" t="s">
        <v>1</v>
      </c>
      <c r="F28" s="303">
        <v>265</v>
      </c>
      <c r="G28" s="303" t="s">
        <v>1</v>
      </c>
      <c r="H28" s="26"/>
      <c r="I28" s="250">
        <f>B28*100/SUM(B23:B28)</f>
        <v>0.34475020909406173</v>
      </c>
      <c r="J28" s="250"/>
      <c r="K28" s="250">
        <f t="shared" si="5"/>
        <v>1.0483986787304322</v>
      </c>
      <c r="L28" s="244"/>
      <c r="M28" s="250">
        <f t="shared" si="6"/>
        <v>0.29095620285686052</v>
      </c>
      <c r="N28" s="244"/>
      <c r="O28" s="152"/>
    </row>
    <row r="29" spans="1:17" s="11" customFormat="1" ht="11.4">
      <c r="A29" s="452" t="s">
        <v>11</v>
      </c>
      <c r="B29" s="303">
        <f t="shared" si="4"/>
        <v>85</v>
      </c>
      <c r="C29" s="303" t="s">
        <v>1</v>
      </c>
      <c r="D29" s="303">
        <v>24</v>
      </c>
      <c r="E29" s="303" t="s">
        <v>1</v>
      </c>
      <c r="F29" s="303">
        <v>61</v>
      </c>
      <c r="G29" s="303" t="s">
        <v>1</v>
      </c>
      <c r="H29" s="26"/>
      <c r="I29" s="585" t="s">
        <v>101</v>
      </c>
      <c r="J29" s="585"/>
      <c r="K29" s="250">
        <v>0</v>
      </c>
      <c r="L29" s="282"/>
      <c r="M29" s="585" t="s">
        <v>101</v>
      </c>
      <c r="N29" s="244"/>
      <c r="O29" s="152"/>
    </row>
    <row r="30" spans="1:17" s="11" customFormat="1" ht="4.5" customHeight="1">
      <c r="A30" s="26"/>
      <c r="B30" s="238"/>
      <c r="C30" s="260"/>
      <c r="D30" s="238"/>
      <c r="E30" s="260"/>
      <c r="F30" s="238"/>
      <c r="G30" s="260"/>
      <c r="H30" s="26"/>
      <c r="I30" s="244"/>
      <c r="J30" s="244"/>
      <c r="K30" s="244"/>
      <c r="L30" s="244"/>
      <c r="M30" s="244"/>
      <c r="N30" s="244"/>
      <c r="O30" s="152"/>
    </row>
    <row r="31" spans="1:17" s="11" customFormat="1" ht="12">
      <c r="A31" s="61" t="s">
        <v>26</v>
      </c>
      <c r="B31" s="313">
        <f t="shared" ref="B31:B38" si="7">D31+F31</f>
        <v>43503</v>
      </c>
      <c r="C31" s="290"/>
      <c r="D31" s="313">
        <f>SUM(D32:D38)</f>
        <v>21275</v>
      </c>
      <c r="E31" s="290"/>
      <c r="F31" s="313">
        <f>SUM(F32:F38)</f>
        <v>22228</v>
      </c>
      <c r="G31" s="290"/>
      <c r="H31" s="61"/>
      <c r="I31" s="293">
        <f>SUM(I32:I37)</f>
        <v>99.999999999999986</v>
      </c>
      <c r="J31" s="293"/>
      <c r="K31" s="293">
        <f>SUM(K32:K37)</f>
        <v>99.999999999999986</v>
      </c>
      <c r="L31" s="293"/>
      <c r="M31" s="293">
        <f>SUM(M32:M37)</f>
        <v>100</v>
      </c>
      <c r="N31" s="293"/>
      <c r="O31" s="152"/>
    </row>
    <row r="32" spans="1:17" s="11" customFormat="1" ht="11.4">
      <c r="A32" s="46" t="s">
        <v>14</v>
      </c>
      <c r="B32" s="303">
        <f t="shared" si="7"/>
        <v>5723</v>
      </c>
      <c r="C32" s="260"/>
      <c r="D32" s="303">
        <v>2073</v>
      </c>
      <c r="E32" s="303"/>
      <c r="F32" s="303">
        <v>3650</v>
      </c>
      <c r="G32" s="260"/>
      <c r="H32" s="10"/>
      <c r="I32" s="250">
        <f>B32*100/SUM(B32:B37)</f>
        <v>13.19210732561892</v>
      </c>
      <c r="J32" s="244"/>
      <c r="K32" s="250">
        <f>D32*100/SUM(D32:D37)</f>
        <v>9.7764572722127898</v>
      </c>
      <c r="L32" s="244"/>
      <c r="M32" s="250">
        <f>F32*100/SUM(F32:F37)</f>
        <v>16.457750924339436</v>
      </c>
      <c r="N32" s="244"/>
      <c r="O32" s="152"/>
    </row>
    <row r="33" spans="1:15" s="11" customFormat="1" ht="11.4">
      <c r="A33" s="46" t="s">
        <v>15</v>
      </c>
      <c r="B33" s="303">
        <f t="shared" si="7"/>
        <v>14172</v>
      </c>
      <c r="C33" s="260"/>
      <c r="D33" s="303">
        <v>8532</v>
      </c>
      <c r="E33" s="303"/>
      <c r="F33" s="303">
        <v>5640</v>
      </c>
      <c r="G33" s="260"/>
      <c r="H33" s="10"/>
      <c r="I33" s="250">
        <f>B33*100/SUM(B32:B37)</f>
        <v>32.667926789912869</v>
      </c>
      <c r="J33" s="244"/>
      <c r="K33" s="250">
        <f>D33*100/SUM(D32:D37)</f>
        <v>40.23769100169779</v>
      </c>
      <c r="L33" s="244"/>
      <c r="M33" s="250">
        <f>F33*100/SUM(F32:F37)</f>
        <v>25.430606907746416</v>
      </c>
      <c r="N33" s="244"/>
      <c r="O33" s="152"/>
    </row>
    <row r="34" spans="1:15" s="11" customFormat="1" ht="11.4">
      <c r="A34" s="46" t="s">
        <v>16</v>
      </c>
      <c r="B34" s="303">
        <f t="shared" si="7"/>
        <v>19203</v>
      </c>
      <c r="C34" s="260"/>
      <c r="D34" s="303">
        <v>8237</v>
      </c>
      <c r="E34" s="303"/>
      <c r="F34" s="303">
        <v>10966</v>
      </c>
      <c r="G34" s="260"/>
      <c r="H34" s="10"/>
      <c r="I34" s="250">
        <f>B34*100/SUM(B32:B37)</f>
        <v>44.264902494121984</v>
      </c>
      <c r="J34" s="244"/>
      <c r="K34" s="250">
        <f>D34*100/SUM(D32:D37)</f>
        <v>38.846444067157137</v>
      </c>
      <c r="L34" s="244"/>
      <c r="M34" s="250">
        <f>F34*100/SUM(F32:F37)</f>
        <v>49.44539633871404</v>
      </c>
      <c r="N34" s="244"/>
      <c r="O34" s="33"/>
    </row>
    <row r="35" spans="1:15" s="11" customFormat="1" ht="11.4">
      <c r="A35" s="46" t="s">
        <v>17</v>
      </c>
      <c r="B35" s="303">
        <f t="shared" si="7"/>
        <v>1432</v>
      </c>
      <c r="C35" s="260"/>
      <c r="D35" s="303">
        <v>837</v>
      </c>
      <c r="E35" s="303" t="s">
        <v>1</v>
      </c>
      <c r="F35" s="303">
        <v>595</v>
      </c>
      <c r="G35" s="303" t="s">
        <v>1</v>
      </c>
      <c r="H35" s="10"/>
      <c r="I35" s="250">
        <f>B35*100/SUM(B32:B37)</f>
        <v>3.300908210778664</v>
      </c>
      <c r="J35" s="244"/>
      <c r="K35" s="250">
        <f>D35*100/SUM(D32:D37)</f>
        <v>3.9473684210526314</v>
      </c>
      <c r="L35" s="244"/>
      <c r="M35" s="250">
        <f>F35*100/SUM(F32:F37)</f>
        <v>2.6828388493101269</v>
      </c>
      <c r="N35" s="244"/>
      <c r="O35" s="33"/>
    </row>
    <row r="36" spans="1:15" s="11" customFormat="1" ht="11.4">
      <c r="A36" s="452" t="s">
        <v>18</v>
      </c>
      <c r="B36" s="303">
        <f t="shared" si="7"/>
        <v>2447</v>
      </c>
      <c r="C36" s="260"/>
      <c r="D36" s="303">
        <v>1244</v>
      </c>
      <c r="E36" s="303"/>
      <c r="F36" s="303">
        <v>1203</v>
      </c>
      <c r="G36" s="612"/>
      <c r="H36" s="10"/>
      <c r="I36" s="250">
        <f>B36*100/SUM(B32:B37)</f>
        <v>5.6405882624129822</v>
      </c>
      <c r="J36" s="244"/>
      <c r="K36" s="250">
        <f>D36*100/SUM(D32:D37)</f>
        <v>5.8668175815883794</v>
      </c>
      <c r="L36" s="244"/>
      <c r="M36" s="250">
        <f>F36*100/SUM(F32:F37)</f>
        <v>5.4242943457480388</v>
      </c>
      <c r="N36" s="244"/>
      <c r="O36" s="33"/>
    </row>
    <row r="37" spans="1:15" s="11" customFormat="1" ht="11.4">
      <c r="A37" s="452" t="s">
        <v>29</v>
      </c>
      <c r="B37" s="303">
        <f t="shared" si="7"/>
        <v>405</v>
      </c>
      <c r="C37" s="303" t="s">
        <v>1</v>
      </c>
      <c r="D37" s="303">
        <v>281</v>
      </c>
      <c r="E37" s="303" t="s">
        <v>1</v>
      </c>
      <c r="F37" s="303">
        <v>124</v>
      </c>
      <c r="G37" s="303" t="s">
        <v>1</v>
      </c>
      <c r="H37" s="26"/>
      <c r="I37" s="250">
        <f>B37*100/SUM(B32:B37)</f>
        <v>0.93356691715458029</v>
      </c>
      <c r="J37" s="244"/>
      <c r="K37" s="250">
        <f>D37*100/SUM(D32:D37)</f>
        <v>1.3252216562912658</v>
      </c>
      <c r="L37" s="244"/>
      <c r="M37" s="250">
        <f>F37*100/SUM(F32:F37)</f>
        <v>0.55911263414194246</v>
      </c>
      <c r="N37" s="244"/>
      <c r="O37" s="33"/>
    </row>
    <row r="38" spans="1:15" s="11" customFormat="1" ht="11.4">
      <c r="A38" s="452" t="s">
        <v>11</v>
      </c>
      <c r="B38" s="303">
        <f t="shared" si="7"/>
        <v>121</v>
      </c>
      <c r="C38" s="303" t="s">
        <v>1</v>
      </c>
      <c r="D38" s="238">
        <v>71</v>
      </c>
      <c r="E38" s="303" t="s">
        <v>1</v>
      </c>
      <c r="F38" s="238">
        <v>50</v>
      </c>
      <c r="G38" s="303" t="s">
        <v>1</v>
      </c>
      <c r="H38" s="26"/>
      <c r="I38" s="244"/>
      <c r="J38" s="244"/>
      <c r="K38" s="244"/>
      <c r="L38" s="244"/>
      <c r="M38" s="244"/>
      <c r="N38" s="244"/>
      <c r="O38" s="36"/>
    </row>
    <row r="39" spans="1:15" s="11" customFormat="1" ht="6.6" customHeight="1">
      <c r="A39" s="28"/>
      <c r="B39" s="238"/>
      <c r="C39" s="612"/>
      <c r="D39" s="238"/>
      <c r="E39" s="612"/>
      <c r="F39" s="238"/>
      <c r="G39" s="612"/>
      <c r="H39" s="26"/>
      <c r="I39" s="244"/>
      <c r="J39" s="244"/>
      <c r="K39" s="244"/>
      <c r="L39" s="244"/>
      <c r="M39" s="244"/>
      <c r="N39" s="244"/>
      <c r="O39" s="36"/>
    </row>
    <row r="40" spans="1:15" s="11" customFormat="1" ht="12">
      <c r="A40" s="61" t="s">
        <v>21</v>
      </c>
      <c r="B40" s="424">
        <f t="shared" ref="B40:B46" si="8">D40+F40</f>
        <v>24847</v>
      </c>
      <c r="C40" s="634"/>
      <c r="D40" s="313">
        <f>SUM(D41:D46)</f>
        <v>12487</v>
      </c>
      <c r="E40" s="634"/>
      <c r="F40" s="313">
        <f>SUM(F41:F46)</f>
        <v>12360</v>
      </c>
      <c r="G40" s="634"/>
      <c r="H40" s="61"/>
      <c r="I40" s="407">
        <f>SUM(I41:I46)</f>
        <v>99.999999999999986</v>
      </c>
      <c r="J40" s="407"/>
      <c r="K40" s="407">
        <f>SUM(K41:K46)</f>
        <v>100</v>
      </c>
      <c r="L40" s="407"/>
      <c r="M40" s="407">
        <f>SUM(M41:M46)</f>
        <v>100</v>
      </c>
      <c r="N40" s="293"/>
      <c r="O40" s="14"/>
    </row>
    <row r="41" spans="1:15" s="11" customFormat="1" ht="11.4">
      <c r="A41" s="46" t="s">
        <v>14</v>
      </c>
      <c r="B41" s="303">
        <f t="shared" si="8"/>
        <v>5106</v>
      </c>
      <c r="C41" s="612"/>
      <c r="D41" s="303">
        <v>4093</v>
      </c>
      <c r="E41" s="303"/>
      <c r="F41" s="303">
        <v>1013</v>
      </c>
      <c r="G41" s="303" t="s">
        <v>1</v>
      </c>
      <c r="H41" s="10"/>
      <c r="I41" s="250">
        <f>B41*100/SUM(B41:B46)</f>
        <v>20.549764559101703</v>
      </c>
      <c r="J41" s="250"/>
      <c r="K41" s="250">
        <f>D41*100/SUM(D41:D46)</f>
        <v>32.778089212781289</v>
      </c>
      <c r="L41" s="250"/>
      <c r="M41" s="250">
        <f>F41*100/SUM(F41:F46)</f>
        <v>8.1957928802588995</v>
      </c>
      <c r="N41" s="244"/>
    </row>
    <row r="42" spans="1:15" s="11" customFormat="1" ht="11.4">
      <c r="A42" s="46" t="s">
        <v>15</v>
      </c>
      <c r="B42" s="303">
        <f t="shared" si="8"/>
        <v>5954</v>
      </c>
      <c r="C42" s="612"/>
      <c r="D42" s="303">
        <v>2883</v>
      </c>
      <c r="E42" s="303"/>
      <c r="F42" s="303">
        <v>3071</v>
      </c>
      <c r="G42" s="612"/>
      <c r="H42" s="10"/>
      <c r="I42" s="250">
        <f>B42*100/SUM(B41:B46)</f>
        <v>23.962651426731597</v>
      </c>
      <c r="J42" s="250"/>
      <c r="K42" s="250">
        <f>D42*100/SUM(D41:D46)</f>
        <v>23.088011531993274</v>
      </c>
      <c r="L42" s="244"/>
      <c r="M42" s="250">
        <f>F42*100/SUM(F41:F46)</f>
        <v>24.846278317152105</v>
      </c>
      <c r="N42" s="244"/>
    </row>
    <row r="43" spans="1:15" s="11" customFormat="1" ht="11.4">
      <c r="A43" s="46" t="s">
        <v>16</v>
      </c>
      <c r="B43" s="303">
        <f t="shared" si="8"/>
        <v>8407</v>
      </c>
      <c r="C43" s="612"/>
      <c r="D43" s="303">
        <v>3561</v>
      </c>
      <c r="E43" s="303"/>
      <c r="F43" s="303">
        <v>4846</v>
      </c>
      <c r="G43" s="612"/>
      <c r="H43" s="10"/>
      <c r="I43" s="250">
        <f>B43*100/SUM(B41:B46)</f>
        <v>33.835070632269492</v>
      </c>
      <c r="J43" s="250"/>
      <c r="K43" s="250">
        <f>D43*100/SUM(D41:D46)</f>
        <v>28.517658364699287</v>
      </c>
      <c r="L43" s="244"/>
      <c r="M43" s="250">
        <f>F43*100/SUM(F41:F46)</f>
        <v>39.207119741100321</v>
      </c>
      <c r="N43" s="244"/>
    </row>
    <row r="44" spans="1:15" s="11" customFormat="1" ht="11.4">
      <c r="A44" s="46" t="s">
        <v>17</v>
      </c>
      <c r="B44" s="303">
        <f t="shared" si="8"/>
        <v>1006</v>
      </c>
      <c r="C44" s="612"/>
      <c r="D44" s="303">
        <v>580</v>
      </c>
      <c r="E44" s="303" t="s">
        <v>1</v>
      </c>
      <c r="F44" s="303">
        <v>426</v>
      </c>
      <c r="G44" s="303" t="s">
        <v>1</v>
      </c>
      <c r="H44" s="10"/>
      <c r="I44" s="250">
        <f>B44*100/SUM(B41:B46)</f>
        <v>4.0487785245703707</v>
      </c>
      <c r="J44" s="250"/>
      <c r="K44" s="250">
        <f>D44*100/SUM(D41:D46)</f>
        <v>4.6448306238488026</v>
      </c>
      <c r="L44" s="244"/>
      <c r="M44" s="250">
        <f>F44*100/SUM(F41:F46)</f>
        <v>3.4466019417475726</v>
      </c>
      <c r="N44" s="244"/>
    </row>
    <row r="45" spans="1:15" s="11" customFormat="1" ht="11.4">
      <c r="A45" s="452" t="s">
        <v>18</v>
      </c>
      <c r="B45" s="303">
        <f t="shared" si="8"/>
        <v>3109</v>
      </c>
      <c r="C45" s="612"/>
      <c r="D45" s="303">
        <v>1093</v>
      </c>
      <c r="E45" s="303" t="s">
        <v>1</v>
      </c>
      <c r="F45" s="303">
        <v>2016</v>
      </c>
      <c r="G45" s="612"/>
      <c r="H45" s="10"/>
      <c r="I45" s="250">
        <f>B45*100/SUM(B41:B46)</f>
        <v>12.512576971062906</v>
      </c>
      <c r="J45" s="250"/>
      <c r="K45" s="250">
        <f>D45*100/SUM(D41:D46)</f>
        <v>8.7531032273564513</v>
      </c>
      <c r="L45" s="244"/>
      <c r="M45" s="250">
        <f>F45*100/SUM(F41:F46)</f>
        <v>16.310679611650485</v>
      </c>
      <c r="N45" s="244"/>
    </row>
    <row r="46" spans="1:15" s="11" customFormat="1" ht="11.4">
      <c r="A46" s="452" t="s">
        <v>29</v>
      </c>
      <c r="B46" s="303">
        <f t="shared" si="8"/>
        <v>1265</v>
      </c>
      <c r="C46" s="303" t="s">
        <v>1</v>
      </c>
      <c r="D46" s="303">
        <v>277</v>
      </c>
      <c r="E46" s="303" t="s">
        <v>1</v>
      </c>
      <c r="F46" s="303">
        <v>988</v>
      </c>
      <c r="G46" s="303" t="s">
        <v>1</v>
      </c>
      <c r="H46" s="26"/>
      <c r="I46" s="250">
        <f>B46*100/SUM(B41:B46)</f>
        <v>5.0911578862639351</v>
      </c>
      <c r="J46" s="250"/>
      <c r="K46" s="250">
        <f>D46*100/SUM(D41:D46)</f>
        <v>2.2183070393208939</v>
      </c>
      <c r="L46" s="244"/>
      <c r="M46" s="250">
        <f>F46*100/SUM(F41:F46)</f>
        <v>7.9935275080906152</v>
      </c>
      <c r="N46" s="244"/>
      <c r="O46" s="14"/>
    </row>
    <row r="47" spans="1:15" s="11" customFormat="1" ht="6.6" customHeight="1">
      <c r="A47" s="28"/>
      <c r="B47" s="238"/>
      <c r="C47" s="612"/>
      <c r="D47" s="238"/>
      <c r="E47" s="612"/>
      <c r="F47" s="238"/>
      <c r="G47" s="612"/>
      <c r="H47" s="26"/>
      <c r="I47" s="244"/>
      <c r="J47" s="244"/>
      <c r="K47" s="244"/>
      <c r="L47" s="244"/>
      <c r="M47" s="244"/>
      <c r="N47" s="244"/>
    </row>
    <row r="48" spans="1:15" s="11" customFormat="1" ht="12">
      <c r="A48" s="61" t="s">
        <v>61</v>
      </c>
      <c r="B48" s="424">
        <f t="shared" ref="B48:B54" si="9">D48+F48</f>
        <v>13060</v>
      </c>
      <c r="C48" s="634"/>
      <c r="D48" s="313">
        <f>SUM(D49:D54)</f>
        <v>4006</v>
      </c>
      <c r="E48" s="634"/>
      <c r="F48" s="313">
        <f>SUM(F49:F54)</f>
        <v>9054</v>
      </c>
      <c r="G48" s="634"/>
      <c r="H48" s="61"/>
      <c r="I48" s="293">
        <f>SUM(I49:I54)</f>
        <v>100</v>
      </c>
      <c r="J48" s="293"/>
      <c r="K48" s="293">
        <f>SUM(K49:K54)</f>
        <v>100</v>
      </c>
      <c r="L48" s="293"/>
      <c r="M48" s="293">
        <f>SUM(M49:M54)</f>
        <v>100</v>
      </c>
      <c r="N48" s="293"/>
      <c r="O48" s="14"/>
    </row>
    <row r="49" spans="1:15" s="11" customFormat="1" ht="11.4">
      <c r="A49" s="46" t="s">
        <v>14</v>
      </c>
      <c r="B49" s="303">
        <f t="shared" si="9"/>
        <v>2872</v>
      </c>
      <c r="C49" s="612"/>
      <c r="D49" s="303">
        <v>1172</v>
      </c>
      <c r="E49" s="303" t="s">
        <v>1</v>
      </c>
      <c r="F49" s="303">
        <v>1700</v>
      </c>
      <c r="G49" s="612"/>
      <c r="H49" s="10"/>
      <c r="I49" s="250">
        <f>B49*100/SUM(B49:B54)</f>
        <v>21.990811638591119</v>
      </c>
      <c r="J49" s="244"/>
      <c r="K49" s="250">
        <f>D49*100/SUM(D49:D54)</f>
        <v>29.256115826260608</v>
      </c>
      <c r="L49" s="244"/>
      <c r="M49" s="250">
        <f>F49*100/SUM(F49:F54)</f>
        <v>18.776231499889551</v>
      </c>
      <c r="N49" s="244"/>
    </row>
    <row r="50" spans="1:15" s="11" customFormat="1" ht="11.4">
      <c r="A50" s="46" t="s">
        <v>15</v>
      </c>
      <c r="B50" s="303">
        <f t="shared" si="9"/>
        <v>4078</v>
      </c>
      <c r="C50" s="612"/>
      <c r="D50" s="303">
        <v>1478</v>
      </c>
      <c r="E50" s="303" t="s">
        <v>1</v>
      </c>
      <c r="F50" s="303">
        <v>2600</v>
      </c>
      <c r="G50" s="612"/>
      <c r="H50" s="10"/>
      <c r="I50" s="250">
        <f>B50*100/SUM(B49:B54)</f>
        <v>31.22511485451761</v>
      </c>
      <c r="J50" s="244"/>
      <c r="K50" s="250">
        <f>D50*100/SUM(D49:D54)</f>
        <v>36.894658012980528</v>
      </c>
      <c r="L50" s="244"/>
      <c r="M50" s="250">
        <f>F50*100/SUM(F49:F54)</f>
        <v>28.716589352772257</v>
      </c>
      <c r="N50" s="244"/>
    </row>
    <row r="51" spans="1:15" s="11" customFormat="1" ht="11.4">
      <c r="A51" s="46" t="s">
        <v>16</v>
      </c>
      <c r="B51" s="303">
        <f t="shared" si="9"/>
        <v>3817</v>
      </c>
      <c r="C51" s="612"/>
      <c r="D51" s="303">
        <v>1055</v>
      </c>
      <c r="E51" s="303" t="s">
        <v>1</v>
      </c>
      <c r="F51" s="303">
        <v>2762</v>
      </c>
      <c r="G51" s="612"/>
      <c r="H51" s="10"/>
      <c r="I51" s="250">
        <f>B51*100/SUM(B49:B54)</f>
        <v>29.226646248085757</v>
      </c>
      <c r="J51" s="244"/>
      <c r="K51" s="250">
        <f>D51*100/SUM(D49:D54)</f>
        <v>26.335496754867698</v>
      </c>
      <c r="L51" s="244"/>
      <c r="M51" s="250">
        <f>F51*100/SUM(F49:F54)</f>
        <v>30.505853766291143</v>
      </c>
      <c r="N51" s="244"/>
    </row>
    <row r="52" spans="1:15" s="11" customFormat="1" ht="11.4">
      <c r="A52" s="46" t="s">
        <v>17</v>
      </c>
      <c r="B52" s="303">
        <f t="shared" si="9"/>
        <v>1138</v>
      </c>
      <c r="C52" s="303" t="s">
        <v>1</v>
      </c>
      <c r="D52" s="303">
        <v>187</v>
      </c>
      <c r="E52" s="303" t="s">
        <v>1</v>
      </c>
      <c r="F52" s="303">
        <v>951</v>
      </c>
      <c r="G52" s="303" t="s">
        <v>1</v>
      </c>
      <c r="H52" s="10"/>
      <c r="I52" s="250">
        <f>B52*100/SUM(B49:B54)</f>
        <v>8.7136294027565082</v>
      </c>
      <c r="J52" s="244"/>
      <c r="K52" s="250">
        <f>D52*100/SUM(D49:D54)</f>
        <v>4.6679980029955068</v>
      </c>
      <c r="L52" s="245"/>
      <c r="M52" s="250">
        <f>F52*100/SUM(F49:F54)</f>
        <v>10.503644797879391</v>
      </c>
      <c r="N52" s="244"/>
    </row>
    <row r="53" spans="1:15" s="11" customFormat="1" ht="11.4">
      <c r="A53" s="452" t="s">
        <v>18</v>
      </c>
      <c r="B53" s="303">
        <f t="shared" si="9"/>
        <v>740</v>
      </c>
      <c r="C53" s="303" t="s">
        <v>1</v>
      </c>
      <c r="D53" s="303">
        <v>114</v>
      </c>
      <c r="E53" s="303" t="s">
        <v>1</v>
      </c>
      <c r="F53" s="303">
        <v>626</v>
      </c>
      <c r="G53" s="303" t="s">
        <v>1</v>
      </c>
      <c r="H53" s="10"/>
      <c r="I53" s="250">
        <f>B53*100/SUM(B49:B54)</f>
        <v>5.6661562021439513</v>
      </c>
      <c r="J53" s="244"/>
      <c r="K53" s="250">
        <f>D53*100/SUM(D49:D54)</f>
        <v>2.8457314028956566</v>
      </c>
      <c r="L53" s="245"/>
      <c r="M53" s="250">
        <f>F53*100/SUM(F49:F54)</f>
        <v>6.914071128782858</v>
      </c>
      <c r="N53" s="244"/>
    </row>
    <row r="54" spans="1:15" s="11" customFormat="1" ht="11.4">
      <c r="A54" s="452" t="s">
        <v>29</v>
      </c>
      <c r="B54" s="303">
        <f t="shared" si="9"/>
        <v>415</v>
      </c>
      <c r="C54" s="303" t="s">
        <v>1</v>
      </c>
      <c r="D54" s="303">
        <v>0</v>
      </c>
      <c r="E54" s="303"/>
      <c r="F54" s="303">
        <v>415</v>
      </c>
      <c r="G54" s="303" t="s">
        <v>1</v>
      </c>
      <c r="H54" s="10"/>
      <c r="I54" s="250">
        <f>B54*100/SUM(B49:B54)</f>
        <v>3.1776416539050536</v>
      </c>
      <c r="J54" s="244"/>
      <c r="K54" s="250">
        <f>D54*100/SUM(D49:D54)</f>
        <v>0</v>
      </c>
      <c r="L54" s="245"/>
      <c r="M54" s="250">
        <f>F54*100/SUM(F49:F54)</f>
        <v>4.5836094543848027</v>
      </c>
      <c r="N54" s="244"/>
    </row>
    <row r="55" spans="1:15" s="11" customFormat="1" ht="6.6" customHeight="1">
      <c r="A55" s="28"/>
      <c r="B55" s="238"/>
      <c r="C55" s="612"/>
      <c r="D55" s="238"/>
      <c r="E55" s="612"/>
      <c r="F55" s="404"/>
      <c r="G55" s="612"/>
      <c r="H55" s="26"/>
      <c r="I55" s="244"/>
      <c r="J55" s="244"/>
      <c r="K55" s="244"/>
      <c r="L55" s="244"/>
      <c r="M55" s="244"/>
      <c r="N55" s="244"/>
    </row>
    <row r="56" spans="1:15" s="11" customFormat="1" ht="13.8">
      <c r="A56" s="453" t="s">
        <v>122</v>
      </c>
      <c r="B56" s="424">
        <f t="shared" ref="B56:B63" si="10">D56+F56</f>
        <v>25832</v>
      </c>
      <c r="C56" s="634"/>
      <c r="D56" s="313">
        <f>SUM(D57:D62)</f>
        <v>18315</v>
      </c>
      <c r="E56" s="634"/>
      <c r="F56" s="313">
        <f>SUM(F57:F63)</f>
        <v>7517</v>
      </c>
      <c r="G56" s="634"/>
      <c r="H56" s="61"/>
      <c r="I56" s="293">
        <f>SUM(I57:I62)</f>
        <v>99.999999999999986</v>
      </c>
      <c r="J56" s="293"/>
      <c r="K56" s="293">
        <f>SUM(K57:K62)</f>
        <v>100</v>
      </c>
      <c r="L56" s="293"/>
      <c r="M56" s="293">
        <f>SUM(M57:M62)</f>
        <v>100</v>
      </c>
      <c r="N56" s="293"/>
      <c r="O56" s="14"/>
    </row>
    <row r="57" spans="1:15" s="11" customFormat="1" ht="11.4">
      <c r="A57" s="46" t="s">
        <v>14</v>
      </c>
      <c r="B57" s="303">
        <f t="shared" si="10"/>
        <v>2147</v>
      </c>
      <c r="C57" s="612"/>
      <c r="D57" s="303">
        <v>1507</v>
      </c>
      <c r="E57" s="303" t="s">
        <v>1</v>
      </c>
      <c r="F57" s="303">
        <v>640</v>
      </c>
      <c r="G57" s="303" t="s">
        <v>1</v>
      </c>
      <c r="H57" s="10"/>
      <c r="I57" s="250">
        <f>B57*100/SUM(B57:B62)</f>
        <v>8.318803518152583</v>
      </c>
      <c r="J57" s="244"/>
      <c r="K57" s="250">
        <f>D57*100/SUM(D57:D62)</f>
        <v>8.2282282282282289</v>
      </c>
      <c r="L57" s="244"/>
      <c r="M57" s="250">
        <f>F57*100/SUM(F57:F62)</f>
        <v>8.5401654657058987</v>
      </c>
      <c r="N57" s="244"/>
      <c r="O57" s="14"/>
    </row>
    <row r="58" spans="1:15" s="11" customFormat="1" ht="11.4">
      <c r="A58" s="46" t="s">
        <v>15</v>
      </c>
      <c r="B58" s="303">
        <f t="shared" si="10"/>
        <v>5573</v>
      </c>
      <c r="C58" s="612"/>
      <c r="D58" s="303">
        <v>4113</v>
      </c>
      <c r="E58" s="303"/>
      <c r="F58" s="303">
        <v>1460</v>
      </c>
      <c r="G58" s="303" t="s">
        <v>1</v>
      </c>
      <c r="H58" s="10"/>
      <c r="I58" s="250">
        <f>B58*100/SUM(B57:B62)</f>
        <v>21.593242667286606</v>
      </c>
      <c r="J58" s="244"/>
      <c r="K58" s="250">
        <f>D58*100/SUM(D57:D62)</f>
        <v>22.457002457002456</v>
      </c>
      <c r="L58" s="244"/>
      <c r="M58" s="250">
        <f>F58*100/SUM(F57:F62)</f>
        <v>19.48225246864158</v>
      </c>
      <c r="N58" s="244"/>
      <c r="O58" s="14"/>
    </row>
    <row r="59" spans="1:15" s="11" customFormat="1" ht="11.4">
      <c r="A59" s="46" t="s">
        <v>16</v>
      </c>
      <c r="B59" s="303">
        <f t="shared" si="10"/>
        <v>9426</v>
      </c>
      <c r="C59" s="612"/>
      <c r="D59" s="303">
        <v>6711</v>
      </c>
      <c r="E59" s="303"/>
      <c r="F59" s="303">
        <v>2715</v>
      </c>
      <c r="G59" s="612"/>
      <c r="H59" s="10"/>
      <c r="I59" s="250">
        <f>B59*100/SUM(B57:B62)</f>
        <v>36.522143438335462</v>
      </c>
      <c r="J59" s="244"/>
      <c r="K59" s="250">
        <f>D59*100/SUM(D57:D62)</f>
        <v>36.642096642096639</v>
      </c>
      <c r="L59" s="244"/>
      <c r="M59" s="250">
        <f>F59*100/SUM(F57:F62)</f>
        <v>36.228983186549236</v>
      </c>
      <c r="N59" s="244"/>
      <c r="O59" s="14"/>
    </row>
    <row r="60" spans="1:15" s="11" customFormat="1" ht="11.4">
      <c r="A60" s="46" t="s">
        <v>17</v>
      </c>
      <c r="B60" s="303">
        <f t="shared" si="10"/>
        <v>1897</v>
      </c>
      <c r="C60" s="612"/>
      <c r="D60" s="303">
        <v>1478</v>
      </c>
      <c r="E60" s="303"/>
      <c r="F60" s="303">
        <v>419</v>
      </c>
      <c r="G60" s="303" t="s">
        <v>1</v>
      </c>
      <c r="H60" s="10"/>
      <c r="I60" s="250">
        <f>B60*100/SUM(B57:B62)</f>
        <v>7.3501491727691892</v>
      </c>
      <c r="J60" s="244"/>
      <c r="K60" s="250">
        <f>D60*100/SUM(D57:D62)</f>
        <v>8.0698880698880693</v>
      </c>
      <c r="L60" s="244"/>
      <c r="M60" s="250">
        <f>F60*100/SUM(F57:F62)</f>
        <v>5.5911395783293303</v>
      </c>
      <c r="N60" s="244"/>
      <c r="O60" s="14"/>
    </row>
    <row r="61" spans="1:15" s="11" customFormat="1" ht="11.4">
      <c r="A61" s="452" t="s">
        <v>18</v>
      </c>
      <c r="B61" s="303">
        <f t="shared" si="10"/>
        <v>4349</v>
      </c>
      <c r="C61" s="260"/>
      <c r="D61" s="303">
        <v>2888</v>
      </c>
      <c r="E61" s="303"/>
      <c r="F61" s="303">
        <v>1461</v>
      </c>
      <c r="G61" s="612"/>
      <c r="H61" s="10"/>
      <c r="I61" s="250">
        <f>B61*100/SUM(B57:B62)</f>
        <v>16.85071099228951</v>
      </c>
      <c r="J61" s="244"/>
      <c r="K61" s="250">
        <f>D61*100/SUM(D57:D62)</f>
        <v>15.768495768495768</v>
      </c>
      <c r="L61" s="244"/>
      <c r="M61" s="250">
        <f>F61*100/SUM(F57:F62)</f>
        <v>19.495596477181746</v>
      </c>
      <c r="N61" s="244"/>
      <c r="O61" s="14"/>
    </row>
    <row r="62" spans="1:15" s="11" customFormat="1" ht="11.4">
      <c r="A62" s="452" t="s">
        <v>29</v>
      </c>
      <c r="B62" s="303">
        <f t="shared" si="10"/>
        <v>2417</v>
      </c>
      <c r="C62" s="260"/>
      <c r="D62" s="303">
        <v>1618</v>
      </c>
      <c r="E62" s="303"/>
      <c r="F62" s="303">
        <v>799</v>
      </c>
      <c r="G62" s="303" t="s">
        <v>1</v>
      </c>
      <c r="H62" s="10"/>
      <c r="I62" s="250">
        <f>B62*100/SUM(B57:B62)</f>
        <v>9.3649502111666472</v>
      </c>
      <c r="J62" s="244"/>
      <c r="K62" s="250">
        <f>D62*100/SUM(D57:D62)</f>
        <v>8.8342888342888344</v>
      </c>
      <c r="L62" s="244"/>
      <c r="M62" s="250">
        <f>F62*100/SUM(F57:F62)</f>
        <v>10.661862823592207</v>
      </c>
      <c r="N62" s="244"/>
      <c r="O62" s="14"/>
    </row>
    <row r="63" spans="1:15" s="11" customFormat="1" ht="11.4">
      <c r="A63" s="452" t="s">
        <v>11</v>
      </c>
      <c r="B63" s="303">
        <f t="shared" si="10"/>
        <v>23</v>
      </c>
      <c r="C63" s="303" t="s">
        <v>1</v>
      </c>
      <c r="D63" s="303">
        <v>0</v>
      </c>
      <c r="E63" s="303"/>
      <c r="F63" s="303">
        <v>23</v>
      </c>
      <c r="G63" s="303" t="s">
        <v>1</v>
      </c>
      <c r="H63" s="56"/>
      <c r="I63" s="244"/>
      <c r="J63" s="244"/>
      <c r="K63" s="244"/>
      <c r="L63" s="244"/>
      <c r="M63" s="244"/>
      <c r="N63" s="244"/>
      <c r="O63" s="36"/>
    </row>
    <row r="64" spans="1:15" s="11" customFormat="1" ht="6" customHeight="1">
      <c r="A64" s="46"/>
      <c r="B64" s="419"/>
      <c r="C64" s="260"/>
      <c r="D64" s="303"/>
      <c r="E64" s="303"/>
      <c r="F64" s="303"/>
      <c r="G64" s="260"/>
      <c r="H64" s="56"/>
      <c r="I64" s="244"/>
      <c r="J64" s="244"/>
      <c r="K64" s="244"/>
      <c r="L64" s="244"/>
      <c r="M64" s="244"/>
      <c r="N64" s="244"/>
      <c r="O64" s="36"/>
    </row>
    <row r="65" spans="1:15" s="11" customFormat="1" ht="12">
      <c r="A65" s="61" t="s">
        <v>11</v>
      </c>
      <c r="B65" s="236">
        <f>D65+F65</f>
        <v>53102</v>
      </c>
      <c r="C65" s="236"/>
      <c r="D65" s="424">
        <v>34816</v>
      </c>
      <c r="E65" s="424"/>
      <c r="F65" s="424">
        <v>18286</v>
      </c>
      <c r="G65" s="266"/>
      <c r="H65" s="61"/>
      <c r="I65" s="296" t="s">
        <v>101</v>
      </c>
      <c r="J65" s="391"/>
      <c r="K65" s="296" t="s">
        <v>101</v>
      </c>
      <c r="L65" s="293"/>
      <c r="M65" s="296" t="s">
        <v>101</v>
      </c>
      <c r="N65" s="315"/>
      <c r="O65" s="14"/>
    </row>
    <row r="66" spans="1:15" s="11" customFormat="1" ht="6.6" customHeight="1" thickBot="1">
      <c r="A66" s="9"/>
      <c r="B66" s="15"/>
      <c r="C66" s="338" t="s">
        <v>1</v>
      </c>
      <c r="D66" s="15"/>
      <c r="E66" s="338"/>
      <c r="F66" s="15"/>
      <c r="G66" s="329"/>
      <c r="H66" s="9"/>
      <c r="I66" s="60"/>
      <c r="J66" s="9"/>
      <c r="K66" s="60"/>
      <c r="L66" s="60"/>
      <c r="M66" s="9"/>
      <c r="N66" s="9"/>
    </row>
    <row r="67" spans="1:15" s="4" customFormat="1" ht="6" customHeight="1">
      <c r="B67" s="122"/>
      <c r="C67" s="334"/>
      <c r="D67" s="122"/>
      <c r="E67" s="334"/>
      <c r="F67" s="122"/>
      <c r="G67" s="330"/>
      <c r="I67" s="123"/>
      <c r="K67" s="123"/>
      <c r="L67" s="123"/>
    </row>
    <row r="68" spans="1:15" s="4" customFormat="1" ht="11.4">
      <c r="A68" s="5" t="s">
        <v>52</v>
      </c>
      <c r="C68" s="330"/>
      <c r="E68" s="330"/>
      <c r="G68" s="330"/>
    </row>
    <row r="69" spans="1:15" s="4" customFormat="1" ht="11.4">
      <c r="A69" s="4" t="s">
        <v>159</v>
      </c>
      <c r="C69" s="330"/>
      <c r="E69" s="330"/>
      <c r="G69" s="330"/>
    </row>
    <row r="70" spans="1:15" s="4" customFormat="1" ht="22.5" customHeight="1">
      <c r="A70" s="656" t="s">
        <v>153</v>
      </c>
      <c r="B70" s="656"/>
      <c r="C70" s="656"/>
      <c r="D70" s="656"/>
      <c r="E70" s="656"/>
      <c r="F70" s="656"/>
      <c r="G70" s="656"/>
      <c r="H70" s="656"/>
      <c r="I70" s="656"/>
      <c r="J70" s="656"/>
      <c r="K70" s="656"/>
      <c r="L70" s="656"/>
      <c r="M70" s="656"/>
      <c r="N70" s="656"/>
      <c r="O70" s="31"/>
    </row>
    <row r="71" spans="1:15" s="4" customFormat="1" ht="10.199999999999999">
      <c r="A71" s="3" t="s">
        <v>31</v>
      </c>
      <c r="C71" s="330"/>
      <c r="E71" s="330"/>
      <c r="G71" s="330"/>
    </row>
    <row r="72" spans="1:15" s="4" customFormat="1" ht="10.199999999999999">
      <c r="A72" s="158" t="s">
        <v>113</v>
      </c>
      <c r="C72" s="330"/>
      <c r="E72" s="330"/>
      <c r="G72" s="330"/>
    </row>
    <row r="73" spans="1:15" s="4" customFormat="1" ht="10.199999999999999">
      <c r="A73" s="4" t="s">
        <v>202</v>
      </c>
      <c r="B73" s="6"/>
      <c r="C73" s="330"/>
      <c r="E73" s="330"/>
      <c r="G73" s="330"/>
      <c r="N73" s="7"/>
    </row>
    <row r="75" spans="1:15">
      <c r="A75" s="363"/>
    </row>
    <row r="76" spans="1:15">
      <c r="A76" s="363"/>
    </row>
    <row r="77" spans="1:15">
      <c r="A77" s="363"/>
    </row>
    <row r="78" spans="1:15">
      <c r="A78" s="363"/>
    </row>
    <row r="79" spans="1:15">
      <c r="A79" s="363"/>
    </row>
    <row r="80" spans="1:15">
      <c r="A80" s="363"/>
    </row>
    <row r="81" spans="1:1">
      <c r="A81" s="363"/>
    </row>
  </sheetData>
  <mergeCells count="13">
    <mergeCell ref="A70:N70"/>
    <mergeCell ref="D10:E10"/>
    <mergeCell ref="K10:L10"/>
    <mergeCell ref="M10:N10"/>
    <mergeCell ref="A1:N1"/>
    <mergeCell ref="A4:A10"/>
    <mergeCell ref="B4:G4"/>
    <mergeCell ref="I4:N4"/>
    <mergeCell ref="D7:G7"/>
    <mergeCell ref="K7:N7"/>
    <mergeCell ref="B7:C10"/>
    <mergeCell ref="F10:G10"/>
    <mergeCell ref="I7:J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72" t="s">
        <v>219</v>
      </c>
      <c r="B1" s="672"/>
      <c r="C1" s="672"/>
      <c r="D1" s="672"/>
      <c r="E1" s="672"/>
      <c r="F1" s="672"/>
      <c r="G1" s="672"/>
      <c r="H1" s="672"/>
      <c r="I1" s="672"/>
      <c r="J1" s="672"/>
      <c r="K1" s="672"/>
      <c r="L1" s="672"/>
      <c r="M1" s="672"/>
      <c r="N1" s="672"/>
    </row>
    <row r="2" spans="1:14" s="11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3" t="s">
        <v>161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14" s="11" customFormat="1" ht="6.6" customHeight="1">
      <c r="A5" s="663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63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14" s="11" customFormat="1" ht="6.6" customHeight="1">
      <c r="A8" s="663"/>
      <c r="B8" s="670"/>
      <c r="C8" s="670"/>
      <c r="D8" s="536"/>
      <c r="E8" s="537"/>
      <c r="F8" s="536"/>
      <c r="G8" s="537"/>
      <c r="H8" s="534"/>
      <c r="I8" s="670"/>
      <c r="J8" s="670"/>
      <c r="K8" s="536"/>
      <c r="L8" s="536"/>
      <c r="M8" s="536"/>
      <c r="N8" s="536"/>
    </row>
    <row r="9" spans="1:14" s="11" customFormat="1" ht="6.6" customHeight="1">
      <c r="A9" s="663"/>
      <c r="B9" s="670"/>
      <c r="C9" s="670"/>
      <c r="D9" s="534"/>
      <c r="E9" s="538"/>
      <c r="F9" s="534"/>
      <c r="G9" s="538"/>
      <c r="H9" s="534"/>
      <c r="I9" s="670"/>
      <c r="J9" s="670"/>
      <c r="K9" s="534"/>
      <c r="L9" s="534"/>
      <c r="M9" s="534"/>
      <c r="N9" s="534"/>
    </row>
    <row r="10" spans="1:14" s="11" customFormat="1" ht="25.5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</row>
    <row r="11" spans="1:14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11" customFormat="1" ht="6.6" customHeight="1">
      <c r="A12" s="105"/>
      <c r="B12" s="62"/>
      <c r="C12" s="340"/>
      <c r="D12" s="62"/>
      <c r="E12" s="340"/>
      <c r="F12" s="62"/>
      <c r="G12" s="340"/>
      <c r="H12" s="62"/>
      <c r="I12" s="62"/>
      <c r="J12" s="62"/>
      <c r="K12" s="62"/>
      <c r="L12" s="62"/>
      <c r="M12" s="62"/>
      <c r="N12" s="62"/>
    </row>
    <row r="13" spans="1:14" s="11" customFormat="1" ht="13.8">
      <c r="A13" s="542" t="s">
        <v>58</v>
      </c>
      <c r="B13" s="470">
        <f>D13+F13</f>
        <v>258474</v>
      </c>
      <c r="C13" s="558"/>
      <c r="D13" s="526">
        <f>SUM(D14:D20)</f>
        <v>97886</v>
      </c>
      <c r="E13" s="573"/>
      <c r="F13" s="526">
        <f>SUM(F14:F20)</f>
        <v>160588</v>
      </c>
      <c r="G13" s="574"/>
      <c r="H13" s="575"/>
      <c r="I13" s="476">
        <f>SUM(I14:I19)</f>
        <v>100</v>
      </c>
      <c r="J13" s="476"/>
      <c r="K13" s="476">
        <f>SUM(K14:K19)</f>
        <v>100.00000000000001</v>
      </c>
      <c r="L13" s="476"/>
      <c r="M13" s="476">
        <f>SUM(M14:M19)</f>
        <v>100</v>
      </c>
      <c r="N13" s="568"/>
    </row>
    <row r="14" spans="1:14" s="11" customFormat="1" ht="12">
      <c r="A14" s="482" t="s">
        <v>173</v>
      </c>
      <c r="B14" s="485">
        <f>D14+F14</f>
        <v>4506</v>
      </c>
      <c r="C14" s="558"/>
      <c r="D14" s="485">
        <v>905</v>
      </c>
      <c r="E14" s="485" t="s">
        <v>1</v>
      </c>
      <c r="F14" s="485">
        <v>3601</v>
      </c>
      <c r="G14" s="574"/>
      <c r="H14" s="575"/>
      <c r="I14" s="488">
        <f t="shared" ref="I14:I19" si="0">B14*100/SUM($B$14:$B$19)</f>
        <v>2.1670754580868561</v>
      </c>
      <c r="J14" s="476"/>
      <c r="K14" s="488">
        <f t="shared" ref="K14:K19" si="1">D14*100/SUM($D$14:$D$19)</f>
        <v>1.3646782073707702</v>
      </c>
      <c r="L14" s="476"/>
      <c r="M14" s="488">
        <f t="shared" ref="M14:M19" si="2">F14*100/SUM($F$14:$F$19)</f>
        <v>2.542827686528168</v>
      </c>
      <c r="N14" s="568"/>
    </row>
    <row r="15" spans="1:14" s="11" customFormat="1" ht="11.4">
      <c r="A15" s="482" t="s">
        <v>42</v>
      </c>
      <c r="B15" s="485">
        <f t="shared" ref="B15:B20" si="3">D15+F15</f>
        <v>49050</v>
      </c>
      <c r="C15" s="486"/>
      <c r="D15" s="485">
        <v>5526</v>
      </c>
      <c r="E15" s="485"/>
      <c r="F15" s="485">
        <v>43524</v>
      </c>
      <c r="G15" s="486"/>
      <c r="H15" s="521"/>
      <c r="I15" s="488">
        <f t="shared" si="0"/>
        <v>23.589669600346269</v>
      </c>
      <c r="J15" s="488"/>
      <c r="K15" s="488">
        <f t="shared" si="1"/>
        <v>8.3328306894263822</v>
      </c>
      <c r="L15" s="488"/>
      <c r="M15" s="488">
        <f t="shared" si="2"/>
        <v>30.734249438614825</v>
      </c>
      <c r="N15" s="502"/>
    </row>
    <row r="16" spans="1:14" s="11" customFormat="1" ht="11.4">
      <c r="A16" s="482" t="s">
        <v>32</v>
      </c>
      <c r="B16" s="485">
        <f t="shared" si="3"/>
        <v>105657</v>
      </c>
      <c r="C16" s="486"/>
      <c r="D16" s="485">
        <v>31870</v>
      </c>
      <c r="E16" s="485"/>
      <c r="F16" s="485">
        <v>73787</v>
      </c>
      <c r="G16" s="486"/>
      <c r="H16" s="521"/>
      <c r="I16" s="488">
        <f t="shared" si="0"/>
        <v>50.813735391718367</v>
      </c>
      <c r="J16" s="488"/>
      <c r="K16" s="488">
        <f t="shared" si="1"/>
        <v>48.057783943543036</v>
      </c>
      <c r="L16" s="488"/>
      <c r="M16" s="488">
        <f t="shared" si="2"/>
        <v>52.104311720592598</v>
      </c>
      <c r="N16" s="502"/>
    </row>
    <row r="17" spans="1:14" s="11" customFormat="1" ht="11.4">
      <c r="A17" s="482" t="s">
        <v>33</v>
      </c>
      <c r="B17" s="485">
        <f t="shared" si="3"/>
        <v>32589</v>
      </c>
      <c r="C17" s="486"/>
      <c r="D17" s="485">
        <v>19034</v>
      </c>
      <c r="E17" s="485"/>
      <c r="F17" s="485">
        <v>13555</v>
      </c>
      <c r="G17" s="486"/>
      <c r="H17" s="521"/>
      <c r="I17" s="488">
        <f t="shared" si="0"/>
        <v>15.673063050064926</v>
      </c>
      <c r="J17" s="488"/>
      <c r="K17" s="488">
        <f t="shared" si="1"/>
        <v>28.701972374690875</v>
      </c>
      <c r="L17" s="488"/>
      <c r="M17" s="488">
        <f t="shared" si="2"/>
        <v>9.5717937492055878</v>
      </c>
      <c r="N17" s="502"/>
    </row>
    <row r="18" spans="1:14" s="11" customFormat="1" ht="11.4">
      <c r="A18" s="482" t="s">
        <v>34</v>
      </c>
      <c r="B18" s="485">
        <f t="shared" si="3"/>
        <v>11515</v>
      </c>
      <c r="C18" s="486"/>
      <c r="D18" s="485">
        <v>6681</v>
      </c>
      <c r="E18" s="485"/>
      <c r="F18" s="485">
        <v>4834</v>
      </c>
      <c r="G18" s="486"/>
      <c r="H18" s="521"/>
      <c r="I18" s="488">
        <f t="shared" si="0"/>
        <v>5.5379214158611072</v>
      </c>
      <c r="J18" s="488"/>
      <c r="K18" s="488">
        <f t="shared" si="1"/>
        <v>10.074491827010073</v>
      </c>
      <c r="L18" s="488"/>
      <c r="M18" s="488">
        <f t="shared" si="2"/>
        <v>3.4135043145451722</v>
      </c>
      <c r="N18" s="502"/>
    </row>
    <row r="19" spans="1:14" s="11" customFormat="1" ht="11.4">
      <c r="A19" s="482" t="s">
        <v>35</v>
      </c>
      <c r="B19" s="485">
        <f t="shared" si="3"/>
        <v>4613</v>
      </c>
      <c r="C19" s="486"/>
      <c r="D19" s="485">
        <v>2300</v>
      </c>
      <c r="E19" s="485"/>
      <c r="F19" s="485">
        <v>2313</v>
      </c>
      <c r="G19" s="530"/>
      <c r="H19" s="521"/>
      <c r="I19" s="488">
        <f t="shared" si="0"/>
        <v>2.218535083922474</v>
      </c>
      <c r="J19" s="488"/>
      <c r="K19" s="488">
        <f t="shared" si="1"/>
        <v>3.4682429579588638</v>
      </c>
      <c r="L19" s="488"/>
      <c r="M19" s="488">
        <f t="shared" si="2"/>
        <v>1.6333130905136497</v>
      </c>
      <c r="N19" s="502"/>
    </row>
    <row r="20" spans="1:14" s="11" customFormat="1" ht="11.4">
      <c r="A20" s="482" t="s">
        <v>11</v>
      </c>
      <c r="B20" s="485">
        <f t="shared" si="3"/>
        <v>50544</v>
      </c>
      <c r="C20" s="486"/>
      <c r="D20" s="485">
        <v>31570</v>
      </c>
      <c r="E20" s="485"/>
      <c r="F20" s="485">
        <v>18974</v>
      </c>
      <c r="G20" s="530"/>
      <c r="H20" s="521"/>
      <c r="I20" s="493" t="s">
        <v>101</v>
      </c>
      <c r="J20" s="488"/>
      <c r="K20" s="493" t="s">
        <v>101</v>
      </c>
      <c r="L20" s="488"/>
      <c r="M20" s="493" t="s">
        <v>101</v>
      </c>
      <c r="N20" s="502"/>
    </row>
    <row r="21" spans="1:14" s="36" customFormat="1" ht="6.6" customHeight="1">
      <c r="B21" s="239"/>
      <c r="C21" s="261"/>
      <c r="D21" s="239"/>
      <c r="E21" s="261"/>
      <c r="F21" s="239"/>
      <c r="G21" s="261"/>
      <c r="I21" s="246"/>
      <c r="J21" s="246"/>
      <c r="K21" s="246"/>
      <c r="L21" s="246"/>
      <c r="M21" s="246"/>
      <c r="N21" s="583"/>
    </row>
    <row r="22" spans="1:14" s="11" customFormat="1" ht="12">
      <c r="A22" s="61" t="s">
        <v>20</v>
      </c>
      <c r="B22" s="236">
        <f t="shared" ref="B22:B29" si="4">D22+F22</f>
        <v>98127</v>
      </c>
      <c r="C22" s="290"/>
      <c r="D22" s="321">
        <f>SUM(D23:D29)</f>
        <v>6987</v>
      </c>
      <c r="E22" s="259"/>
      <c r="F22" s="321">
        <f>SUM(F23:F29)</f>
        <v>91140</v>
      </c>
      <c r="G22" s="432"/>
      <c r="H22" s="345"/>
      <c r="I22" s="253">
        <f>SUM(I23:I28)</f>
        <v>100</v>
      </c>
      <c r="J22" s="253"/>
      <c r="K22" s="253">
        <f>SUM(K23:K28)</f>
        <v>100</v>
      </c>
      <c r="L22" s="253"/>
      <c r="M22" s="253">
        <f>SUM(M23:M28)</f>
        <v>100</v>
      </c>
      <c r="N22" s="280"/>
    </row>
    <row r="23" spans="1:14" s="11" customFormat="1" ht="12">
      <c r="A23" s="46" t="s">
        <v>173</v>
      </c>
      <c r="B23" s="247">
        <f>D23+F23</f>
        <v>4026</v>
      </c>
      <c r="C23" s="290"/>
      <c r="D23" s="247">
        <v>808</v>
      </c>
      <c r="E23" s="247" t="s">
        <v>1</v>
      </c>
      <c r="F23" s="247">
        <v>3218</v>
      </c>
      <c r="G23" s="432"/>
      <c r="H23" s="345"/>
      <c r="I23" s="244">
        <f t="shared" ref="I23:I28" si="5">B23*100/SUM($B$23:$B$28)</f>
        <v>4.1591768424967457</v>
      </c>
      <c r="J23" s="253"/>
      <c r="K23" s="244">
        <f t="shared" ref="K23:K28" si="6">D23*100/SUM($D$23:$D$28)</f>
        <v>11.688123824678142</v>
      </c>
      <c r="L23" s="253"/>
      <c r="M23" s="244">
        <f t="shared" ref="M23:M28" si="7">F23*100/SUM($F$23:$F$28)</f>
        <v>3.5801301663236358</v>
      </c>
      <c r="N23" s="280"/>
    </row>
    <row r="24" spans="1:14" s="11" customFormat="1" ht="11.4">
      <c r="A24" s="46" t="s">
        <v>42</v>
      </c>
      <c r="B24" s="247">
        <f t="shared" si="4"/>
        <v>36445</v>
      </c>
      <c r="C24" s="260"/>
      <c r="D24" s="247">
        <v>1482</v>
      </c>
      <c r="E24" s="247" t="s">
        <v>1</v>
      </c>
      <c r="F24" s="247">
        <v>34963</v>
      </c>
      <c r="G24" s="260"/>
      <c r="H24" s="26"/>
      <c r="I24" s="244">
        <f t="shared" si="5"/>
        <v>37.650571292795306</v>
      </c>
      <c r="J24" s="244"/>
      <c r="K24" s="244">
        <f t="shared" si="6"/>
        <v>21.437870678431938</v>
      </c>
      <c r="L24" s="244"/>
      <c r="M24" s="244">
        <f t="shared" si="7"/>
        <v>38.897480113478331</v>
      </c>
      <c r="N24" s="276"/>
    </row>
    <row r="25" spans="1:14" s="11" customFormat="1" ht="11.4">
      <c r="A25" s="46" t="s">
        <v>32</v>
      </c>
      <c r="B25" s="247">
        <f t="shared" si="4"/>
        <v>51732</v>
      </c>
      <c r="C25" s="260"/>
      <c r="D25" s="247">
        <v>3695</v>
      </c>
      <c r="E25" s="247"/>
      <c r="F25" s="247">
        <v>48037</v>
      </c>
      <c r="G25" s="260"/>
      <c r="H25" s="26"/>
      <c r="I25" s="244">
        <f t="shared" si="5"/>
        <v>53.443252959771897</v>
      </c>
      <c r="J25" s="244"/>
      <c r="K25" s="244">
        <f t="shared" si="6"/>
        <v>53.450021698249671</v>
      </c>
      <c r="L25" s="244"/>
      <c r="M25" s="244">
        <f t="shared" si="7"/>
        <v>53.442732380263671</v>
      </c>
      <c r="N25" s="276"/>
    </row>
    <row r="26" spans="1:14" s="11" customFormat="1" ht="11.4">
      <c r="A26" s="46" t="s">
        <v>33</v>
      </c>
      <c r="B26" s="247">
        <f t="shared" si="4"/>
        <v>2563</v>
      </c>
      <c r="C26" s="260"/>
      <c r="D26" s="247">
        <v>841</v>
      </c>
      <c r="E26" s="247" t="s">
        <v>1</v>
      </c>
      <c r="F26" s="247">
        <v>1722</v>
      </c>
      <c r="G26" s="260"/>
      <c r="H26" s="26"/>
      <c r="I26" s="244">
        <f t="shared" si="5"/>
        <v>2.6477819789665076</v>
      </c>
      <c r="J26" s="244"/>
      <c r="K26" s="244">
        <f t="shared" si="6"/>
        <v>12.165485317517721</v>
      </c>
      <c r="L26" s="244"/>
      <c r="M26" s="244">
        <f t="shared" si="7"/>
        <v>1.9157812760749846</v>
      </c>
      <c r="N26" s="276"/>
    </row>
    <row r="27" spans="1:14" s="11" customFormat="1" ht="11.4">
      <c r="A27" s="46" t="s">
        <v>34</v>
      </c>
      <c r="B27" s="247">
        <f t="shared" si="4"/>
        <v>1199</v>
      </c>
      <c r="C27" s="247" t="s">
        <v>1</v>
      </c>
      <c r="D27" s="247">
        <v>87</v>
      </c>
      <c r="E27" s="247" t="s">
        <v>1</v>
      </c>
      <c r="F27" s="247">
        <v>1112</v>
      </c>
      <c r="G27" s="247" t="s">
        <v>1</v>
      </c>
      <c r="H27" s="26"/>
      <c r="I27" s="244">
        <f t="shared" si="5"/>
        <v>1.2386619558255336</v>
      </c>
      <c r="J27" s="244"/>
      <c r="K27" s="244">
        <f t="shared" si="6"/>
        <v>1.2584984811225228</v>
      </c>
      <c r="L27" s="244"/>
      <c r="M27" s="244">
        <f t="shared" si="7"/>
        <v>1.2371363408800133</v>
      </c>
      <c r="N27" s="276"/>
    </row>
    <row r="28" spans="1:14" s="11" customFormat="1" ht="11.4">
      <c r="A28" s="46" t="s">
        <v>35</v>
      </c>
      <c r="B28" s="247">
        <f t="shared" si="4"/>
        <v>833</v>
      </c>
      <c r="C28" s="247" t="s">
        <v>1</v>
      </c>
      <c r="D28" s="247">
        <v>0</v>
      </c>
      <c r="E28" s="247"/>
      <c r="F28" s="247">
        <v>833</v>
      </c>
      <c r="G28" s="247" t="s">
        <v>1</v>
      </c>
      <c r="H28" s="26"/>
      <c r="I28" s="244">
        <f t="shared" si="5"/>
        <v>0.86055497014401128</v>
      </c>
      <c r="J28" s="244"/>
      <c r="K28" s="244">
        <f t="shared" si="6"/>
        <v>0</v>
      </c>
      <c r="L28" s="244"/>
      <c r="M28" s="244">
        <f t="shared" si="7"/>
        <v>0.92673972297936247</v>
      </c>
      <c r="N28" s="276"/>
    </row>
    <row r="29" spans="1:14" s="11" customFormat="1" ht="11.4">
      <c r="A29" s="46" t="s">
        <v>11</v>
      </c>
      <c r="B29" s="247">
        <f t="shared" si="4"/>
        <v>1329</v>
      </c>
      <c r="C29" s="260"/>
      <c r="D29" s="247">
        <v>74</v>
      </c>
      <c r="E29" s="247" t="s">
        <v>1</v>
      </c>
      <c r="F29" s="247">
        <v>1255</v>
      </c>
      <c r="G29" s="260"/>
      <c r="H29" s="26"/>
      <c r="I29" s="282" t="s">
        <v>101</v>
      </c>
      <c r="J29" s="244"/>
      <c r="K29" s="282" t="s">
        <v>101</v>
      </c>
      <c r="L29" s="244"/>
      <c r="M29" s="282" t="s">
        <v>101</v>
      </c>
      <c r="N29" s="276"/>
    </row>
    <row r="30" spans="1:14" s="11" customFormat="1" ht="6.6" customHeight="1">
      <c r="A30" s="49"/>
      <c r="B30" s="238"/>
      <c r="C30" s="260"/>
      <c r="D30" s="238"/>
      <c r="E30" s="260"/>
      <c r="F30" s="238"/>
      <c r="G30" s="260"/>
      <c r="H30" s="26"/>
      <c r="I30" s="244"/>
      <c r="J30" s="244"/>
      <c r="K30" s="244"/>
      <c r="L30" s="244"/>
      <c r="M30" s="244"/>
      <c r="N30" s="276"/>
    </row>
    <row r="31" spans="1:14" s="11" customFormat="1" ht="12">
      <c r="A31" s="61" t="s">
        <v>26</v>
      </c>
      <c r="B31" s="321">
        <f t="shared" ref="B31:B37" si="8">D31+F31</f>
        <v>43502</v>
      </c>
      <c r="C31" s="290"/>
      <c r="D31" s="321">
        <f>SUM(D32:D38)</f>
        <v>21275</v>
      </c>
      <c r="E31" s="259"/>
      <c r="F31" s="321">
        <f>SUM(F32:F38)</f>
        <v>22227</v>
      </c>
      <c r="G31" s="432"/>
      <c r="H31" s="345"/>
      <c r="I31" s="253">
        <f>SUM(I32:I36)</f>
        <v>100</v>
      </c>
      <c r="J31" s="253"/>
      <c r="K31" s="253">
        <f>SUM(K32:K36)</f>
        <v>100.00000000000001</v>
      </c>
      <c r="L31" s="253"/>
      <c r="M31" s="253">
        <f>SUM(M32:M36)</f>
        <v>100</v>
      </c>
      <c r="N31" s="280"/>
    </row>
    <row r="32" spans="1:14" s="11" customFormat="1" ht="11.4">
      <c r="A32" s="46" t="s">
        <v>173</v>
      </c>
      <c r="B32" s="247">
        <f t="shared" si="8"/>
        <v>97</v>
      </c>
      <c r="C32" s="260" t="s">
        <v>1</v>
      </c>
      <c r="D32" s="247">
        <v>0</v>
      </c>
      <c r="E32" s="247"/>
      <c r="F32" s="247">
        <v>97</v>
      </c>
      <c r="G32" s="260" t="s">
        <v>1</v>
      </c>
      <c r="H32" s="26"/>
      <c r="I32" s="244">
        <f>B32*100/SUM(B32:B36)</f>
        <v>0.24676910552559275</v>
      </c>
      <c r="J32" s="244"/>
      <c r="K32" s="244">
        <f>D32*100/SUM($D$32:$D$36)</f>
        <v>0</v>
      </c>
      <c r="L32" s="244"/>
      <c r="M32" s="244">
        <f>F32*100/SUM($F$32:$F$36)</f>
        <v>0.47039425828039377</v>
      </c>
      <c r="N32" s="276"/>
    </row>
    <row r="33" spans="1:14" s="11" customFormat="1" ht="11.4">
      <c r="A33" s="46" t="s">
        <v>42</v>
      </c>
      <c r="B33" s="247">
        <f t="shared" si="8"/>
        <v>3189</v>
      </c>
      <c r="C33" s="260"/>
      <c r="D33" s="247">
        <v>985</v>
      </c>
      <c r="E33" s="247" t="s">
        <v>1</v>
      </c>
      <c r="F33" s="247">
        <v>2204</v>
      </c>
      <c r="G33" s="260"/>
      <c r="H33" s="26"/>
      <c r="I33" s="244">
        <f>B33*100/SUM(B32:B36)</f>
        <v>8.1128523455785082</v>
      </c>
      <c r="J33" s="244"/>
      <c r="K33" s="244">
        <f>D33*100/SUM($D$32:$D$36)</f>
        <v>5.271044041312142</v>
      </c>
      <c r="L33" s="244"/>
      <c r="M33" s="244">
        <f>F33*100/SUM($F$32:$F$36)</f>
        <v>10.688133456185442</v>
      </c>
      <c r="N33" s="276"/>
    </row>
    <row r="34" spans="1:14" s="11" customFormat="1" ht="11.4">
      <c r="A34" s="46" t="s">
        <v>32</v>
      </c>
      <c r="B34" s="247">
        <f t="shared" si="8"/>
        <v>17487</v>
      </c>
      <c r="C34" s="260"/>
      <c r="D34" s="247">
        <v>8159</v>
      </c>
      <c r="E34" s="247"/>
      <c r="F34" s="247">
        <v>9328</v>
      </c>
      <c r="G34" s="260"/>
      <c r="H34" s="26"/>
      <c r="I34" s="244">
        <f>B34*100/SUM(B32:B36)</f>
        <v>44.487127302330315</v>
      </c>
      <c r="J34" s="244"/>
      <c r="K34" s="244">
        <f>D34*100/SUM($D$32:$D$36)</f>
        <v>43.66136886605662</v>
      </c>
      <c r="L34" s="244"/>
      <c r="M34" s="244">
        <f>F34*100/SUM($F$32:$F$36)</f>
        <v>45.235439600407354</v>
      </c>
      <c r="N34" s="276"/>
    </row>
    <row r="35" spans="1:14" s="11" customFormat="1" ht="11.4">
      <c r="A35" s="46" t="s">
        <v>33</v>
      </c>
      <c r="B35" s="247">
        <f t="shared" si="8"/>
        <v>13651</v>
      </c>
      <c r="C35" s="260"/>
      <c r="D35" s="247">
        <v>6644</v>
      </c>
      <c r="E35" s="247"/>
      <c r="F35" s="247">
        <v>7007</v>
      </c>
      <c r="G35" s="260"/>
      <c r="H35" s="26"/>
      <c r="I35" s="244">
        <f>B35*100/SUM(B32:B36)</f>
        <v>34.728299582782128</v>
      </c>
      <c r="J35" s="244"/>
      <c r="K35" s="244">
        <f>D35*100/SUM($D$32:$D$36)</f>
        <v>35.554128538556213</v>
      </c>
      <c r="L35" s="244"/>
      <c r="M35" s="244">
        <f>F35*100/SUM($F$32:$F$36)</f>
        <v>33.97992337907958</v>
      </c>
      <c r="N35" s="276"/>
    </row>
    <row r="36" spans="1:14" s="11" customFormat="1" ht="11.4">
      <c r="A36" s="46" t="s">
        <v>34</v>
      </c>
      <c r="B36" s="247">
        <f t="shared" si="8"/>
        <v>4884</v>
      </c>
      <c r="C36" s="260"/>
      <c r="D36" s="247">
        <v>2899</v>
      </c>
      <c r="E36" s="654" t="s">
        <v>1</v>
      </c>
      <c r="F36" s="247">
        <v>1985</v>
      </c>
      <c r="G36" s="260"/>
      <c r="H36" s="26"/>
      <c r="I36" s="244">
        <f>B36*100/SUM(B32:B36)</f>
        <v>12.424951663783453</v>
      </c>
      <c r="J36" s="244"/>
      <c r="K36" s="244">
        <f>D36*100/SUM($D$32:$D$36)</f>
        <v>15.513458554075026</v>
      </c>
      <c r="L36" s="244"/>
      <c r="M36" s="244">
        <f>F36*100/SUM($F$32:$F$36)</f>
        <v>9.6261093060472334</v>
      </c>
      <c r="N36" s="276"/>
    </row>
    <row r="37" spans="1:14" s="11" customFormat="1" ht="11.4">
      <c r="A37" s="46" t="s">
        <v>35</v>
      </c>
      <c r="B37" s="247">
        <f t="shared" si="8"/>
        <v>1747</v>
      </c>
      <c r="C37" s="260" t="s">
        <v>1</v>
      </c>
      <c r="D37" s="247">
        <v>1058</v>
      </c>
      <c r="E37" s="654" t="s">
        <v>1</v>
      </c>
      <c r="F37" s="247">
        <v>689</v>
      </c>
      <c r="G37" s="260" t="s">
        <v>1</v>
      </c>
      <c r="H37" s="26"/>
      <c r="I37" s="282" t="s">
        <v>101</v>
      </c>
      <c r="J37" s="244"/>
      <c r="K37" s="282" t="s">
        <v>101</v>
      </c>
      <c r="L37" s="244"/>
      <c r="M37" s="282" t="s">
        <v>101</v>
      </c>
      <c r="N37" s="276"/>
    </row>
    <row r="38" spans="1:14" s="11" customFormat="1" ht="11.4">
      <c r="A38" s="46" t="s">
        <v>11</v>
      </c>
      <c r="B38" s="247">
        <f>D38+F38</f>
        <v>2447</v>
      </c>
      <c r="C38" s="261"/>
      <c r="D38" s="416">
        <v>1530</v>
      </c>
      <c r="E38" s="601" t="s">
        <v>1</v>
      </c>
      <c r="F38" s="416">
        <v>917</v>
      </c>
      <c r="G38" s="261"/>
      <c r="H38" s="26"/>
      <c r="I38" s="282"/>
      <c r="J38" s="244"/>
      <c r="K38" s="282"/>
      <c r="L38" s="244"/>
      <c r="M38" s="244"/>
      <c r="N38" s="276"/>
    </row>
    <row r="39" spans="1:14" s="11" customFormat="1" ht="6" customHeight="1">
      <c r="A39" s="46"/>
      <c r="B39" s="247"/>
      <c r="C39" s="261"/>
      <c r="D39" s="416"/>
      <c r="E39" s="261"/>
      <c r="F39" s="416"/>
      <c r="G39" s="261"/>
      <c r="H39" s="26"/>
      <c r="I39" s="282"/>
      <c r="J39" s="244"/>
      <c r="K39" s="282"/>
      <c r="L39" s="244"/>
      <c r="M39" s="244"/>
      <c r="N39" s="276"/>
    </row>
    <row r="40" spans="1:14" s="11" customFormat="1" ht="12">
      <c r="A40" s="61" t="s">
        <v>21</v>
      </c>
      <c r="B40" s="236">
        <f t="shared" ref="B40:B47" si="9">D40+F40</f>
        <v>24846</v>
      </c>
      <c r="C40" s="290"/>
      <c r="D40" s="321">
        <f>SUM(D41:D47)</f>
        <v>12485</v>
      </c>
      <c r="E40" s="259"/>
      <c r="F40" s="321">
        <f>SUM(F41:F47)</f>
        <v>12361</v>
      </c>
      <c r="G40" s="432"/>
      <c r="H40" s="345"/>
      <c r="I40" s="253">
        <f>SUM(I42:I46)</f>
        <v>99.999999999999986</v>
      </c>
      <c r="J40" s="253"/>
      <c r="K40" s="253">
        <f>SUM(K42:K46)</f>
        <v>100</v>
      </c>
      <c r="L40" s="253"/>
      <c r="M40" s="253">
        <f>SUM(M42:M46)</f>
        <v>99.999999999999986</v>
      </c>
      <c r="N40" s="280"/>
    </row>
    <row r="41" spans="1:14" s="11" customFormat="1" ht="12">
      <c r="A41" s="413" t="s">
        <v>186</v>
      </c>
      <c r="B41" s="247">
        <f>D41+F41</f>
        <v>111</v>
      </c>
      <c r="C41" s="601" t="s">
        <v>1</v>
      </c>
      <c r="D41" s="247">
        <v>16</v>
      </c>
      <c r="E41" s="601" t="s">
        <v>1</v>
      </c>
      <c r="F41" s="247">
        <v>95</v>
      </c>
      <c r="G41" s="601" t="s">
        <v>1</v>
      </c>
      <c r="H41" s="345"/>
      <c r="I41" s="253"/>
      <c r="J41" s="253"/>
      <c r="K41" s="253"/>
      <c r="L41" s="253"/>
      <c r="M41" s="253"/>
      <c r="N41" s="280"/>
    </row>
    <row r="42" spans="1:14" s="11" customFormat="1" ht="11.4">
      <c r="A42" s="46" t="s">
        <v>42</v>
      </c>
      <c r="B42" s="247">
        <f>D42+F42</f>
        <v>2829</v>
      </c>
      <c r="C42" s="260"/>
      <c r="D42" s="247">
        <v>1402</v>
      </c>
      <c r="E42" s="601" t="s">
        <v>1</v>
      </c>
      <c r="F42" s="247">
        <v>1427</v>
      </c>
      <c r="G42" s="260"/>
      <c r="H42" s="26"/>
      <c r="I42" s="244">
        <f>B42*100/SUM($B$42:$B$46)</f>
        <v>11.983733638327614</v>
      </c>
      <c r="J42" s="244"/>
      <c r="K42" s="244">
        <f>D42*100/SUM($D$42:$D$46)</f>
        <v>12.086206896551724</v>
      </c>
      <c r="L42" s="244"/>
      <c r="M42" s="244">
        <f>F42*100/SUM($F$42:$F$46)</f>
        <v>11.884733905221953</v>
      </c>
      <c r="N42" s="276"/>
    </row>
    <row r="43" spans="1:14" s="11" customFormat="1" ht="11.4">
      <c r="A43" s="46" t="s">
        <v>32</v>
      </c>
      <c r="B43" s="247">
        <f t="shared" si="9"/>
        <v>13737</v>
      </c>
      <c r="C43" s="260"/>
      <c r="D43" s="247">
        <v>5062</v>
      </c>
      <c r="E43" s="247"/>
      <c r="F43" s="247">
        <v>8675</v>
      </c>
      <c r="G43" s="260"/>
      <c r="H43" s="26"/>
      <c r="I43" s="244">
        <f>B43*100/SUM($B$42:$B$46)</f>
        <v>58.190367263947131</v>
      </c>
      <c r="J43" s="244"/>
      <c r="K43" s="244">
        <f>D43*100/SUM($D$42:$D$46)</f>
        <v>43.637931034482762</v>
      </c>
      <c r="L43" s="244"/>
      <c r="M43" s="244">
        <f>F43*100/SUM($F$42:$F$46)</f>
        <v>72.249521112684263</v>
      </c>
      <c r="N43" s="276"/>
    </row>
    <row r="44" spans="1:14" s="11" customFormat="1" ht="11.4">
      <c r="A44" s="46" t="s">
        <v>33</v>
      </c>
      <c r="B44" s="247">
        <f t="shared" si="9"/>
        <v>5261</v>
      </c>
      <c r="C44" s="260"/>
      <c r="D44" s="247">
        <v>3815</v>
      </c>
      <c r="E44" s="247"/>
      <c r="F44" s="247">
        <v>1446</v>
      </c>
      <c r="G44" s="260"/>
      <c r="H44" s="26"/>
      <c r="I44" s="244">
        <f>B44*100/SUM($B$42:$B$46)</f>
        <v>22.285762697504978</v>
      </c>
      <c r="J44" s="244"/>
      <c r="K44" s="244">
        <f>D44*100/SUM($D$42:$D$46)</f>
        <v>32.887931034482762</v>
      </c>
      <c r="L44" s="244"/>
      <c r="M44" s="244">
        <f>F44*100/SUM($F$42:$F$46)</f>
        <v>12.042974931290081</v>
      </c>
      <c r="N44" s="276"/>
    </row>
    <row r="45" spans="1:14" s="11" customFormat="1" ht="11.4">
      <c r="A45" s="46" t="s">
        <v>34</v>
      </c>
      <c r="B45" s="247">
        <f t="shared" si="9"/>
        <v>1210</v>
      </c>
      <c r="C45" s="260"/>
      <c r="D45" s="247">
        <v>895</v>
      </c>
      <c r="E45" s="601" t="s">
        <v>1</v>
      </c>
      <c r="F45" s="247">
        <v>315</v>
      </c>
      <c r="G45" s="601" t="s">
        <v>1</v>
      </c>
      <c r="H45" s="26"/>
      <c r="I45" s="244">
        <f>B45*100/SUM($B$42:$B$46)</f>
        <v>5.1255983394755793</v>
      </c>
      <c r="J45" s="244"/>
      <c r="K45" s="244">
        <f>D45*100/SUM($D$42:$D$46)</f>
        <v>7.7155172413793105</v>
      </c>
      <c r="L45" s="244"/>
      <c r="M45" s="244">
        <f>F45*100/SUM($F$42:$F$46)</f>
        <v>2.6234696427084199</v>
      </c>
      <c r="N45" s="276"/>
    </row>
    <row r="46" spans="1:14" s="11" customFormat="1" ht="11.4">
      <c r="A46" s="46" t="s">
        <v>35</v>
      </c>
      <c r="B46" s="247">
        <f t="shared" si="9"/>
        <v>570</v>
      </c>
      <c r="C46" s="601" t="s">
        <v>1</v>
      </c>
      <c r="D46" s="247">
        <v>426</v>
      </c>
      <c r="E46" s="601" t="s">
        <v>1</v>
      </c>
      <c r="F46" s="247">
        <v>144</v>
      </c>
      <c r="G46" s="601" t="s">
        <v>1</v>
      </c>
      <c r="H46" s="26"/>
      <c r="I46" s="244">
        <f>B46*100/SUM($B$42:$B$46)</f>
        <v>2.4145380607446945</v>
      </c>
      <c r="J46" s="244"/>
      <c r="K46" s="244">
        <f>D46*100/SUM($D$42:$D$46)</f>
        <v>3.6724137931034484</v>
      </c>
      <c r="L46" s="244"/>
      <c r="M46" s="244">
        <f>F46*100/SUM($F$42:$F$46)</f>
        <v>1.1993004080952778</v>
      </c>
      <c r="N46" s="276"/>
    </row>
    <row r="47" spans="1:14" s="11" customFormat="1" ht="11.4">
      <c r="A47" s="46" t="s">
        <v>11</v>
      </c>
      <c r="B47" s="247">
        <f t="shared" si="9"/>
        <v>1128</v>
      </c>
      <c r="C47" s="601" t="s">
        <v>1</v>
      </c>
      <c r="D47" s="247">
        <v>869</v>
      </c>
      <c r="E47" s="601" t="s">
        <v>1</v>
      </c>
      <c r="F47" s="247">
        <v>259</v>
      </c>
      <c r="G47" s="601" t="s">
        <v>1</v>
      </c>
      <c r="H47" s="26"/>
      <c r="I47" s="282" t="s">
        <v>101</v>
      </c>
      <c r="J47" s="244"/>
      <c r="K47" s="282" t="s">
        <v>101</v>
      </c>
      <c r="L47" s="244"/>
      <c r="M47" s="282" t="s">
        <v>101</v>
      </c>
      <c r="N47" s="276"/>
    </row>
    <row r="48" spans="1:14" s="11" customFormat="1" ht="6" customHeight="1">
      <c r="A48" s="49"/>
      <c r="B48" s="238"/>
      <c r="C48" s="260"/>
      <c r="D48" s="238"/>
      <c r="E48" s="260"/>
      <c r="F48" s="247"/>
      <c r="G48" s="260"/>
      <c r="H48" s="26"/>
      <c r="I48" s="244"/>
      <c r="J48" s="244"/>
      <c r="K48" s="244"/>
      <c r="L48" s="244"/>
      <c r="M48" s="244"/>
      <c r="N48" s="276"/>
    </row>
    <row r="49" spans="1:14" s="11" customFormat="1" ht="12">
      <c r="A49" s="61" t="s">
        <v>61</v>
      </c>
      <c r="B49" s="236">
        <f t="shared" ref="B49:B56" si="10">D49+F49</f>
        <v>13061</v>
      </c>
      <c r="C49" s="290"/>
      <c r="D49" s="321">
        <f>SUM(D50:D56)</f>
        <v>4006</v>
      </c>
      <c r="E49" s="259"/>
      <c r="F49" s="321">
        <f>SUM(F50:F56)</f>
        <v>9055</v>
      </c>
      <c r="G49" s="432"/>
      <c r="H49" s="345"/>
      <c r="I49" s="253">
        <f>SUM(I50:I54)</f>
        <v>100</v>
      </c>
      <c r="J49" s="253"/>
      <c r="K49" s="253">
        <f>SUM(K50:K54)</f>
        <v>100</v>
      </c>
      <c r="L49" s="253"/>
      <c r="M49" s="253">
        <f>SUM(M50:M54)</f>
        <v>100.00000000000001</v>
      </c>
      <c r="N49" s="280"/>
    </row>
    <row r="50" spans="1:14" s="11" customFormat="1" ht="11.4">
      <c r="A50" s="46" t="s">
        <v>173</v>
      </c>
      <c r="B50" s="247">
        <f>D50+F50</f>
        <v>35</v>
      </c>
      <c r="C50" s="601" t="s">
        <v>1</v>
      </c>
      <c r="D50" s="247">
        <v>0</v>
      </c>
      <c r="E50" s="247"/>
      <c r="F50" s="247">
        <v>35</v>
      </c>
      <c r="G50" s="601" t="s">
        <v>1</v>
      </c>
      <c r="H50" s="26"/>
      <c r="I50" s="244">
        <f>B50*100/SUM(B50:B54)</f>
        <v>0.27694255420161418</v>
      </c>
      <c r="J50" s="244"/>
      <c r="K50" s="244">
        <f>D50*100/SUM($D$50:$D$54)</f>
        <v>0</v>
      </c>
      <c r="L50" s="244"/>
      <c r="M50" s="244">
        <f>F50*100/SUM($F$50:$F$54)</f>
        <v>0.40266912103083297</v>
      </c>
      <c r="N50" s="276"/>
    </row>
    <row r="51" spans="1:14" s="11" customFormat="1" ht="11.4">
      <c r="A51" s="46" t="s">
        <v>42</v>
      </c>
      <c r="B51" s="247">
        <f t="shared" si="10"/>
        <v>4555</v>
      </c>
      <c r="C51" s="260"/>
      <c r="D51" s="247">
        <v>732</v>
      </c>
      <c r="E51" s="601" t="s">
        <v>1</v>
      </c>
      <c r="F51" s="247">
        <v>3823</v>
      </c>
      <c r="G51" s="260"/>
      <c r="H51" s="26"/>
      <c r="I51" s="244">
        <f>B51*100/SUM(B50:B54)</f>
        <v>36.042095268238647</v>
      </c>
      <c r="J51" s="244"/>
      <c r="K51" s="244">
        <f>D51*100/SUM($D$50:$D$54)</f>
        <v>18.55043081601622</v>
      </c>
      <c r="L51" s="244"/>
      <c r="M51" s="244">
        <f>F51*100/SUM($F$50:$F$54)</f>
        <v>43.982972848596411</v>
      </c>
      <c r="N51" s="276"/>
    </row>
    <row r="52" spans="1:14" s="11" customFormat="1" ht="11.4">
      <c r="A52" s="46" t="s">
        <v>32</v>
      </c>
      <c r="B52" s="247">
        <f t="shared" si="10"/>
        <v>6465</v>
      </c>
      <c r="C52" s="260"/>
      <c r="D52" s="247">
        <v>2496</v>
      </c>
      <c r="E52" s="247"/>
      <c r="F52" s="247">
        <v>3969</v>
      </c>
      <c r="G52" s="260"/>
      <c r="H52" s="26"/>
      <c r="I52" s="244">
        <f>B52*100/SUM(B50:B54)</f>
        <v>51.155246083241018</v>
      </c>
      <c r="J52" s="244"/>
      <c r="K52" s="244">
        <f>D52*100/SUM($D$50:$D$54)</f>
        <v>63.253928028383172</v>
      </c>
      <c r="L52" s="244"/>
      <c r="M52" s="244">
        <f>F52*100/SUM($F$50:$F$54)</f>
        <v>45.662678324896454</v>
      </c>
      <c r="N52" s="276"/>
    </row>
    <row r="53" spans="1:14" s="11" customFormat="1" ht="11.4">
      <c r="A53" s="46" t="s">
        <v>33</v>
      </c>
      <c r="B53" s="247">
        <f t="shared" si="10"/>
        <v>1083</v>
      </c>
      <c r="C53" s="601" t="s">
        <v>1</v>
      </c>
      <c r="D53" s="247">
        <v>446</v>
      </c>
      <c r="E53" s="601" t="s">
        <v>1</v>
      </c>
      <c r="F53" s="247">
        <v>637</v>
      </c>
      <c r="G53" s="601" t="s">
        <v>1</v>
      </c>
      <c r="H53" s="601"/>
      <c r="I53" s="244">
        <f>B53*100/SUM(B50:B54)</f>
        <v>8.5693938914385193</v>
      </c>
      <c r="J53" s="244"/>
      <c r="K53" s="244">
        <f>D53*100/SUM($D$50:$D$54)</f>
        <v>11.302584896097313</v>
      </c>
      <c r="L53" s="244"/>
      <c r="M53" s="244">
        <f>F53*100/SUM($F$50:$F$54)</f>
        <v>7.3285780027611596</v>
      </c>
      <c r="N53" s="276"/>
    </row>
    <row r="54" spans="1:14" s="11" customFormat="1" ht="11.4">
      <c r="A54" s="46" t="s">
        <v>34</v>
      </c>
      <c r="B54" s="247">
        <f t="shared" si="10"/>
        <v>500</v>
      </c>
      <c r="C54" s="601" t="s">
        <v>1</v>
      </c>
      <c r="D54" s="247">
        <v>272</v>
      </c>
      <c r="E54" s="601" t="s">
        <v>1</v>
      </c>
      <c r="F54" s="247">
        <v>228</v>
      </c>
      <c r="G54" s="601" t="s">
        <v>1</v>
      </c>
      <c r="H54" s="26"/>
      <c r="I54" s="244">
        <f>B54*100/SUM(B50:B54)</f>
        <v>3.9563222028802025</v>
      </c>
      <c r="J54" s="244"/>
      <c r="K54" s="244">
        <f>D54*100/SUM($D$50:$D$54)</f>
        <v>6.893056259503294</v>
      </c>
      <c r="L54" s="244"/>
      <c r="M54" s="244">
        <f>F54*100/SUM($F$50:$F$54)</f>
        <v>2.6231017027151404</v>
      </c>
      <c r="N54" s="276"/>
    </row>
    <row r="55" spans="1:14" s="11" customFormat="1" ht="11.4">
      <c r="A55" s="46" t="s">
        <v>35</v>
      </c>
      <c r="B55" s="247">
        <f t="shared" si="10"/>
        <v>32</v>
      </c>
      <c r="C55" s="601" t="s">
        <v>1</v>
      </c>
      <c r="D55" s="247">
        <v>32</v>
      </c>
      <c r="E55" s="601" t="s">
        <v>1</v>
      </c>
      <c r="F55" s="247">
        <v>0</v>
      </c>
      <c r="G55" s="260"/>
      <c r="H55" s="26"/>
      <c r="I55" s="282" t="s">
        <v>101</v>
      </c>
      <c r="J55" s="244"/>
      <c r="K55" s="282" t="s">
        <v>101</v>
      </c>
      <c r="L55" s="244"/>
      <c r="M55" s="282" t="s">
        <v>101</v>
      </c>
      <c r="N55" s="276"/>
    </row>
    <row r="56" spans="1:14" s="11" customFormat="1" ht="11.4">
      <c r="A56" s="46" t="s">
        <v>11</v>
      </c>
      <c r="B56" s="247">
        <f t="shared" si="10"/>
        <v>391</v>
      </c>
      <c r="C56" s="601" t="s">
        <v>1</v>
      </c>
      <c r="D56" s="238">
        <v>28</v>
      </c>
      <c r="E56" s="601" t="s">
        <v>1</v>
      </c>
      <c r="F56" s="238">
        <v>363</v>
      </c>
      <c r="G56" s="601" t="s">
        <v>1</v>
      </c>
      <c r="H56" s="26"/>
      <c r="I56" s="244"/>
      <c r="J56" s="244"/>
      <c r="K56" s="244"/>
      <c r="L56" s="244"/>
      <c r="M56" s="244"/>
      <c r="N56" s="276"/>
    </row>
    <row r="57" spans="1:14" s="11" customFormat="1" ht="6.6" customHeight="1">
      <c r="A57" s="28"/>
      <c r="B57" s="313"/>
      <c r="C57" s="260"/>
      <c r="D57" s="238"/>
      <c r="E57" s="260"/>
      <c r="F57" s="238"/>
      <c r="G57" s="260"/>
      <c r="H57" s="26"/>
      <c r="I57" s="244"/>
      <c r="J57" s="244"/>
      <c r="K57" s="244"/>
      <c r="L57" s="244"/>
      <c r="M57" s="244"/>
      <c r="N57" s="276"/>
    </row>
    <row r="58" spans="1:14" s="11" customFormat="1" ht="13.8">
      <c r="A58" s="453" t="s">
        <v>123</v>
      </c>
      <c r="B58" s="236">
        <f t="shared" ref="B58:B65" si="11">D58+F58</f>
        <v>25834</v>
      </c>
      <c r="C58" s="281"/>
      <c r="D58" s="321">
        <f>SUM(D59:D65)</f>
        <v>18316</v>
      </c>
      <c r="E58" s="259"/>
      <c r="F58" s="321">
        <f>SUM(F59:F65)</f>
        <v>7518</v>
      </c>
      <c r="G58" s="432"/>
      <c r="H58" s="345"/>
      <c r="I58" s="253">
        <f>SUM(I59:I64)</f>
        <v>100</v>
      </c>
      <c r="J58" s="253"/>
      <c r="K58" s="253">
        <f>SUM(K59:K64)</f>
        <v>100</v>
      </c>
      <c r="L58" s="253"/>
      <c r="M58" s="253">
        <f>SUM(M59:M64)</f>
        <v>99.999999999999986</v>
      </c>
      <c r="N58" s="280"/>
    </row>
    <row r="59" spans="1:14" s="11" customFormat="1" ht="12">
      <c r="A59" s="46" t="s">
        <v>173</v>
      </c>
      <c r="B59" s="247">
        <f>D59+F59</f>
        <v>24</v>
      </c>
      <c r="C59" s="281" t="s">
        <v>1</v>
      </c>
      <c r="D59" s="247">
        <v>0</v>
      </c>
      <c r="E59" s="247"/>
      <c r="F59" s="247">
        <v>24</v>
      </c>
      <c r="G59" s="432" t="s">
        <v>1</v>
      </c>
      <c r="H59" s="345"/>
      <c r="I59" s="244">
        <f t="shared" ref="I59:I64" si="12">B59*100/SUM($B$59:$B$64)</f>
        <v>9.5321312256732071E-2</v>
      </c>
      <c r="J59" s="253"/>
      <c r="K59" s="244">
        <f t="shared" ref="K59:K64" si="13">D59*100/SUM($D$59:$D$64)</f>
        <v>0</v>
      </c>
      <c r="L59" s="253"/>
      <c r="M59" s="244">
        <f t="shared" ref="M59:M64" si="14">F59*100/SUM($F$59:$F$64)</f>
        <v>0.33826638477801269</v>
      </c>
      <c r="N59" s="280"/>
    </row>
    <row r="60" spans="1:14" s="11" customFormat="1" ht="11.4">
      <c r="A60" s="46" t="s">
        <v>42</v>
      </c>
      <c r="B60" s="247">
        <f t="shared" si="11"/>
        <v>1739</v>
      </c>
      <c r="C60" s="260"/>
      <c r="D60" s="247">
        <v>844</v>
      </c>
      <c r="E60" s="247" t="s">
        <v>1</v>
      </c>
      <c r="F60" s="247">
        <v>895</v>
      </c>
      <c r="G60" s="260" t="s">
        <v>1</v>
      </c>
      <c r="H60" s="26"/>
      <c r="I60" s="244">
        <f t="shared" si="12"/>
        <v>6.9068234172690444</v>
      </c>
      <c r="J60" s="244"/>
      <c r="K60" s="244">
        <f t="shared" si="13"/>
        <v>4.6673671404081185</v>
      </c>
      <c r="L60" s="244"/>
      <c r="M60" s="244">
        <f t="shared" si="14"/>
        <v>12.614517265680057</v>
      </c>
      <c r="N60" s="277"/>
    </row>
    <row r="61" spans="1:14" s="11" customFormat="1" ht="11.4">
      <c r="A61" s="46" t="s">
        <v>32</v>
      </c>
      <c r="B61" s="247">
        <f t="shared" si="11"/>
        <v>12408</v>
      </c>
      <c r="C61" s="260"/>
      <c r="D61" s="247">
        <v>9253</v>
      </c>
      <c r="E61" s="247"/>
      <c r="F61" s="247">
        <v>3155</v>
      </c>
      <c r="G61" s="260"/>
      <c r="H61" s="26"/>
      <c r="I61" s="244">
        <f t="shared" si="12"/>
        <v>49.28111843673048</v>
      </c>
      <c r="J61" s="244"/>
      <c r="K61" s="244">
        <f t="shared" si="13"/>
        <v>51.169606813028814</v>
      </c>
      <c r="L61" s="244"/>
      <c r="M61" s="244">
        <f t="shared" si="14"/>
        <v>44.467935165609582</v>
      </c>
      <c r="N61" s="277"/>
    </row>
    <row r="62" spans="1:14" s="11" customFormat="1" ht="11.4">
      <c r="A62" s="46" t="s">
        <v>33</v>
      </c>
      <c r="B62" s="247">
        <f t="shared" si="11"/>
        <v>7692</v>
      </c>
      <c r="C62" s="260"/>
      <c r="D62" s="247">
        <v>6148</v>
      </c>
      <c r="E62" s="247"/>
      <c r="F62" s="247">
        <v>1544</v>
      </c>
      <c r="G62" s="260"/>
      <c r="H62" s="26"/>
      <c r="I62" s="244">
        <f t="shared" si="12"/>
        <v>30.550480578282627</v>
      </c>
      <c r="J62" s="244"/>
      <c r="K62" s="244">
        <f t="shared" si="13"/>
        <v>33.998783387712216</v>
      </c>
      <c r="L62" s="244"/>
      <c r="M62" s="244">
        <f t="shared" si="14"/>
        <v>21.761804087385482</v>
      </c>
      <c r="N62" s="277"/>
    </row>
    <row r="63" spans="1:14" s="11" customFormat="1" ht="11.4">
      <c r="A63" s="46" t="s">
        <v>34</v>
      </c>
      <c r="B63" s="247">
        <f t="shared" si="11"/>
        <v>2349</v>
      </c>
      <c r="C63" s="260"/>
      <c r="D63" s="247">
        <v>1321</v>
      </c>
      <c r="E63" s="247"/>
      <c r="F63" s="247">
        <v>1028</v>
      </c>
      <c r="G63" s="260" t="s">
        <v>1</v>
      </c>
      <c r="H63" s="26"/>
      <c r="I63" s="244">
        <f t="shared" si="12"/>
        <v>9.3295734371276513</v>
      </c>
      <c r="J63" s="244"/>
      <c r="K63" s="244">
        <f t="shared" si="13"/>
        <v>7.3052037825582037</v>
      </c>
      <c r="L63" s="244"/>
      <c r="M63" s="244">
        <f t="shared" si="14"/>
        <v>14.48907681465821</v>
      </c>
      <c r="N63" s="277"/>
    </row>
    <row r="64" spans="1:14" s="11" customFormat="1" ht="11.4">
      <c r="A64" s="46" t="s">
        <v>35</v>
      </c>
      <c r="B64" s="247">
        <f t="shared" si="11"/>
        <v>966</v>
      </c>
      <c r="C64" s="260" t="s">
        <v>1</v>
      </c>
      <c r="D64" s="247">
        <v>517</v>
      </c>
      <c r="E64" s="247" t="s">
        <v>1</v>
      </c>
      <c r="F64" s="247">
        <v>449</v>
      </c>
      <c r="G64" s="260" t="s">
        <v>1</v>
      </c>
      <c r="H64" s="26"/>
      <c r="I64" s="244">
        <f t="shared" si="12"/>
        <v>3.8366828183334656</v>
      </c>
      <c r="J64" s="244"/>
      <c r="K64" s="244">
        <f t="shared" si="13"/>
        <v>2.8590388762926504</v>
      </c>
      <c r="L64" s="244"/>
      <c r="M64" s="244">
        <f t="shared" si="14"/>
        <v>6.328400281888654</v>
      </c>
      <c r="N64" s="277"/>
    </row>
    <row r="65" spans="1:14" s="11" customFormat="1" ht="11.4">
      <c r="A65" s="46" t="s">
        <v>11</v>
      </c>
      <c r="B65" s="247">
        <f t="shared" si="11"/>
        <v>656</v>
      </c>
      <c r="C65" s="260" t="s">
        <v>1</v>
      </c>
      <c r="D65" s="247">
        <v>233</v>
      </c>
      <c r="E65" s="247" t="s">
        <v>1</v>
      </c>
      <c r="F65" s="247">
        <v>423</v>
      </c>
      <c r="G65" s="260" t="s">
        <v>1</v>
      </c>
      <c r="H65" s="26"/>
      <c r="I65" s="282" t="s">
        <v>101</v>
      </c>
      <c r="J65" s="244"/>
      <c r="K65" s="282" t="s">
        <v>101</v>
      </c>
      <c r="L65" s="244"/>
      <c r="M65" s="282" t="s">
        <v>101</v>
      </c>
      <c r="N65" s="277"/>
    </row>
    <row r="66" spans="1:14" s="11" customFormat="1" ht="6.6" customHeight="1">
      <c r="A66" s="49"/>
      <c r="B66" s="313"/>
      <c r="C66" s="260"/>
      <c r="D66" s="238"/>
      <c r="E66" s="260"/>
      <c r="F66" s="238"/>
      <c r="G66" s="260"/>
      <c r="H66" s="26"/>
      <c r="I66" s="244"/>
      <c r="J66" s="244"/>
      <c r="K66" s="244"/>
      <c r="L66" s="244"/>
      <c r="M66" s="244"/>
      <c r="N66" s="276"/>
    </row>
    <row r="67" spans="1:14" s="11" customFormat="1" ht="12">
      <c r="A67" s="61" t="s">
        <v>11</v>
      </c>
      <c r="B67" s="236">
        <f>D67+F67</f>
        <v>53104</v>
      </c>
      <c r="C67" s="236"/>
      <c r="D67" s="321">
        <v>34817</v>
      </c>
      <c r="E67" s="247"/>
      <c r="F67" s="321">
        <v>18287</v>
      </c>
      <c r="G67" s="266"/>
      <c r="H67" s="61"/>
      <c r="I67" s="296" t="s">
        <v>101</v>
      </c>
      <c r="J67" s="391"/>
      <c r="K67" s="296" t="s">
        <v>101</v>
      </c>
      <c r="L67" s="293"/>
      <c r="M67" s="296" t="s">
        <v>101</v>
      </c>
      <c r="N67" s="315"/>
    </row>
    <row r="68" spans="1:14" s="36" customFormat="1" ht="6.6" customHeight="1" thickBot="1">
      <c r="A68" s="130"/>
      <c r="B68" s="90"/>
      <c r="C68" s="362"/>
      <c r="D68" s="90"/>
      <c r="E68" s="362"/>
      <c r="F68" s="90"/>
      <c r="G68" s="362"/>
      <c r="H68" s="130"/>
      <c r="I68" s="90"/>
      <c r="J68" s="88"/>
      <c r="K68" s="90"/>
      <c r="L68" s="90"/>
      <c r="M68" s="90"/>
      <c r="N68" s="130"/>
    </row>
    <row r="69" spans="1:14" s="18" customFormat="1" ht="6.6" customHeight="1">
      <c r="A69" s="126"/>
      <c r="B69" s="127"/>
      <c r="C69" s="379"/>
      <c r="D69" s="127"/>
      <c r="E69" s="379"/>
      <c r="F69" s="127"/>
      <c r="G69" s="379"/>
      <c r="H69" s="126"/>
      <c r="I69" s="128"/>
      <c r="J69" s="129"/>
      <c r="K69" s="128"/>
      <c r="L69" s="128"/>
      <c r="M69" s="128"/>
      <c r="N69" s="126"/>
    </row>
    <row r="70" spans="1:14" s="4" customFormat="1" ht="24" customHeight="1">
      <c r="A70" s="679" t="s">
        <v>220</v>
      </c>
      <c r="B70" s="679"/>
      <c r="C70" s="679"/>
      <c r="D70" s="679"/>
      <c r="E70" s="679"/>
      <c r="F70" s="679"/>
      <c r="G70" s="679"/>
      <c r="H70" s="679"/>
      <c r="I70" s="679"/>
      <c r="J70" s="679"/>
      <c r="K70" s="679"/>
      <c r="L70" s="679"/>
      <c r="M70" s="679"/>
      <c r="N70" s="679"/>
    </row>
    <row r="71" spans="1:14" s="4" customFormat="1" ht="11.4">
      <c r="A71" s="13" t="s">
        <v>59</v>
      </c>
      <c r="C71" s="330"/>
      <c r="E71" s="330"/>
      <c r="G71" s="330"/>
    </row>
    <row r="72" spans="1:14" s="18" customFormat="1" ht="11.4">
      <c r="A72" s="4" t="s">
        <v>156</v>
      </c>
      <c r="C72" s="331"/>
      <c r="E72" s="331"/>
      <c r="G72" s="331"/>
    </row>
    <row r="73" spans="1:14" s="4" customFormat="1" ht="22.5" customHeight="1">
      <c r="A73" s="656" t="s">
        <v>153</v>
      </c>
      <c r="B73" s="656"/>
      <c r="C73" s="656"/>
      <c r="D73" s="656"/>
      <c r="E73" s="656"/>
      <c r="F73" s="656"/>
      <c r="G73" s="656"/>
      <c r="H73" s="656"/>
      <c r="I73" s="656"/>
      <c r="J73" s="656"/>
      <c r="K73" s="656"/>
      <c r="L73" s="656"/>
      <c r="M73" s="656"/>
      <c r="N73" s="656"/>
    </row>
    <row r="74" spans="1:14" s="4" customFormat="1" ht="10.199999999999999">
      <c r="A74" s="3" t="s">
        <v>31</v>
      </c>
      <c r="C74" s="330"/>
      <c r="E74" s="330"/>
      <c r="G74" s="330"/>
    </row>
    <row r="75" spans="1:14" s="4" customFormat="1" ht="10.199999999999999">
      <c r="A75" s="158" t="s">
        <v>113</v>
      </c>
      <c r="C75" s="330"/>
      <c r="E75" s="330"/>
      <c r="G75" s="330"/>
    </row>
    <row r="76" spans="1:14" s="4" customFormat="1" ht="10.199999999999999">
      <c r="A76" s="4" t="s">
        <v>202</v>
      </c>
      <c r="B76" s="6"/>
      <c r="C76" s="330"/>
      <c r="E76" s="330"/>
      <c r="G76" s="330"/>
      <c r="N76" s="7"/>
    </row>
    <row r="78" spans="1:14">
      <c r="A78" s="327"/>
    </row>
    <row r="79" spans="1:14">
      <c r="A79" s="327"/>
    </row>
    <row r="80" spans="1:14">
      <c r="A80" s="327"/>
    </row>
    <row r="81" spans="1:3">
      <c r="A81" s="327"/>
    </row>
    <row r="82" spans="1:3">
      <c r="A82" s="327"/>
      <c r="B82" s="154"/>
      <c r="C82" s="348"/>
    </row>
  </sheetData>
  <mergeCells count="14">
    <mergeCell ref="A73:N73"/>
    <mergeCell ref="K10:L10"/>
    <mergeCell ref="A70:N70"/>
    <mergeCell ref="M10:N10"/>
    <mergeCell ref="A1:N1"/>
    <mergeCell ref="B4:G4"/>
    <mergeCell ref="I4:N4"/>
    <mergeCell ref="D7:G7"/>
    <mergeCell ref="K7:N7"/>
    <mergeCell ref="A4:A10"/>
    <mergeCell ref="B7:C10"/>
    <mergeCell ref="F10:G10"/>
    <mergeCell ref="I7:J10"/>
    <mergeCell ref="D10:E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defaultColWidth="11.44140625" defaultRowHeight="13.2"/>
  <cols>
    <col min="1" max="1" width="40.2187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22" ht="38.25" customHeight="1">
      <c r="A1" s="672" t="s">
        <v>221</v>
      </c>
      <c r="B1" s="672"/>
      <c r="C1" s="672"/>
      <c r="D1" s="672"/>
      <c r="E1" s="672"/>
      <c r="F1" s="672"/>
      <c r="G1" s="672"/>
      <c r="H1" s="672"/>
      <c r="I1" s="672"/>
      <c r="J1" s="672"/>
      <c r="K1" s="672"/>
      <c r="L1" s="672"/>
      <c r="M1" s="672"/>
      <c r="N1" s="672"/>
    </row>
    <row r="2" spans="1:22" s="11" customFormat="1" ht="6.6" customHeight="1" thickBot="1">
      <c r="A2" s="80"/>
      <c r="B2" s="80"/>
      <c r="C2" s="359"/>
      <c r="D2" s="80"/>
      <c r="E2" s="359"/>
      <c r="F2" s="80"/>
      <c r="G2" s="359"/>
      <c r="H2" s="80"/>
      <c r="I2" s="80"/>
      <c r="J2" s="80"/>
      <c r="K2" s="80"/>
      <c r="L2" s="80"/>
      <c r="M2" s="80"/>
      <c r="N2" s="80"/>
    </row>
    <row r="3" spans="1:22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22" s="11" customFormat="1" ht="12.75" customHeight="1">
      <c r="A4" s="663" t="s">
        <v>199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22" s="11" customFormat="1" ht="6.6" customHeight="1">
      <c r="A5" s="663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22" s="11" customFormat="1" ht="6.6" customHeight="1">
      <c r="A6" s="663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22" s="11" customFormat="1" ht="25.5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22" s="11" customFormat="1" ht="6.6" customHeight="1">
      <c r="A8" s="663"/>
      <c r="B8" s="670"/>
      <c r="C8" s="670"/>
      <c r="D8" s="536"/>
      <c r="E8" s="537"/>
      <c r="F8" s="536"/>
      <c r="G8" s="537"/>
      <c r="H8" s="534"/>
      <c r="I8" s="670"/>
      <c r="J8" s="670"/>
      <c r="K8" s="536"/>
      <c r="L8" s="536"/>
      <c r="M8" s="536"/>
      <c r="N8" s="536"/>
    </row>
    <row r="9" spans="1:22" s="11" customFormat="1" ht="6.6" customHeight="1">
      <c r="A9" s="663"/>
      <c r="B9" s="670"/>
      <c r="C9" s="670"/>
      <c r="D9" s="534"/>
      <c r="E9" s="538"/>
      <c r="F9" s="534"/>
      <c r="G9" s="538"/>
      <c r="H9" s="534"/>
      <c r="I9" s="670"/>
      <c r="J9" s="670"/>
      <c r="K9" s="534"/>
      <c r="L9" s="534"/>
      <c r="M9" s="534"/>
      <c r="N9" s="534"/>
    </row>
    <row r="10" spans="1:22" s="11" customFormat="1" ht="25.5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</row>
    <row r="11" spans="1:22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22" s="11" customFormat="1" ht="6.6" customHeight="1">
      <c r="A12" s="81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22" s="11" customFormat="1" ht="13.8">
      <c r="A13" s="557" t="s">
        <v>60</v>
      </c>
      <c r="B13" s="470">
        <f>D13+F13</f>
        <v>258473</v>
      </c>
      <c r="C13" s="489"/>
      <c r="D13" s="526">
        <f>SUM(D14:D22)</f>
        <v>97888</v>
      </c>
      <c r="E13" s="473"/>
      <c r="F13" s="526">
        <f>SUM(F14:F22)</f>
        <v>160585</v>
      </c>
      <c r="G13" s="473"/>
      <c r="H13" s="576"/>
      <c r="I13" s="476">
        <f>SUM(I14:I21)</f>
        <v>100</v>
      </c>
      <c r="J13" s="476"/>
      <c r="K13" s="476">
        <f>SUM(K14:K21)</f>
        <v>100</v>
      </c>
      <c r="L13" s="476"/>
      <c r="M13" s="476">
        <f>SUM(M14:M21)</f>
        <v>100</v>
      </c>
      <c r="N13" s="577"/>
      <c r="P13" s="36"/>
      <c r="Q13" s="649"/>
      <c r="R13" s="36"/>
      <c r="S13" s="649"/>
      <c r="T13" s="36"/>
      <c r="U13" s="649"/>
    </row>
    <row r="14" spans="1:22" s="11" customFormat="1" ht="11.4">
      <c r="A14" s="482" t="s">
        <v>39</v>
      </c>
      <c r="B14" s="485">
        <f t="shared" ref="B14:B22" si="0">D14+F14</f>
        <v>96689</v>
      </c>
      <c r="C14" s="486"/>
      <c r="D14" s="485">
        <v>7848</v>
      </c>
      <c r="E14" s="485"/>
      <c r="F14" s="485">
        <v>88841</v>
      </c>
      <c r="G14" s="486"/>
      <c r="H14" s="521"/>
      <c r="I14" s="488">
        <f>B14*100/(B13-B22)</f>
        <v>41.300494210011493</v>
      </c>
      <c r="J14" s="488"/>
      <c r="K14" s="488">
        <f>D14*100/(D13-D22)</f>
        <v>9.3994778067885125</v>
      </c>
      <c r="L14" s="488"/>
      <c r="M14" s="488">
        <f>F14*100/(F13-F22)</f>
        <v>58.984709561337695</v>
      </c>
      <c r="N14" s="521"/>
      <c r="S14" s="649"/>
      <c r="T14" s="650"/>
      <c r="U14" s="649"/>
      <c r="V14" s="270"/>
    </row>
    <row r="15" spans="1:22" s="11" customFormat="1" ht="11.4">
      <c r="A15" s="482" t="s">
        <v>40</v>
      </c>
      <c r="B15" s="485">
        <f t="shared" si="0"/>
        <v>4679</v>
      </c>
      <c r="C15" s="486"/>
      <c r="D15" s="485">
        <v>2524</v>
      </c>
      <c r="E15" s="485"/>
      <c r="F15" s="485">
        <v>2155</v>
      </c>
      <c r="G15" s="486"/>
      <c r="H15" s="521"/>
      <c r="I15" s="488">
        <f>B15*100/(B13-B22)</f>
        <v>1.998624584064824</v>
      </c>
      <c r="J15" s="488"/>
      <c r="K15" s="488">
        <f>D15*100/(D13-D22)</f>
        <v>3.022971710542075</v>
      </c>
      <c r="L15" s="488"/>
      <c r="M15" s="488">
        <f>F15*100/(F13-F22)</f>
        <v>1.4307813858993341</v>
      </c>
      <c r="N15" s="521"/>
      <c r="S15" s="649"/>
      <c r="T15" s="650"/>
      <c r="U15" s="649"/>
      <c r="V15" s="270"/>
    </row>
    <row r="16" spans="1:22" s="11" customFormat="1" ht="11.4">
      <c r="A16" s="482" t="s">
        <v>41</v>
      </c>
      <c r="B16" s="485">
        <f t="shared" si="0"/>
        <v>48297</v>
      </c>
      <c r="C16" s="486"/>
      <c r="D16" s="485">
        <v>25393</v>
      </c>
      <c r="E16" s="485"/>
      <c r="F16" s="485">
        <v>22904</v>
      </c>
      <c r="G16" s="486"/>
      <c r="H16" s="521"/>
      <c r="I16" s="488">
        <f>B16*100/(B13-B22)</f>
        <v>20.629957584222868</v>
      </c>
      <c r="J16" s="488"/>
      <c r="K16" s="488">
        <f>D16*100/(D13-D22)</f>
        <v>30.41296380578245</v>
      </c>
      <c r="L16" s="488"/>
      <c r="M16" s="488">
        <f>F16*100/(F13-F22)</f>
        <v>15.206782766885544</v>
      </c>
      <c r="N16" s="521"/>
      <c r="S16" s="649"/>
      <c r="T16" s="650"/>
      <c r="U16" s="649"/>
      <c r="V16" s="270"/>
    </row>
    <row r="17" spans="1:22" s="11" customFormat="1" ht="11.4">
      <c r="A17" s="482" t="s">
        <v>36</v>
      </c>
      <c r="B17" s="485">
        <f t="shared" si="0"/>
        <v>26826</v>
      </c>
      <c r="C17" s="486"/>
      <c r="D17" s="485">
        <v>14326</v>
      </c>
      <c r="E17" s="485"/>
      <c r="F17" s="485">
        <v>12500</v>
      </c>
      <c r="G17" s="486"/>
      <c r="H17" s="521"/>
      <c r="I17" s="488">
        <f>B17*100/(B13-B22)</f>
        <v>11.458667042556735</v>
      </c>
      <c r="J17" s="488"/>
      <c r="K17" s="488">
        <f>D17*100/(D13-D22)</f>
        <v>17.158119146285962</v>
      </c>
      <c r="L17" s="488"/>
      <c r="M17" s="488">
        <f>F17*100/(F13-F22)</f>
        <v>8.2991959738940491</v>
      </c>
      <c r="N17" s="521"/>
      <c r="S17" s="649"/>
      <c r="T17" s="650"/>
      <c r="U17" s="649"/>
      <c r="V17" s="270"/>
    </row>
    <row r="18" spans="1:22" s="11" customFormat="1" ht="11.4">
      <c r="A18" s="482" t="s">
        <v>37</v>
      </c>
      <c r="B18" s="485">
        <f t="shared" si="0"/>
        <v>10120</v>
      </c>
      <c r="C18" s="486"/>
      <c r="D18" s="485">
        <v>7180</v>
      </c>
      <c r="E18" s="485"/>
      <c r="F18" s="485">
        <v>2940</v>
      </c>
      <c r="G18" s="486"/>
      <c r="H18" s="521"/>
      <c r="I18" s="488">
        <f>B18*100/(B13-B22)</f>
        <v>4.3227357962675823</v>
      </c>
      <c r="J18" s="488"/>
      <c r="K18" s="488">
        <f>D18*100/(D13-D22)</f>
        <v>8.5994203176276134</v>
      </c>
      <c r="L18" s="488"/>
      <c r="M18" s="488">
        <f>F18*100/(F13-F22)</f>
        <v>1.9519708930598803</v>
      </c>
      <c r="N18" s="521"/>
      <c r="S18" s="649"/>
      <c r="T18" s="650"/>
      <c r="U18" s="649"/>
      <c r="V18" s="270"/>
    </row>
    <row r="19" spans="1:22" s="11" customFormat="1" ht="11.4">
      <c r="A19" s="482" t="s">
        <v>38</v>
      </c>
      <c r="B19" s="485">
        <f t="shared" si="0"/>
        <v>12795</v>
      </c>
      <c r="C19" s="486"/>
      <c r="D19" s="485">
        <v>6232</v>
      </c>
      <c r="E19" s="485"/>
      <c r="F19" s="485">
        <v>6563</v>
      </c>
      <c r="G19" s="486"/>
      <c r="H19" s="521"/>
      <c r="I19" s="488">
        <f>B19*100/(B13-B22)</f>
        <v>5.4653561771979957</v>
      </c>
      <c r="J19" s="488"/>
      <c r="K19" s="488">
        <f>D19*100/(D13-D22)</f>
        <v>7.4640093898962796</v>
      </c>
      <c r="L19" s="488"/>
      <c r="M19" s="488">
        <f>F19*100/(F13-F22)</f>
        <v>4.3574098541333317</v>
      </c>
      <c r="N19" s="521"/>
      <c r="S19" s="649"/>
      <c r="T19" s="650"/>
      <c r="U19" s="649"/>
      <c r="V19" s="270"/>
    </row>
    <row r="20" spans="1:22" s="11" customFormat="1" ht="11.4">
      <c r="A20" s="482" t="s">
        <v>63</v>
      </c>
      <c r="B20" s="485">
        <f t="shared" si="0"/>
        <v>24501</v>
      </c>
      <c r="C20" s="486"/>
      <c r="D20" s="485">
        <v>15534</v>
      </c>
      <c r="E20" s="485"/>
      <c r="F20" s="485">
        <v>8967</v>
      </c>
      <c r="G20" s="486"/>
      <c r="H20" s="521"/>
      <c r="I20" s="488">
        <f>B20*100/(B13-B22)</f>
        <v>10.465548393710677</v>
      </c>
      <c r="J20" s="488"/>
      <c r="K20" s="488">
        <f>D20*100/(D13-D22)</f>
        <v>18.604929695546986</v>
      </c>
      <c r="L20" s="488"/>
      <c r="M20" s="488">
        <f>F20*100/(F13-F22)</f>
        <v>5.9535112238326349</v>
      </c>
      <c r="N20" s="521"/>
      <c r="S20" s="649"/>
      <c r="T20" s="650"/>
      <c r="U20" s="649"/>
      <c r="V20" s="270"/>
    </row>
    <row r="21" spans="1:22" s="11" customFormat="1" ht="11.4">
      <c r="A21" s="516" t="s">
        <v>131</v>
      </c>
      <c r="B21" s="485">
        <f t="shared" si="0"/>
        <v>10204</v>
      </c>
      <c r="C21" s="486"/>
      <c r="D21" s="485">
        <v>4457</v>
      </c>
      <c r="E21" s="485"/>
      <c r="F21" s="485">
        <v>5747</v>
      </c>
      <c r="G21" s="486"/>
      <c r="H21" s="521"/>
      <c r="I21" s="488">
        <f>B21*100/(B13-B22)</f>
        <v>4.3586162119678269</v>
      </c>
      <c r="J21" s="488"/>
      <c r="K21" s="488">
        <f>D21*100/(D13-D22)</f>
        <v>5.3381081275301216</v>
      </c>
      <c r="L21" s="488"/>
      <c r="M21" s="488">
        <f>F21*100/(F13-F22)</f>
        <v>3.8156383409575279</v>
      </c>
      <c r="N21" s="521"/>
      <c r="S21" s="649"/>
      <c r="T21" s="650"/>
      <c r="U21" s="649"/>
      <c r="V21" s="270"/>
    </row>
    <row r="22" spans="1:22" s="11" customFormat="1" ht="11.4">
      <c r="A22" s="482" t="s">
        <v>11</v>
      </c>
      <c r="B22" s="485">
        <f t="shared" si="0"/>
        <v>24362</v>
      </c>
      <c r="C22" s="486"/>
      <c r="D22" s="485">
        <v>14394</v>
      </c>
      <c r="E22" s="485"/>
      <c r="F22" s="485">
        <v>9968</v>
      </c>
      <c r="G22" s="486"/>
      <c r="H22" s="521"/>
      <c r="I22" s="493" t="s">
        <v>101</v>
      </c>
      <c r="J22" s="488"/>
      <c r="K22" s="493" t="s">
        <v>101</v>
      </c>
      <c r="L22" s="488"/>
      <c r="M22" s="493" t="s">
        <v>101</v>
      </c>
      <c r="N22" s="521"/>
      <c r="S22" s="36"/>
      <c r="T22" s="650"/>
      <c r="U22" s="649"/>
      <c r="V22" s="270"/>
    </row>
    <row r="23" spans="1:22" s="11" customFormat="1" ht="6.6" customHeight="1">
      <c r="A23" s="17"/>
      <c r="B23" s="238"/>
      <c r="C23" s="257"/>
      <c r="D23" s="235"/>
      <c r="E23" s="257"/>
      <c r="F23" s="235"/>
      <c r="G23" s="257"/>
      <c r="H23" s="17"/>
      <c r="I23" s="240"/>
      <c r="J23" s="240"/>
      <c r="K23" s="240"/>
      <c r="L23" s="240"/>
      <c r="M23" s="240"/>
      <c r="N23" s="17"/>
      <c r="S23" s="36"/>
      <c r="T23" s="650"/>
      <c r="U23" s="649"/>
      <c r="V23" s="270"/>
    </row>
    <row r="24" spans="1:22" s="11" customFormat="1" ht="12">
      <c r="A24" s="448" t="s">
        <v>12</v>
      </c>
      <c r="B24" s="321">
        <f>D24+F24</f>
        <v>214303</v>
      </c>
      <c r="C24" s="269"/>
      <c r="D24" s="256">
        <f>SUM(D25:D33)</f>
        <v>71206</v>
      </c>
      <c r="E24" s="269"/>
      <c r="F24" s="256">
        <f>SUM(F25:F33)</f>
        <v>143097</v>
      </c>
      <c r="G24" s="281"/>
      <c r="H24" s="43"/>
      <c r="I24" s="253">
        <f>SUM(I25:I32)</f>
        <v>100</v>
      </c>
      <c r="J24" s="253"/>
      <c r="K24" s="253">
        <f>SUM(K25:K32)</f>
        <v>100</v>
      </c>
      <c r="L24" s="253"/>
      <c r="M24" s="253">
        <f>SUM(M25:M32)</f>
        <v>99.999999999999986</v>
      </c>
      <c r="N24" s="131"/>
      <c r="S24" s="649"/>
      <c r="T24" s="650"/>
      <c r="U24" s="649"/>
      <c r="V24" s="270"/>
    </row>
    <row r="25" spans="1:22" s="11" customFormat="1" ht="11.4">
      <c r="A25" s="46" t="s">
        <v>39</v>
      </c>
      <c r="B25" s="238">
        <f t="shared" ref="B25:B32" si="1">D25+F25</f>
        <v>95533</v>
      </c>
      <c r="C25" s="260"/>
      <c r="D25" s="238">
        <v>7728</v>
      </c>
      <c r="E25" s="238"/>
      <c r="F25" s="238">
        <v>87805</v>
      </c>
      <c r="G25" s="260"/>
      <c r="H25" s="26"/>
      <c r="I25" s="244">
        <f t="shared" ref="I25:I32" si="2">B25/SUM($B$25:$B$32)*100</f>
        <v>48.594551151623669</v>
      </c>
      <c r="J25" s="244"/>
      <c r="K25" s="244">
        <f t="shared" ref="K25:K32" si="3">D25/SUM($D$25:$D$32)*100</f>
        <v>12.563606509404824</v>
      </c>
      <c r="L25" s="244"/>
      <c r="M25" s="244">
        <f t="shared" ref="M25:M32" si="4">F25/SUM($F$25:$F$32)*100</f>
        <v>65.001739696922584</v>
      </c>
      <c r="N25" s="26"/>
      <c r="S25" s="649"/>
      <c r="T25" s="650"/>
      <c r="U25" s="649"/>
      <c r="V25" s="270"/>
    </row>
    <row r="26" spans="1:22" s="11" customFormat="1" ht="11.4">
      <c r="A26" s="46" t="s">
        <v>40</v>
      </c>
      <c r="B26" s="238">
        <f t="shared" si="1"/>
        <v>4167</v>
      </c>
      <c r="C26" s="260"/>
      <c r="D26" s="238">
        <v>2166</v>
      </c>
      <c r="E26" s="238"/>
      <c r="F26" s="238">
        <v>2001</v>
      </c>
      <c r="G26" s="260"/>
      <c r="H26" s="26"/>
      <c r="I26" s="244">
        <f t="shared" si="2"/>
        <v>2.119618295759746</v>
      </c>
      <c r="J26" s="244"/>
      <c r="K26" s="244">
        <f t="shared" si="3"/>
        <v>3.5213213896701401</v>
      </c>
      <c r="L26" s="244"/>
      <c r="M26" s="244">
        <f t="shared" si="4"/>
        <v>1.4813334221689207</v>
      </c>
      <c r="N26" s="26"/>
      <c r="S26" s="649"/>
      <c r="T26" s="650"/>
      <c r="U26" s="649"/>
      <c r="V26" s="270"/>
    </row>
    <row r="27" spans="1:22" s="11" customFormat="1" ht="11.4">
      <c r="A27" s="46" t="s">
        <v>41</v>
      </c>
      <c r="B27" s="238">
        <f t="shared" si="1"/>
        <v>48297</v>
      </c>
      <c r="C27" s="260"/>
      <c r="D27" s="238">
        <v>25393</v>
      </c>
      <c r="E27" s="238"/>
      <c r="F27" s="238">
        <v>22904</v>
      </c>
      <c r="G27" s="260"/>
      <c r="H27" s="26"/>
      <c r="I27" s="244">
        <f t="shared" si="2"/>
        <v>24.567123789370878</v>
      </c>
      <c r="J27" s="244"/>
      <c r="K27" s="244">
        <f t="shared" si="3"/>
        <v>41.282047113524413</v>
      </c>
      <c r="L27" s="244"/>
      <c r="M27" s="244">
        <f t="shared" si="4"/>
        <v>16.955752474441262</v>
      </c>
      <c r="N27" s="26"/>
      <c r="S27" s="649"/>
      <c r="T27" s="650"/>
      <c r="U27" s="649"/>
      <c r="V27" s="270"/>
    </row>
    <row r="28" spans="1:22" s="11" customFormat="1" ht="11.4">
      <c r="A28" s="46" t="s">
        <v>36</v>
      </c>
      <c r="B28" s="238">
        <f t="shared" si="1"/>
        <v>17186</v>
      </c>
      <c r="C28" s="260"/>
      <c r="D28" s="238">
        <v>6650</v>
      </c>
      <c r="E28" s="238"/>
      <c r="F28" s="238">
        <v>10536</v>
      </c>
      <c r="G28" s="260"/>
      <c r="H28" s="26"/>
      <c r="I28" s="244">
        <f t="shared" si="2"/>
        <v>8.7419630503784482</v>
      </c>
      <c r="J28" s="244"/>
      <c r="K28" s="244">
        <f t="shared" si="3"/>
        <v>10.811074441969728</v>
      </c>
      <c r="L28" s="244"/>
      <c r="M28" s="244">
        <f t="shared" si="4"/>
        <v>7.799764585693028</v>
      </c>
      <c r="N28" s="26"/>
      <c r="S28" s="649"/>
      <c r="T28" s="650"/>
      <c r="U28" s="649"/>
      <c r="V28" s="270"/>
    </row>
    <row r="29" spans="1:22" s="11" customFormat="1" ht="11.4">
      <c r="A29" s="46" t="s">
        <v>37</v>
      </c>
      <c r="B29" s="238">
        <f t="shared" si="1"/>
        <v>5887</v>
      </c>
      <c r="C29" s="260"/>
      <c r="D29" s="238">
        <v>3844</v>
      </c>
      <c r="E29" s="238"/>
      <c r="F29" s="238">
        <v>2043</v>
      </c>
      <c r="G29" s="260"/>
      <c r="H29" s="26"/>
      <c r="I29" s="244">
        <f t="shared" si="2"/>
        <v>2.9945267355741838</v>
      </c>
      <c r="J29" s="244"/>
      <c r="K29" s="244">
        <f t="shared" si="3"/>
        <v>6.2492887451025023</v>
      </c>
      <c r="L29" s="244"/>
      <c r="M29" s="244">
        <f t="shared" si="4"/>
        <v>1.5124258778066493</v>
      </c>
      <c r="N29" s="26"/>
      <c r="S29" s="649"/>
      <c r="T29" s="650"/>
      <c r="U29" s="649"/>
      <c r="V29" s="270"/>
    </row>
    <row r="30" spans="1:22" s="11" customFormat="1" ht="11.4">
      <c r="A30" s="46" t="s">
        <v>38</v>
      </c>
      <c r="B30" s="238">
        <f t="shared" si="1"/>
        <v>0</v>
      </c>
      <c r="C30" s="260"/>
      <c r="D30" s="238">
        <v>0</v>
      </c>
      <c r="E30" s="238"/>
      <c r="F30" s="238">
        <v>0</v>
      </c>
      <c r="G30" s="260"/>
      <c r="H30" s="26"/>
      <c r="I30" s="244">
        <f t="shared" si="2"/>
        <v>0</v>
      </c>
      <c r="J30" s="244"/>
      <c r="K30" s="244">
        <f t="shared" si="3"/>
        <v>0</v>
      </c>
      <c r="L30" s="244"/>
      <c r="M30" s="244">
        <f t="shared" si="4"/>
        <v>0</v>
      </c>
      <c r="N30" s="26"/>
      <c r="S30" s="649"/>
      <c r="T30" s="650"/>
      <c r="U30" s="649"/>
      <c r="V30" s="270"/>
    </row>
    <row r="31" spans="1:22" s="11" customFormat="1" ht="11.4">
      <c r="A31" s="46" t="s">
        <v>63</v>
      </c>
      <c r="B31" s="238">
        <f t="shared" si="1"/>
        <v>15406</v>
      </c>
      <c r="C31" s="260"/>
      <c r="D31" s="238">
        <v>11273</v>
      </c>
      <c r="E31" s="238"/>
      <c r="F31" s="238">
        <v>4133</v>
      </c>
      <c r="G31" s="260"/>
      <c r="H31" s="26"/>
      <c r="I31" s="244">
        <f t="shared" si="2"/>
        <v>7.8365345487100182</v>
      </c>
      <c r="J31" s="244"/>
      <c r="K31" s="244">
        <f t="shared" si="3"/>
        <v>18.326803335988686</v>
      </c>
      <c r="L31" s="244"/>
      <c r="M31" s="244">
        <f t="shared" si="4"/>
        <v>3.0596456940650425</v>
      </c>
      <c r="N31" s="26"/>
      <c r="S31" s="649"/>
      <c r="T31" s="650"/>
      <c r="U31" s="649"/>
      <c r="V31" s="270"/>
    </row>
    <row r="32" spans="1:22" s="11" customFormat="1" ht="11.4">
      <c r="A32" s="169" t="s">
        <v>131</v>
      </c>
      <c r="B32" s="238">
        <f t="shared" si="1"/>
        <v>10116</v>
      </c>
      <c r="C32" s="260"/>
      <c r="D32" s="238">
        <v>4457</v>
      </c>
      <c r="E32" s="238"/>
      <c r="F32" s="238">
        <v>5659</v>
      </c>
      <c r="G32" s="612"/>
      <c r="H32" s="26"/>
      <c r="I32" s="244">
        <f t="shared" si="2"/>
        <v>5.1456824285830551</v>
      </c>
      <c r="J32" s="244"/>
      <c r="K32" s="244">
        <f t="shared" si="3"/>
        <v>7.2458584643397117</v>
      </c>
      <c r="L32" s="244"/>
      <c r="M32" s="244">
        <f t="shared" si="4"/>
        <v>4.1893382489025104</v>
      </c>
      <c r="N32" s="26"/>
      <c r="S32" s="649"/>
      <c r="T32" s="650"/>
      <c r="U32" s="649"/>
      <c r="V32" s="270"/>
    </row>
    <row r="33" spans="1:22" s="11" customFormat="1" ht="11.4">
      <c r="A33" s="46" t="s">
        <v>11</v>
      </c>
      <c r="B33" s="238">
        <f>D33+F33</f>
        <v>17711</v>
      </c>
      <c r="C33" s="260"/>
      <c r="D33" s="238">
        <v>9695</v>
      </c>
      <c r="E33" s="238"/>
      <c r="F33" s="238">
        <v>8016</v>
      </c>
      <c r="G33" s="612"/>
      <c r="H33" s="26"/>
      <c r="I33" s="282" t="s">
        <v>101</v>
      </c>
      <c r="J33" s="244"/>
      <c r="K33" s="282" t="s">
        <v>101</v>
      </c>
      <c r="L33" s="244"/>
      <c r="M33" s="282" t="s">
        <v>101</v>
      </c>
      <c r="N33" s="26"/>
      <c r="S33" s="36"/>
      <c r="T33" s="650"/>
      <c r="U33" s="649"/>
      <c r="V33" s="270"/>
    </row>
    <row r="34" spans="1:22" s="11" customFormat="1" ht="6.6" customHeight="1">
      <c r="A34" s="26"/>
      <c r="B34" s="256"/>
      <c r="C34" s="260"/>
      <c r="D34" s="599"/>
      <c r="E34" s="612"/>
      <c r="F34" s="238"/>
      <c r="G34" s="612"/>
      <c r="H34" s="26"/>
      <c r="I34" s="244"/>
      <c r="J34" s="244"/>
      <c r="K34" s="244"/>
      <c r="L34" s="244"/>
      <c r="M34" s="244"/>
      <c r="N34" s="26"/>
      <c r="S34" s="36"/>
      <c r="T34" s="650"/>
      <c r="U34" s="649"/>
      <c r="V34" s="270"/>
    </row>
    <row r="35" spans="1:22" s="11" customFormat="1" ht="12">
      <c r="A35" s="448" t="s">
        <v>13</v>
      </c>
      <c r="B35" s="321">
        <f t="shared" ref="B35:B44" si="5">D35+F35</f>
        <v>44170</v>
      </c>
      <c r="C35" s="269"/>
      <c r="D35" s="635">
        <f>SUM(D36:D44)</f>
        <v>26682</v>
      </c>
      <c r="E35" s="617"/>
      <c r="F35" s="256">
        <f>SUM(F36:F44)</f>
        <v>17488</v>
      </c>
      <c r="G35" s="617"/>
      <c r="H35" s="43"/>
      <c r="I35" s="253">
        <f>SUM(I36:I43)</f>
        <v>99.999999999999986</v>
      </c>
      <c r="J35" s="253"/>
      <c r="K35" s="253">
        <f>SUM(K36:K43)</f>
        <v>100</v>
      </c>
      <c r="L35" s="253"/>
      <c r="M35" s="253">
        <f>SUM(M36:M43)</f>
        <v>100</v>
      </c>
      <c r="N35" s="131"/>
      <c r="S35" s="648"/>
      <c r="T35" s="650"/>
      <c r="U35" s="649"/>
      <c r="V35" s="270"/>
    </row>
    <row r="36" spans="1:22" s="11" customFormat="1" ht="11.4">
      <c r="A36" s="46" t="s">
        <v>39</v>
      </c>
      <c r="B36" s="238">
        <f t="shared" si="5"/>
        <v>1156</v>
      </c>
      <c r="C36" s="260"/>
      <c r="D36" s="238">
        <v>120</v>
      </c>
      <c r="E36" s="238" t="s">
        <v>1</v>
      </c>
      <c r="F36" s="238">
        <v>1036</v>
      </c>
      <c r="G36" s="612"/>
      <c r="H36" s="26"/>
      <c r="I36" s="244">
        <f>B36/SUM($B$36:$B$43)*100</f>
        <v>3.0811055731762576</v>
      </c>
      <c r="J36" s="244"/>
      <c r="K36" s="244">
        <f>D36/SUM($D$36:$D$43)*100</f>
        <v>0.54587635900468545</v>
      </c>
      <c r="L36" s="244"/>
      <c r="M36" s="244">
        <f>F36/SUM($F$36:$F$43)*100</f>
        <v>6.6683831101956752</v>
      </c>
      <c r="N36" s="26"/>
      <c r="S36" s="648"/>
      <c r="T36" s="650"/>
      <c r="U36" s="649"/>
      <c r="V36" s="270"/>
    </row>
    <row r="37" spans="1:22" s="11" customFormat="1" ht="11.4">
      <c r="A37" s="46" t="s">
        <v>40</v>
      </c>
      <c r="B37" s="238">
        <f t="shared" si="5"/>
        <v>512</v>
      </c>
      <c r="C37" s="612" t="s">
        <v>1</v>
      </c>
      <c r="D37" s="238">
        <v>358</v>
      </c>
      <c r="E37" s="238" t="s">
        <v>1</v>
      </c>
      <c r="F37" s="238">
        <v>154</v>
      </c>
      <c r="G37" s="612" t="s">
        <v>1</v>
      </c>
      <c r="H37" s="26"/>
      <c r="I37" s="244">
        <f t="shared" ref="I37:I43" si="6">B37/SUM($B$36:$B$43)*100</f>
        <v>1.3646419147631867</v>
      </c>
      <c r="J37" s="244"/>
      <c r="K37" s="244">
        <f t="shared" ref="K37:K43" si="7">D37/SUM($D$36:$D$43)*100</f>
        <v>1.6285311376973115</v>
      </c>
      <c r="L37" s="244"/>
      <c r="M37" s="244">
        <f t="shared" ref="M37:M43" si="8">F37/SUM($F$36:$F$43)*100</f>
        <v>0.99124613800205974</v>
      </c>
      <c r="N37" s="26"/>
      <c r="S37" s="648"/>
      <c r="T37" s="650"/>
      <c r="U37" s="649"/>
      <c r="V37" s="270"/>
    </row>
    <row r="38" spans="1:22" s="11" customFormat="1" ht="11.4">
      <c r="A38" s="46" t="s">
        <v>187</v>
      </c>
      <c r="B38" s="238">
        <f>D38+F38</f>
        <v>0</v>
      </c>
      <c r="C38" s="612"/>
      <c r="D38" s="238">
        <v>0</v>
      </c>
      <c r="E38" s="238"/>
      <c r="F38" s="238">
        <v>0</v>
      </c>
      <c r="G38" s="612"/>
      <c r="H38" s="26"/>
      <c r="I38" s="244">
        <f t="shared" si="6"/>
        <v>0</v>
      </c>
      <c r="J38" s="244"/>
      <c r="K38" s="244">
        <f t="shared" si="7"/>
        <v>0</v>
      </c>
      <c r="L38" s="244"/>
      <c r="M38" s="244">
        <f t="shared" si="8"/>
        <v>0</v>
      </c>
      <c r="N38" s="26"/>
      <c r="S38" s="648"/>
      <c r="T38" s="650"/>
      <c r="U38" s="649"/>
      <c r="V38" s="270"/>
    </row>
    <row r="39" spans="1:22" s="11" customFormat="1" ht="11.4">
      <c r="A39" s="46" t="s">
        <v>36</v>
      </c>
      <c r="B39" s="238">
        <f t="shared" si="5"/>
        <v>9640</v>
      </c>
      <c r="C39" s="612"/>
      <c r="D39" s="238">
        <v>7676</v>
      </c>
      <c r="E39" s="238"/>
      <c r="F39" s="238">
        <v>1964</v>
      </c>
      <c r="G39" s="612" t="s">
        <v>1</v>
      </c>
      <c r="H39" s="26"/>
      <c r="I39" s="244">
        <f t="shared" si="6"/>
        <v>25.693648551400621</v>
      </c>
      <c r="J39" s="244"/>
      <c r="K39" s="244">
        <f t="shared" si="7"/>
        <v>34.917891097666377</v>
      </c>
      <c r="L39" s="244"/>
      <c r="M39" s="244">
        <f t="shared" si="8"/>
        <v>12.641606591143152</v>
      </c>
      <c r="N39" s="26"/>
      <c r="S39" s="648"/>
      <c r="T39" s="650"/>
      <c r="U39" s="649"/>
      <c r="V39" s="270"/>
    </row>
    <row r="40" spans="1:22" s="11" customFormat="1" ht="11.4">
      <c r="A40" s="46" t="s">
        <v>37</v>
      </c>
      <c r="B40" s="238">
        <f t="shared" si="5"/>
        <v>4233</v>
      </c>
      <c r="C40" s="612"/>
      <c r="D40" s="238">
        <v>3336</v>
      </c>
      <c r="E40" s="238"/>
      <c r="F40" s="238">
        <v>897</v>
      </c>
      <c r="G40" s="612" t="s">
        <v>1</v>
      </c>
      <c r="H40" s="26"/>
      <c r="I40" s="244">
        <f t="shared" si="6"/>
        <v>11.282283642954237</v>
      </c>
      <c r="J40" s="244"/>
      <c r="K40" s="244">
        <f t="shared" si="7"/>
        <v>15.175362780330257</v>
      </c>
      <c r="L40" s="244"/>
      <c r="M40" s="244">
        <f t="shared" si="8"/>
        <v>5.7736869207003094</v>
      </c>
      <c r="N40" s="26"/>
      <c r="S40" s="648"/>
      <c r="T40" s="650"/>
      <c r="U40" s="649"/>
      <c r="V40" s="270"/>
    </row>
    <row r="41" spans="1:22" s="11" customFormat="1" ht="11.4">
      <c r="A41" s="46" t="s">
        <v>38</v>
      </c>
      <c r="B41" s="238">
        <f t="shared" si="5"/>
        <v>12795</v>
      </c>
      <c r="C41" s="612"/>
      <c r="D41" s="238">
        <v>6232</v>
      </c>
      <c r="E41" s="238"/>
      <c r="F41" s="238">
        <v>6563</v>
      </c>
      <c r="G41" s="612"/>
      <c r="H41" s="26"/>
      <c r="I41" s="244">
        <f t="shared" si="6"/>
        <v>34.102721287880804</v>
      </c>
      <c r="J41" s="244"/>
      <c r="K41" s="244">
        <f t="shared" si="7"/>
        <v>28.349178910976665</v>
      </c>
      <c r="L41" s="244"/>
      <c r="M41" s="244">
        <f t="shared" si="8"/>
        <v>42.24382080329557</v>
      </c>
      <c r="N41" s="26"/>
      <c r="S41" s="648"/>
      <c r="T41" s="650"/>
      <c r="U41" s="649"/>
      <c r="V41" s="270"/>
    </row>
    <row r="42" spans="1:22" s="11" customFormat="1" ht="11.4">
      <c r="A42" s="46" t="s">
        <v>63</v>
      </c>
      <c r="B42" s="238">
        <f t="shared" si="5"/>
        <v>9095</v>
      </c>
      <c r="C42" s="612"/>
      <c r="D42" s="238">
        <v>4261</v>
      </c>
      <c r="E42" s="238"/>
      <c r="F42" s="238">
        <v>4834</v>
      </c>
      <c r="G42" s="612"/>
      <c r="H42" s="26"/>
      <c r="I42" s="244">
        <f t="shared" si="6"/>
        <v>24.241051200724968</v>
      </c>
      <c r="J42" s="244"/>
      <c r="K42" s="244">
        <f t="shared" si="7"/>
        <v>19.383159714324705</v>
      </c>
      <c r="L42" s="244"/>
      <c r="M42" s="244">
        <f t="shared" si="8"/>
        <v>31.114830072090626</v>
      </c>
      <c r="N42" s="26"/>
      <c r="S42" s="648"/>
      <c r="T42" s="650"/>
      <c r="U42" s="649"/>
      <c r="V42" s="270"/>
    </row>
    <row r="43" spans="1:22" s="11" customFormat="1" ht="11.4">
      <c r="A43" s="169" t="s">
        <v>131</v>
      </c>
      <c r="B43" s="238">
        <f>D43+F43</f>
        <v>88</v>
      </c>
      <c r="C43" s="612" t="s">
        <v>1</v>
      </c>
      <c r="D43" s="238">
        <v>0</v>
      </c>
      <c r="E43" s="238"/>
      <c r="F43" s="238">
        <v>88</v>
      </c>
      <c r="G43" s="612" t="s">
        <v>1</v>
      </c>
      <c r="H43" s="26"/>
      <c r="I43" s="244">
        <f t="shared" si="6"/>
        <v>0.23454782909992272</v>
      </c>
      <c r="J43" s="244"/>
      <c r="K43" s="244">
        <f t="shared" si="7"/>
        <v>0</v>
      </c>
      <c r="L43" s="244"/>
      <c r="M43" s="244">
        <f t="shared" si="8"/>
        <v>0.56642636457260553</v>
      </c>
      <c r="N43" s="26"/>
      <c r="S43" s="648"/>
      <c r="T43" s="650"/>
      <c r="U43" s="649"/>
      <c r="V43" s="270"/>
    </row>
    <row r="44" spans="1:22" s="11" customFormat="1" ht="11.4">
      <c r="A44" s="46" t="s">
        <v>11</v>
      </c>
      <c r="B44" s="238">
        <f t="shared" si="5"/>
        <v>6651</v>
      </c>
      <c r="C44" s="260"/>
      <c r="D44" s="238">
        <v>4699</v>
      </c>
      <c r="E44" s="238"/>
      <c r="F44" s="238">
        <v>1952</v>
      </c>
      <c r="G44" s="260" t="s">
        <v>1</v>
      </c>
      <c r="H44" s="26"/>
      <c r="I44" s="282" t="s">
        <v>101</v>
      </c>
      <c r="J44" s="244"/>
      <c r="K44" s="282" t="s">
        <v>101</v>
      </c>
      <c r="L44" s="244"/>
      <c r="M44" s="282" t="s">
        <v>101</v>
      </c>
      <c r="N44" s="26"/>
      <c r="T44" s="650"/>
      <c r="U44" s="649"/>
      <c r="V44" s="270"/>
    </row>
    <row r="45" spans="1:22" s="11" customFormat="1" ht="6.6" customHeight="1" thickBot="1">
      <c r="A45" s="58"/>
      <c r="B45" s="22"/>
      <c r="C45" s="329"/>
      <c r="D45" s="22"/>
      <c r="E45" s="329"/>
      <c r="F45" s="22"/>
      <c r="G45" s="329"/>
      <c r="H45" s="9"/>
      <c r="I45" s="32"/>
      <c r="J45" s="32"/>
      <c r="K45" s="32"/>
      <c r="L45" s="32"/>
      <c r="M45" s="32"/>
      <c r="N45" s="9"/>
    </row>
    <row r="46" spans="1:22" s="4" customFormat="1" ht="6.6" customHeight="1">
      <c r="B46" s="53"/>
      <c r="C46" s="337"/>
      <c r="D46" s="53"/>
      <c r="E46" s="337"/>
      <c r="F46" s="53"/>
      <c r="G46" s="337"/>
      <c r="H46" s="7"/>
      <c r="I46" s="7"/>
      <c r="J46" s="7"/>
      <c r="K46" s="7"/>
      <c r="L46" s="7"/>
      <c r="M46" s="7"/>
      <c r="N46" s="7"/>
    </row>
    <row r="47" spans="1:22" s="4" customFormat="1" ht="11.4">
      <c r="A47" s="13" t="s">
        <v>52</v>
      </c>
      <c r="C47" s="330"/>
      <c r="E47" s="330"/>
      <c r="G47" s="330"/>
    </row>
    <row r="48" spans="1:22" s="4" customFormat="1" ht="22.5" customHeight="1">
      <c r="A48" s="656" t="s">
        <v>153</v>
      </c>
      <c r="B48" s="656"/>
      <c r="C48" s="656"/>
      <c r="D48" s="656"/>
      <c r="E48" s="656"/>
      <c r="F48" s="656"/>
      <c r="G48" s="656"/>
      <c r="H48" s="656"/>
      <c r="I48" s="656"/>
      <c r="J48" s="656"/>
      <c r="K48" s="656"/>
      <c r="L48" s="656"/>
      <c r="M48" s="656"/>
      <c r="N48" s="656"/>
    </row>
    <row r="49" spans="1:14" s="4" customFormat="1" ht="10.199999999999999">
      <c r="A49" s="158" t="s">
        <v>113</v>
      </c>
      <c r="C49" s="330"/>
      <c r="E49" s="330"/>
      <c r="G49" s="330"/>
    </row>
    <row r="50" spans="1:14" s="4" customFormat="1" ht="10.199999999999999">
      <c r="A50" s="4" t="s">
        <v>202</v>
      </c>
      <c r="B50" s="6"/>
      <c r="C50" s="330"/>
      <c r="E50" s="330"/>
      <c r="G50" s="330"/>
      <c r="N50" s="7"/>
    </row>
    <row r="52" spans="1:14">
      <c r="A52" s="363"/>
    </row>
    <row r="53" spans="1:14">
      <c r="A53" s="363"/>
    </row>
    <row r="54" spans="1:14">
      <c r="A54" s="363"/>
      <c r="B54" s="323"/>
    </row>
    <row r="55" spans="1:14">
      <c r="A55" s="363"/>
    </row>
    <row r="56" spans="1:14">
      <c r="A56" s="363"/>
    </row>
    <row r="57" spans="1:14">
      <c r="A57" s="363"/>
    </row>
    <row r="58" spans="1:14">
      <c r="A58" s="363"/>
    </row>
    <row r="59" spans="1:14">
      <c r="A59" s="363"/>
      <c r="B59" s="323"/>
    </row>
    <row r="60" spans="1:14">
      <c r="A60" s="363"/>
    </row>
  </sheetData>
  <mergeCells count="13">
    <mergeCell ref="D10:E10"/>
    <mergeCell ref="K10:L10"/>
    <mergeCell ref="F10:G10"/>
    <mergeCell ref="A48:N48"/>
    <mergeCell ref="A1:N1"/>
    <mergeCell ref="B4:G4"/>
    <mergeCell ref="I4:N4"/>
    <mergeCell ref="D7:G7"/>
    <mergeCell ref="K7:N7"/>
    <mergeCell ref="M10:N10"/>
    <mergeCell ref="A4:A10"/>
    <mergeCell ref="B7:C10"/>
    <mergeCell ref="I7:J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defaultColWidth="11.44140625" defaultRowHeight="13.2"/>
  <cols>
    <col min="1" max="1" width="25.6640625" customWidth="1"/>
    <col min="2" max="2" width="8.6640625" customWidth="1"/>
    <col min="3" max="3" width="2.6640625" style="352" customWidth="1"/>
    <col min="4" max="4" width="8.6640625" customWidth="1"/>
    <col min="5" max="5" width="2.6640625" style="352" customWidth="1"/>
    <col min="6" max="6" width="8.6640625" customWidth="1"/>
    <col min="7" max="7" width="2.6640625" style="352" customWidth="1"/>
    <col min="8" max="8" width="1.6640625" customWidth="1"/>
    <col min="9" max="9" width="8.6640625" customWidth="1"/>
    <col min="10" max="10" width="2.6640625" customWidth="1"/>
    <col min="11" max="11" width="8.6640625" customWidth="1"/>
    <col min="12" max="12" width="2.6640625" customWidth="1"/>
    <col min="13" max="13" width="8.6640625" customWidth="1"/>
    <col min="14" max="14" width="2.6640625" customWidth="1"/>
  </cols>
  <sheetData>
    <row r="1" spans="1:17" s="1" customFormat="1" ht="38.25" customHeight="1">
      <c r="A1" s="672" t="s">
        <v>222</v>
      </c>
      <c r="B1" s="676"/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6"/>
      <c r="N1" s="676"/>
    </row>
    <row r="2" spans="1:17" s="52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7" s="52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7" s="11" customFormat="1" ht="12" customHeight="1">
      <c r="A4" s="663" t="s">
        <v>162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17" s="11" customFormat="1" ht="6.6" customHeight="1">
      <c r="A5" s="663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7" s="11" customFormat="1" ht="6.6" customHeight="1">
      <c r="A6" s="663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7" s="11" customFormat="1" ht="25.5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17" s="11" customFormat="1" ht="6.6" customHeight="1">
      <c r="A8" s="663"/>
      <c r="B8" s="670"/>
      <c r="C8" s="670"/>
      <c r="D8" s="536"/>
      <c r="E8" s="537"/>
      <c r="F8" s="536"/>
      <c r="G8" s="537"/>
      <c r="H8" s="534"/>
      <c r="I8" s="670"/>
      <c r="J8" s="670"/>
      <c r="K8" s="536"/>
      <c r="L8" s="536"/>
      <c r="M8" s="536"/>
      <c r="N8" s="536"/>
    </row>
    <row r="9" spans="1:17" s="11" customFormat="1" ht="6.6" customHeight="1">
      <c r="A9" s="663"/>
      <c r="B9" s="670"/>
      <c r="C9" s="670"/>
      <c r="D9" s="534"/>
      <c r="E9" s="538"/>
      <c r="F9" s="534"/>
      <c r="G9" s="538"/>
      <c r="H9" s="534"/>
      <c r="I9" s="670"/>
      <c r="J9" s="670"/>
      <c r="K9" s="534"/>
      <c r="L9" s="534"/>
      <c r="M9" s="534"/>
      <c r="N9" s="534"/>
    </row>
    <row r="10" spans="1:17" s="11" customFormat="1" ht="25.5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</row>
    <row r="11" spans="1:17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7" s="11" customFormat="1" ht="6.6" customHeight="1">
      <c r="A12" s="105"/>
      <c r="B12" s="62"/>
      <c r="C12" s="340"/>
      <c r="D12" s="62"/>
      <c r="E12" s="340"/>
      <c r="F12" s="62"/>
      <c r="G12" s="340"/>
      <c r="H12" s="62"/>
      <c r="I12" s="62"/>
      <c r="J12" s="62"/>
      <c r="K12" s="62"/>
      <c r="L12" s="62"/>
      <c r="M12" s="62"/>
      <c r="N12" s="62"/>
    </row>
    <row r="13" spans="1:17" s="11" customFormat="1" ht="12.75" customHeight="1">
      <c r="A13" s="542" t="s">
        <v>58</v>
      </c>
      <c r="B13" s="470">
        <f>D13+F13</f>
        <v>258476</v>
      </c>
      <c r="C13" s="558"/>
      <c r="D13" s="526">
        <f>SUM(D14:D20)</f>
        <v>97888</v>
      </c>
      <c r="E13" s="573"/>
      <c r="F13" s="526">
        <f>SUM(F14:F20)</f>
        <v>160588</v>
      </c>
      <c r="G13" s="574"/>
      <c r="H13" s="575"/>
      <c r="I13" s="476">
        <f>SUM(I14:I19)</f>
        <v>100.00000000000001</v>
      </c>
      <c r="J13" s="476"/>
      <c r="K13" s="476">
        <f>SUM(K14:K19)</f>
        <v>99.999999999999986</v>
      </c>
      <c r="L13" s="476"/>
      <c r="M13" s="476">
        <f>SUM(M14:M19)</f>
        <v>100</v>
      </c>
      <c r="N13" s="574"/>
    </row>
    <row r="14" spans="1:17" s="11" customFormat="1" ht="12.75" customHeight="1">
      <c r="A14" s="482" t="s">
        <v>173</v>
      </c>
      <c r="B14" s="485">
        <f t="shared" ref="B14:B19" si="0">D14+F14</f>
        <v>4505</v>
      </c>
      <c r="C14" s="558"/>
      <c r="D14" s="485">
        <v>905</v>
      </c>
      <c r="E14" s="485" t="s">
        <v>1</v>
      </c>
      <c r="F14" s="485">
        <v>3600</v>
      </c>
      <c r="G14" s="574"/>
      <c r="H14" s="575"/>
      <c r="I14" s="488">
        <f t="shared" ref="I14:I19" si="1">B14*100/SUM($B$14:$B$19)</f>
        <v>2.1665841072278784</v>
      </c>
      <c r="J14" s="476"/>
      <c r="K14" s="488">
        <f t="shared" ref="K14:K19" si="2">D14*100/SUM($D$14:$D$19)</f>
        <v>1.3646370517808137</v>
      </c>
      <c r="L14" s="476"/>
      <c r="M14" s="488">
        <f t="shared" ref="M14:M19" si="3">F14*100/SUM($F$14:$F$19)</f>
        <v>2.5421394928431713</v>
      </c>
      <c r="N14" s="574"/>
      <c r="Q14" s="270"/>
    </row>
    <row r="15" spans="1:17" s="11" customFormat="1" ht="11.4">
      <c r="A15" s="482" t="s">
        <v>42</v>
      </c>
      <c r="B15" s="485">
        <f t="shared" si="0"/>
        <v>49050</v>
      </c>
      <c r="C15" s="486"/>
      <c r="D15" s="485">
        <v>5526</v>
      </c>
      <c r="E15" s="485"/>
      <c r="F15" s="485">
        <v>43524</v>
      </c>
      <c r="G15" s="486"/>
      <c r="H15" s="487"/>
      <c r="I15" s="488">
        <f t="shared" si="1"/>
        <v>23.589556150838501</v>
      </c>
      <c r="J15" s="488"/>
      <c r="K15" s="488">
        <f t="shared" si="2"/>
        <v>8.3325793902108032</v>
      </c>
      <c r="L15" s="488"/>
      <c r="M15" s="488">
        <f t="shared" si="3"/>
        <v>30.73446646847394</v>
      </c>
      <c r="N15" s="486"/>
    </row>
    <row r="16" spans="1:17" s="11" customFormat="1" ht="11.4">
      <c r="A16" s="482" t="s">
        <v>32</v>
      </c>
      <c r="B16" s="485">
        <f t="shared" si="0"/>
        <v>105657</v>
      </c>
      <c r="C16" s="486"/>
      <c r="D16" s="485">
        <v>31870</v>
      </c>
      <c r="E16" s="485"/>
      <c r="F16" s="485">
        <v>73787</v>
      </c>
      <c r="G16" s="486"/>
      <c r="H16" s="487"/>
      <c r="I16" s="488">
        <f t="shared" si="1"/>
        <v>50.81349101384594</v>
      </c>
      <c r="J16" s="488"/>
      <c r="K16" s="488">
        <f t="shared" si="2"/>
        <v>48.056334630115501</v>
      </c>
      <c r="L16" s="488"/>
      <c r="M16" s="488">
        <f t="shared" si="3"/>
        <v>52.104679655116406</v>
      </c>
      <c r="N16" s="486"/>
    </row>
    <row r="17" spans="1:14" s="11" customFormat="1" ht="11.4">
      <c r="A17" s="482" t="s">
        <v>33</v>
      </c>
      <c r="B17" s="485">
        <f t="shared" si="0"/>
        <v>32591</v>
      </c>
      <c r="C17" s="486"/>
      <c r="D17" s="485">
        <v>19035</v>
      </c>
      <c r="E17" s="485"/>
      <c r="F17" s="485">
        <v>13556</v>
      </c>
      <c r="G17" s="486"/>
      <c r="H17" s="487"/>
      <c r="I17" s="488">
        <f t="shared" si="1"/>
        <v>15.673949531334914</v>
      </c>
      <c r="J17" s="488"/>
      <c r="K17" s="488">
        <f t="shared" si="2"/>
        <v>28.702614674748936</v>
      </c>
      <c r="L17" s="488"/>
      <c r="M17" s="488">
        <f t="shared" si="3"/>
        <v>9.5725674902727853</v>
      </c>
      <c r="N17" s="486"/>
    </row>
    <row r="18" spans="1:14" s="11" customFormat="1" ht="11.4">
      <c r="A18" s="482" t="s">
        <v>34</v>
      </c>
      <c r="B18" s="485">
        <f t="shared" si="0"/>
        <v>11515</v>
      </c>
      <c r="C18" s="486"/>
      <c r="D18" s="485">
        <v>6682</v>
      </c>
      <c r="E18" s="485"/>
      <c r="F18" s="485">
        <v>4833</v>
      </c>
      <c r="G18" s="486"/>
      <c r="H18" s="487"/>
      <c r="I18" s="488">
        <f t="shared" si="1"/>
        <v>5.5378947824037779</v>
      </c>
      <c r="J18" s="488"/>
      <c r="K18" s="488">
        <f t="shared" si="2"/>
        <v>10.075695889502096</v>
      </c>
      <c r="L18" s="488"/>
      <c r="M18" s="488">
        <f t="shared" si="3"/>
        <v>3.4128222691419574</v>
      </c>
      <c r="N18" s="486"/>
    </row>
    <row r="19" spans="1:14" s="11" customFormat="1" ht="11.4">
      <c r="A19" s="482" t="s">
        <v>35</v>
      </c>
      <c r="B19" s="485">
        <f t="shared" si="0"/>
        <v>4613</v>
      </c>
      <c r="C19" s="486"/>
      <c r="D19" s="485">
        <v>2300</v>
      </c>
      <c r="E19" s="485" t="s">
        <v>1</v>
      </c>
      <c r="F19" s="485">
        <v>2313</v>
      </c>
      <c r="G19" s="486"/>
      <c r="H19" s="487"/>
      <c r="I19" s="488">
        <f t="shared" si="1"/>
        <v>2.2185244143489906</v>
      </c>
      <c r="J19" s="488"/>
      <c r="K19" s="488">
        <f t="shared" si="2"/>
        <v>3.468138363641847</v>
      </c>
      <c r="L19" s="488"/>
      <c r="M19" s="488">
        <f t="shared" si="3"/>
        <v>1.6333246241517374</v>
      </c>
      <c r="N19" s="486"/>
    </row>
    <row r="20" spans="1:14" s="11" customFormat="1" ht="11.4">
      <c r="A20" s="482" t="s">
        <v>11</v>
      </c>
      <c r="B20" s="485">
        <f>D20+F20</f>
        <v>50545</v>
      </c>
      <c r="C20" s="486"/>
      <c r="D20" s="485">
        <v>31570</v>
      </c>
      <c r="E20" s="485"/>
      <c r="F20" s="485">
        <v>18975</v>
      </c>
      <c r="G20" s="486"/>
      <c r="H20" s="487"/>
      <c r="I20" s="493" t="s">
        <v>101</v>
      </c>
      <c r="J20" s="488"/>
      <c r="K20" s="493" t="s">
        <v>101</v>
      </c>
      <c r="L20" s="488"/>
      <c r="M20" s="493" t="s">
        <v>101</v>
      </c>
      <c r="N20" s="486"/>
    </row>
    <row r="21" spans="1:14" s="11" customFormat="1" ht="6.6" customHeight="1">
      <c r="A21" s="27"/>
      <c r="B21" s="238"/>
      <c r="C21" s="260"/>
      <c r="D21" s="238"/>
      <c r="E21" s="260"/>
      <c r="F21" s="238"/>
      <c r="G21" s="260"/>
      <c r="H21" s="56"/>
      <c r="I21" s="254"/>
      <c r="J21" s="254"/>
      <c r="K21" s="254"/>
      <c r="L21" s="254"/>
      <c r="M21" s="254"/>
      <c r="N21" s="260"/>
    </row>
    <row r="22" spans="1:14" s="11" customFormat="1" ht="12">
      <c r="A22" s="61" t="s">
        <v>39</v>
      </c>
      <c r="B22" s="236">
        <f t="shared" ref="B22:B29" si="4">D22+F22</f>
        <v>96689</v>
      </c>
      <c r="C22" s="290"/>
      <c r="D22" s="321">
        <f>SUM(D23:D29)</f>
        <v>7849</v>
      </c>
      <c r="E22" s="259"/>
      <c r="F22" s="321">
        <f>SUM(F23:F29)</f>
        <v>88840</v>
      </c>
      <c r="G22" s="432"/>
      <c r="H22" s="345"/>
      <c r="I22" s="253">
        <f>SUM(I23:I28)</f>
        <v>100</v>
      </c>
      <c r="J22" s="253"/>
      <c r="K22" s="253">
        <f>SUM(K23:K28)</f>
        <v>99.999999999999986</v>
      </c>
      <c r="L22" s="253"/>
      <c r="M22" s="253">
        <f>SUM(M23:M28)</f>
        <v>100</v>
      </c>
      <c r="N22" s="432"/>
    </row>
    <row r="23" spans="1:14" s="11" customFormat="1" ht="12">
      <c r="A23" s="46" t="s">
        <v>173</v>
      </c>
      <c r="B23" s="247">
        <f>D23+F23</f>
        <v>2847</v>
      </c>
      <c r="C23" s="290"/>
      <c r="D23" s="247">
        <v>532</v>
      </c>
      <c r="E23" s="247" t="s">
        <v>1</v>
      </c>
      <c r="F23" s="247">
        <v>2315</v>
      </c>
      <c r="G23" s="432"/>
      <c r="H23" s="345"/>
      <c r="I23" s="244">
        <f t="shared" ref="I23:I28" si="5">B23*100/SUM($B$23:$B$28)</f>
        <v>3.0874841396362691</v>
      </c>
      <c r="J23" s="253"/>
      <c r="K23" s="244">
        <f t="shared" ref="K23:K28" si="6">D23*100/SUM($D$23:$D$28)</f>
        <v>8.4283903675538649</v>
      </c>
      <c r="L23" s="253"/>
      <c r="M23" s="244">
        <f t="shared" ref="M23:M28" si="7">F23*100/SUM($F$23:$F$28)</f>
        <v>2.6950255532660452</v>
      </c>
      <c r="N23" s="432"/>
    </row>
    <row r="24" spans="1:14" s="11" customFormat="1" ht="11.4">
      <c r="A24" s="46" t="s">
        <v>42</v>
      </c>
      <c r="B24" s="247">
        <f t="shared" si="4"/>
        <v>35641</v>
      </c>
      <c r="C24" s="260"/>
      <c r="D24" s="247">
        <v>1482</v>
      </c>
      <c r="E24" s="247" t="s">
        <v>1</v>
      </c>
      <c r="F24" s="247">
        <v>34159</v>
      </c>
      <c r="G24" s="260"/>
      <c r="H24" s="56"/>
      <c r="I24" s="244">
        <f t="shared" si="5"/>
        <v>38.651570853802689</v>
      </c>
      <c r="J24" s="244"/>
      <c r="K24" s="244">
        <f t="shared" si="6"/>
        <v>23.479087452471482</v>
      </c>
      <c r="L24" s="244"/>
      <c r="M24" s="244">
        <f t="shared" si="7"/>
        <v>39.766469923980488</v>
      </c>
      <c r="N24" s="260"/>
    </row>
    <row r="25" spans="1:14" s="11" customFormat="1" ht="11.4">
      <c r="A25" s="46" t="s">
        <v>32</v>
      </c>
      <c r="B25" s="247">
        <f t="shared" si="4"/>
        <v>49272</v>
      </c>
      <c r="C25" s="260"/>
      <c r="D25" s="247">
        <v>3370</v>
      </c>
      <c r="E25" s="247"/>
      <c r="F25" s="247">
        <v>45902</v>
      </c>
      <c r="G25" s="260"/>
      <c r="H25" s="56"/>
      <c r="I25" s="244">
        <f t="shared" si="5"/>
        <v>53.433972085759834</v>
      </c>
      <c r="J25" s="244"/>
      <c r="K25" s="244">
        <f t="shared" si="6"/>
        <v>53.390367553865651</v>
      </c>
      <c r="L25" s="244"/>
      <c r="M25" s="244">
        <f t="shared" si="7"/>
        <v>53.437176218582287</v>
      </c>
      <c r="N25" s="260"/>
    </row>
    <row r="26" spans="1:14" s="11" customFormat="1" ht="11.4">
      <c r="A26" s="46" t="s">
        <v>33</v>
      </c>
      <c r="B26" s="247">
        <f t="shared" si="4"/>
        <v>2478</v>
      </c>
      <c r="C26" s="260"/>
      <c r="D26" s="247">
        <v>841</v>
      </c>
      <c r="E26" s="247" t="s">
        <v>1</v>
      </c>
      <c r="F26" s="247">
        <v>1637</v>
      </c>
      <c r="G26" s="260"/>
      <c r="H26" s="56"/>
      <c r="I26" s="244">
        <f t="shared" si="5"/>
        <v>2.6873149624231383</v>
      </c>
      <c r="J26" s="244"/>
      <c r="K26" s="244">
        <f t="shared" si="6"/>
        <v>13.32382762991128</v>
      </c>
      <c r="L26" s="244"/>
      <c r="M26" s="244">
        <f t="shared" si="7"/>
        <v>1.9057264927414754</v>
      </c>
      <c r="N26" s="260"/>
    </row>
    <row r="27" spans="1:14" s="11" customFormat="1" ht="11.4">
      <c r="A27" s="46" t="s">
        <v>34</v>
      </c>
      <c r="B27" s="247">
        <f t="shared" si="4"/>
        <v>1199</v>
      </c>
      <c r="C27" s="247" t="s">
        <v>1</v>
      </c>
      <c r="D27" s="247">
        <v>87</v>
      </c>
      <c r="E27" s="247" t="s">
        <v>1</v>
      </c>
      <c r="F27" s="247">
        <v>1112</v>
      </c>
      <c r="G27" s="247" t="s">
        <v>1</v>
      </c>
      <c r="H27" s="56"/>
      <c r="I27" s="244">
        <f t="shared" si="5"/>
        <v>1.3002787086139398</v>
      </c>
      <c r="J27" s="244"/>
      <c r="K27" s="244">
        <f t="shared" si="6"/>
        <v>1.3783269961977187</v>
      </c>
      <c r="L27" s="244"/>
      <c r="M27" s="244">
        <f t="shared" si="7"/>
        <v>1.2945435918928043</v>
      </c>
      <c r="N27" s="266"/>
    </row>
    <row r="28" spans="1:14" s="11" customFormat="1" ht="11.4">
      <c r="A28" s="46" t="s">
        <v>35</v>
      </c>
      <c r="B28" s="247">
        <f t="shared" si="4"/>
        <v>774</v>
      </c>
      <c r="C28" s="247" t="s">
        <v>1</v>
      </c>
      <c r="D28" s="247">
        <v>0</v>
      </c>
      <c r="E28" s="247"/>
      <c r="F28" s="247">
        <v>774</v>
      </c>
      <c r="G28" s="247" t="s">
        <v>1</v>
      </c>
      <c r="H28" s="39"/>
      <c r="I28" s="244">
        <f t="shared" si="5"/>
        <v>0.83937924976412792</v>
      </c>
      <c r="J28" s="244"/>
      <c r="K28" s="244">
        <f t="shared" si="6"/>
        <v>0</v>
      </c>
      <c r="L28" s="244"/>
      <c r="M28" s="244">
        <f t="shared" si="7"/>
        <v>0.90105821953689802</v>
      </c>
      <c r="N28" s="266"/>
    </row>
    <row r="29" spans="1:14" s="11" customFormat="1" ht="11.4">
      <c r="A29" s="46" t="s">
        <v>11</v>
      </c>
      <c r="B29" s="247">
        <f t="shared" si="4"/>
        <v>4478</v>
      </c>
      <c r="C29" s="260"/>
      <c r="D29" s="247">
        <v>1537</v>
      </c>
      <c r="E29" s="247" t="s">
        <v>1</v>
      </c>
      <c r="F29" s="247">
        <v>2941</v>
      </c>
      <c r="G29" s="260"/>
      <c r="H29" s="39"/>
      <c r="I29" s="282" t="s">
        <v>101</v>
      </c>
      <c r="J29" s="244"/>
      <c r="K29" s="282" t="s">
        <v>101</v>
      </c>
      <c r="L29" s="244"/>
      <c r="M29" s="282" t="s">
        <v>101</v>
      </c>
      <c r="N29" s="266"/>
    </row>
    <row r="30" spans="1:14" s="11" customFormat="1" ht="6.6" customHeight="1">
      <c r="A30" s="26"/>
      <c r="B30" s="318"/>
      <c r="C30" s="260"/>
      <c r="D30" s="238"/>
      <c r="E30" s="260"/>
      <c r="F30" s="238"/>
      <c r="G30" s="260"/>
      <c r="H30" s="56"/>
      <c r="I30" s="244"/>
      <c r="J30" s="244"/>
      <c r="K30" s="244"/>
      <c r="L30" s="244"/>
      <c r="M30" s="244"/>
      <c r="N30" s="260"/>
    </row>
    <row r="31" spans="1:14" s="11" customFormat="1" ht="13.8">
      <c r="A31" s="453" t="s">
        <v>124</v>
      </c>
      <c r="B31" s="236">
        <f t="shared" ref="B31:B38" si="8">D31+F31</f>
        <v>36760</v>
      </c>
      <c r="C31" s="290"/>
      <c r="D31" s="321">
        <f>SUM(D33:D38)</f>
        <v>21456</v>
      </c>
      <c r="E31" s="259"/>
      <c r="F31" s="321">
        <f>SUM(F33:F38)</f>
        <v>15304</v>
      </c>
      <c r="G31" s="432"/>
      <c r="H31" s="345"/>
      <c r="I31" s="253">
        <f>SUM(I32:I37)</f>
        <v>100.00000000000001</v>
      </c>
      <c r="J31" s="253"/>
      <c r="K31" s="253">
        <f>SUM(K33:K37)</f>
        <v>99.682660573749672</v>
      </c>
      <c r="L31" s="253"/>
      <c r="M31" s="253">
        <f>SUM(M32:M37)</f>
        <v>100</v>
      </c>
      <c r="N31" s="432"/>
    </row>
    <row r="32" spans="1:14" s="11" customFormat="1" ht="12">
      <c r="A32" s="46" t="s">
        <v>173</v>
      </c>
      <c r="B32" s="247">
        <f>D32+F32</f>
        <v>187</v>
      </c>
      <c r="C32" s="247" t="s">
        <v>1</v>
      </c>
      <c r="D32" s="247">
        <v>50</v>
      </c>
      <c r="E32" s="247" t="s">
        <v>1</v>
      </c>
      <c r="F32" s="247">
        <v>137</v>
      </c>
      <c r="G32" s="247" t="s">
        <v>1</v>
      </c>
      <c r="H32" s="345"/>
      <c r="I32" s="244">
        <f t="shared" ref="I32:I37" si="9">B32*100/SUM($B$32:$B$37)</f>
        <v>0.63484519282998375</v>
      </c>
      <c r="J32" s="253"/>
      <c r="K32" s="244">
        <f t="shared" ref="K32:K37" si="10">D32*100/SUM($D$32:$D$37)</f>
        <v>0.31733942625031736</v>
      </c>
      <c r="L32" s="253"/>
      <c r="M32" s="244">
        <f t="shared" ref="M32:M37" si="11">F32*100/SUM($F$32:$F$37)</f>
        <v>1</v>
      </c>
      <c r="N32" s="432"/>
    </row>
    <row r="33" spans="1:14" s="11" customFormat="1" ht="11.4">
      <c r="A33" s="46" t="s">
        <v>42</v>
      </c>
      <c r="B33" s="247">
        <f t="shared" si="8"/>
        <v>2942</v>
      </c>
      <c r="C33" s="260"/>
      <c r="D33" s="247">
        <v>1483</v>
      </c>
      <c r="E33" s="247" t="s">
        <v>1</v>
      </c>
      <c r="F33" s="247">
        <v>1459</v>
      </c>
      <c r="G33" s="260"/>
      <c r="H33" s="39"/>
      <c r="I33" s="244">
        <f t="shared" si="9"/>
        <v>9.9877783813145022</v>
      </c>
      <c r="J33" s="244"/>
      <c r="K33" s="244">
        <f t="shared" si="10"/>
        <v>9.4122873825844131</v>
      </c>
      <c r="L33" s="244"/>
      <c r="M33" s="244">
        <f t="shared" si="11"/>
        <v>10.649635036496351</v>
      </c>
      <c r="N33" s="266"/>
    </row>
    <row r="34" spans="1:14" s="11" customFormat="1" ht="11.4">
      <c r="A34" s="46" t="s">
        <v>32</v>
      </c>
      <c r="B34" s="247">
        <f t="shared" si="8"/>
        <v>15857</v>
      </c>
      <c r="C34" s="260"/>
      <c r="D34" s="247">
        <v>7058</v>
      </c>
      <c r="E34" s="247"/>
      <c r="F34" s="247">
        <v>8799</v>
      </c>
      <c r="G34" s="260"/>
      <c r="H34" s="39"/>
      <c r="I34" s="244">
        <f t="shared" si="9"/>
        <v>53.832835415535037</v>
      </c>
      <c r="J34" s="244"/>
      <c r="K34" s="244">
        <f t="shared" si="10"/>
        <v>44.795633409494798</v>
      </c>
      <c r="L34" s="244"/>
      <c r="M34" s="244">
        <f t="shared" si="11"/>
        <v>64.226277372262771</v>
      </c>
      <c r="N34" s="260"/>
    </row>
    <row r="35" spans="1:14" s="11" customFormat="1" ht="11.4">
      <c r="A35" s="46" t="s">
        <v>33</v>
      </c>
      <c r="B35" s="247">
        <f t="shared" si="8"/>
        <v>6989</v>
      </c>
      <c r="C35" s="260"/>
      <c r="D35" s="247">
        <v>4581</v>
      </c>
      <c r="E35" s="247"/>
      <c r="F35" s="247">
        <v>2408</v>
      </c>
      <c r="G35" s="260"/>
      <c r="H35" s="39"/>
      <c r="I35" s="244">
        <f t="shared" si="9"/>
        <v>23.726914720260726</v>
      </c>
      <c r="J35" s="244"/>
      <c r="K35" s="244">
        <f t="shared" si="10"/>
        <v>29.074638233054074</v>
      </c>
      <c r="L35" s="244"/>
      <c r="M35" s="244">
        <f t="shared" si="11"/>
        <v>17.576642335766422</v>
      </c>
      <c r="N35" s="266"/>
    </row>
    <row r="36" spans="1:14" s="11" customFormat="1" ht="11.4">
      <c r="A36" s="46" t="s">
        <v>34</v>
      </c>
      <c r="B36" s="247">
        <f t="shared" si="8"/>
        <v>2446</v>
      </c>
      <c r="C36" s="260"/>
      <c r="D36" s="247">
        <v>1891</v>
      </c>
      <c r="E36" s="247" t="s">
        <v>1</v>
      </c>
      <c r="F36" s="247">
        <v>555</v>
      </c>
      <c r="G36" s="247" t="s">
        <v>1</v>
      </c>
      <c r="H36" s="39"/>
      <c r="I36" s="244">
        <f t="shared" si="9"/>
        <v>8.3039109179793584</v>
      </c>
      <c r="J36" s="244"/>
      <c r="K36" s="244">
        <f t="shared" si="10"/>
        <v>12.001777100787002</v>
      </c>
      <c r="L36" s="244"/>
      <c r="M36" s="244">
        <f t="shared" si="11"/>
        <v>4.0510948905109485</v>
      </c>
      <c r="N36" s="260"/>
    </row>
    <row r="37" spans="1:14" s="11" customFormat="1" ht="11.4">
      <c r="A37" s="46" t="s">
        <v>35</v>
      </c>
      <c r="B37" s="247">
        <f t="shared" si="8"/>
        <v>1035</v>
      </c>
      <c r="C37" s="247" t="s">
        <v>1</v>
      </c>
      <c r="D37" s="247">
        <v>693</v>
      </c>
      <c r="E37" s="247" t="s">
        <v>1</v>
      </c>
      <c r="F37" s="247">
        <v>342</v>
      </c>
      <c r="G37" s="247" t="s">
        <v>1</v>
      </c>
      <c r="H37" s="39"/>
      <c r="I37" s="244">
        <f t="shared" si="9"/>
        <v>3.5137153720803913</v>
      </c>
      <c r="J37" s="244"/>
      <c r="K37" s="244">
        <f t="shared" si="10"/>
        <v>4.3983244478293981</v>
      </c>
      <c r="L37" s="244"/>
      <c r="M37" s="244">
        <f t="shared" si="11"/>
        <v>2.4963503649635035</v>
      </c>
      <c r="N37" s="266"/>
    </row>
    <row r="38" spans="1:14" s="11" customFormat="1" ht="11.4">
      <c r="A38" s="46" t="s">
        <v>11</v>
      </c>
      <c r="B38" s="247">
        <f t="shared" si="8"/>
        <v>7491</v>
      </c>
      <c r="C38" s="260"/>
      <c r="D38" s="247">
        <v>5750</v>
      </c>
      <c r="E38" s="247"/>
      <c r="F38" s="247">
        <v>1741</v>
      </c>
      <c r="G38" s="260"/>
      <c r="H38" s="39"/>
      <c r="I38" s="282" t="s">
        <v>101</v>
      </c>
      <c r="J38" s="282"/>
      <c r="K38" s="282" t="s">
        <v>101</v>
      </c>
      <c r="L38" s="282"/>
      <c r="M38" s="282" t="s">
        <v>101</v>
      </c>
      <c r="N38" s="266"/>
    </row>
    <row r="39" spans="1:14" s="11" customFormat="1" ht="6.6" customHeight="1">
      <c r="A39" s="26"/>
      <c r="B39" s="318"/>
      <c r="C39" s="260"/>
      <c r="D39" s="410"/>
      <c r="E39" s="260"/>
      <c r="F39" s="238"/>
      <c r="G39" s="260"/>
      <c r="H39" s="56"/>
      <c r="I39" s="244"/>
      <c r="J39" s="244"/>
      <c r="K39" s="244"/>
      <c r="L39" s="244"/>
      <c r="M39" s="244"/>
      <c r="N39" s="260"/>
    </row>
    <row r="40" spans="1:14" s="11" customFormat="1" ht="24">
      <c r="A40" s="61" t="s">
        <v>41</v>
      </c>
      <c r="B40" s="321">
        <f t="shared" ref="B40:B47" si="12">D40+F40</f>
        <v>48296</v>
      </c>
      <c r="C40" s="290"/>
      <c r="D40" s="321">
        <f>SUM(D41:D47)</f>
        <v>25392</v>
      </c>
      <c r="E40" s="259"/>
      <c r="F40" s="321">
        <f>SUM(F41:F47)</f>
        <v>22904</v>
      </c>
      <c r="G40" s="432"/>
      <c r="H40" s="345"/>
      <c r="I40" s="253">
        <f>SUM(I41:I45)</f>
        <v>100</v>
      </c>
      <c r="J40" s="253"/>
      <c r="K40" s="253">
        <f>SUM(K41:K45)</f>
        <v>100</v>
      </c>
      <c r="L40" s="253"/>
      <c r="M40" s="253">
        <f>SUM(M41:M45)</f>
        <v>100.00000000000001</v>
      </c>
      <c r="N40" s="432"/>
    </row>
    <row r="41" spans="1:14" s="11" customFormat="1" ht="11.4">
      <c r="A41" s="46" t="s">
        <v>173</v>
      </c>
      <c r="B41" s="247">
        <f t="shared" si="12"/>
        <v>97</v>
      </c>
      <c r="C41" s="247" t="s">
        <v>1</v>
      </c>
      <c r="D41" s="247">
        <v>0</v>
      </c>
      <c r="E41" s="247"/>
      <c r="F41" s="247">
        <v>97</v>
      </c>
      <c r="G41" s="247" t="s">
        <v>1</v>
      </c>
      <c r="H41" s="39"/>
      <c r="I41" s="244">
        <f>B41*100/SUM($B$41:$B$45)</f>
        <v>0.24841857248956387</v>
      </c>
      <c r="J41" s="244"/>
      <c r="K41" s="244">
        <f>D41*100/SUM($D$41:$D$45)</f>
        <v>0</v>
      </c>
      <c r="L41" s="244"/>
      <c r="M41" s="244">
        <f>F41*100/SUM($F$41:$F$45)</f>
        <v>0.47349409352728694</v>
      </c>
      <c r="N41" s="266"/>
    </row>
    <row r="42" spans="1:14" s="11" customFormat="1" ht="11.4">
      <c r="A42" s="46" t="s">
        <v>42</v>
      </c>
      <c r="B42" s="247">
        <f t="shared" si="12"/>
        <v>3138</v>
      </c>
      <c r="C42" s="260"/>
      <c r="D42" s="247">
        <v>960</v>
      </c>
      <c r="E42" s="247" t="s">
        <v>1</v>
      </c>
      <c r="F42" s="247">
        <v>2178</v>
      </c>
      <c r="G42" s="260"/>
      <c r="H42" s="39"/>
      <c r="I42" s="244">
        <f>B42*100/SUM($B$41:$B$45)</f>
        <v>8.036468870847953</v>
      </c>
      <c r="J42" s="244"/>
      <c r="K42" s="244">
        <f>D42*100/SUM($D$41:$D$45)</f>
        <v>5.1721351220300633</v>
      </c>
      <c r="L42" s="244"/>
      <c r="M42" s="244">
        <f>F42*100/SUM($F$41:$F$45)</f>
        <v>10.631650883530217</v>
      </c>
      <c r="N42" s="260"/>
    </row>
    <row r="43" spans="1:14" s="11" customFormat="1" ht="11.4">
      <c r="A43" s="46" t="s">
        <v>32</v>
      </c>
      <c r="B43" s="247">
        <f t="shared" si="12"/>
        <v>17356</v>
      </c>
      <c r="C43" s="260"/>
      <c r="D43" s="247">
        <v>8058</v>
      </c>
      <c r="E43" s="247"/>
      <c r="F43" s="247">
        <v>9298</v>
      </c>
      <c r="G43" s="260"/>
      <c r="H43" s="39"/>
      <c r="I43" s="244">
        <f>B43*100/SUM($B$41:$B$45)</f>
        <v>44.4489973621533</v>
      </c>
      <c r="J43" s="244"/>
      <c r="K43" s="244">
        <f>D43*100/SUM($D$41:$D$45)</f>
        <v>43.413609180539844</v>
      </c>
      <c r="L43" s="244"/>
      <c r="M43" s="244">
        <f>F43*100/SUM($F$41:$F$45)</f>
        <v>45.387093624914577</v>
      </c>
      <c r="N43" s="260"/>
    </row>
    <row r="44" spans="1:14" s="11" customFormat="1" ht="11.4">
      <c r="A44" s="46" t="s">
        <v>33</v>
      </c>
      <c r="B44" s="247">
        <f t="shared" si="12"/>
        <v>13657</v>
      </c>
      <c r="C44" s="260"/>
      <c r="D44" s="247">
        <v>6644</v>
      </c>
      <c r="E44" s="247"/>
      <c r="F44" s="247">
        <v>7013</v>
      </c>
      <c r="G44" s="260"/>
      <c r="H44" s="39"/>
      <c r="I44" s="244">
        <f>B44*100/SUM($B$41:$B$45)</f>
        <v>34.975798396803853</v>
      </c>
      <c r="J44" s="244"/>
      <c r="K44" s="244">
        <f>D44*100/SUM($D$41:$D$45)</f>
        <v>35.795485157049725</v>
      </c>
      <c r="L44" s="244"/>
      <c r="M44" s="244">
        <f>F44*100/SUM($F$41:$F$45)</f>
        <v>34.233134823782095</v>
      </c>
      <c r="N44" s="260"/>
    </row>
    <row r="45" spans="1:14" s="11" customFormat="1" ht="11.4">
      <c r="A45" s="46" t="s">
        <v>34</v>
      </c>
      <c r="B45" s="247">
        <f t="shared" si="12"/>
        <v>4799</v>
      </c>
      <c r="C45" s="260"/>
      <c r="D45" s="247">
        <v>2899</v>
      </c>
      <c r="E45" s="247" t="s">
        <v>1</v>
      </c>
      <c r="F45" s="247">
        <v>1900</v>
      </c>
      <c r="G45" s="260"/>
      <c r="H45" s="39"/>
      <c r="I45" s="244">
        <f>B45*100/SUM($B$41:$B$45)</f>
        <v>12.29031679770533</v>
      </c>
      <c r="J45" s="244"/>
      <c r="K45" s="244">
        <f>D45*100/SUM($D$41:$D$45)</f>
        <v>15.618770540380368</v>
      </c>
      <c r="L45" s="244"/>
      <c r="M45" s="244">
        <f>F45*100/SUM($F$41:$F$45)</f>
        <v>9.2746265742458256</v>
      </c>
      <c r="N45" s="266"/>
    </row>
    <row r="46" spans="1:14" s="11" customFormat="1" ht="11.4">
      <c r="A46" s="46" t="s">
        <v>35</v>
      </c>
      <c r="B46" s="247">
        <f t="shared" si="12"/>
        <v>1511</v>
      </c>
      <c r="C46" s="260" t="s">
        <v>1</v>
      </c>
      <c r="D46" s="247">
        <v>1008</v>
      </c>
      <c r="E46" s="247" t="s">
        <v>1</v>
      </c>
      <c r="F46" s="247">
        <v>503</v>
      </c>
      <c r="G46" s="260" t="s">
        <v>1</v>
      </c>
      <c r="H46" s="39"/>
      <c r="I46" s="282" t="s">
        <v>101</v>
      </c>
      <c r="J46" s="282"/>
      <c r="K46" s="282" t="s">
        <v>101</v>
      </c>
      <c r="L46" s="282"/>
      <c r="M46" s="282" t="s">
        <v>101</v>
      </c>
      <c r="N46" s="266"/>
    </row>
    <row r="47" spans="1:14" s="11" customFormat="1" ht="11.4">
      <c r="A47" s="46" t="s">
        <v>11</v>
      </c>
      <c r="B47" s="247">
        <f t="shared" si="12"/>
        <v>7738</v>
      </c>
      <c r="C47" s="260"/>
      <c r="D47" s="238">
        <v>5823</v>
      </c>
      <c r="E47" s="260"/>
      <c r="F47" s="238">
        <v>1915</v>
      </c>
      <c r="G47" s="260"/>
      <c r="H47" s="56"/>
      <c r="I47" s="244"/>
      <c r="J47" s="244"/>
      <c r="K47" s="244"/>
      <c r="L47" s="244"/>
      <c r="M47" s="244"/>
      <c r="N47" s="260"/>
    </row>
    <row r="48" spans="1:14" s="11" customFormat="1" ht="6.6" customHeight="1">
      <c r="A48" s="26"/>
      <c r="B48" s="318"/>
      <c r="C48" s="260"/>
      <c r="D48" s="238"/>
      <c r="E48" s="260"/>
      <c r="F48" s="238"/>
      <c r="G48" s="260"/>
      <c r="H48" s="56"/>
      <c r="I48" s="244"/>
      <c r="J48" s="244"/>
      <c r="K48" s="244"/>
      <c r="L48" s="244"/>
      <c r="M48" s="244"/>
      <c r="N48" s="260"/>
    </row>
    <row r="49" spans="1:14" s="11" customFormat="1" ht="24">
      <c r="A49" s="61" t="s">
        <v>38</v>
      </c>
      <c r="B49" s="236">
        <f t="shared" ref="B49:B56" si="13">D49+F49</f>
        <v>12797</v>
      </c>
      <c r="C49" s="290"/>
      <c r="D49" s="321">
        <f>SUM(D50:D56)</f>
        <v>6233</v>
      </c>
      <c r="E49" s="259"/>
      <c r="F49" s="321">
        <f>SUM(F50:F56)</f>
        <v>6564</v>
      </c>
      <c r="G49" s="432"/>
      <c r="H49" s="345"/>
      <c r="I49" s="253">
        <f>SUM(I50:I53)</f>
        <v>100</v>
      </c>
      <c r="J49" s="253"/>
      <c r="K49" s="253">
        <f>SUM(K50:K53)</f>
        <v>100</v>
      </c>
      <c r="L49" s="253"/>
      <c r="M49" s="253">
        <f>SUM(M50:M53)</f>
        <v>100</v>
      </c>
      <c r="N49" s="432"/>
    </row>
    <row r="50" spans="1:14" s="11" customFormat="1" ht="11.4">
      <c r="A50" s="452" t="s">
        <v>173</v>
      </c>
      <c r="B50" s="247">
        <f t="shared" si="13"/>
        <v>35</v>
      </c>
      <c r="C50" s="260" t="s">
        <v>1</v>
      </c>
      <c r="D50" s="247">
        <v>0</v>
      </c>
      <c r="E50" s="247"/>
      <c r="F50" s="247">
        <v>35</v>
      </c>
      <c r="G50" s="260" t="s">
        <v>1</v>
      </c>
      <c r="H50" s="39"/>
      <c r="I50" s="244">
        <f>B50*100/SUM($B$50:$B$53)</f>
        <v>0.3546099290780142</v>
      </c>
      <c r="J50" s="244"/>
      <c r="K50" s="244">
        <f>D50*100/SUM($D$50:$D$53)</f>
        <v>0</v>
      </c>
      <c r="L50" s="244"/>
      <c r="M50" s="244">
        <f>F50*100/SUM($F$50:$F$53)</f>
        <v>0.63729060451565911</v>
      </c>
      <c r="N50" s="260"/>
    </row>
    <row r="51" spans="1:14" s="11" customFormat="1" ht="11.4">
      <c r="A51" s="46" t="s">
        <v>42</v>
      </c>
      <c r="B51" s="247">
        <f t="shared" si="13"/>
        <v>2836</v>
      </c>
      <c r="C51" s="260"/>
      <c r="D51" s="247">
        <v>208</v>
      </c>
      <c r="E51" s="260" t="s">
        <v>1</v>
      </c>
      <c r="F51" s="247">
        <v>2628</v>
      </c>
      <c r="G51" s="260"/>
      <c r="H51" s="39"/>
      <c r="I51" s="244">
        <f>B51*100/SUM($B$50:$B$53)</f>
        <v>28.733535967578522</v>
      </c>
      <c r="J51" s="244"/>
      <c r="K51" s="244">
        <f>D51*100/SUM($D$50:$D$53)</f>
        <v>4.7510278666057557</v>
      </c>
      <c r="L51" s="244"/>
      <c r="M51" s="244">
        <f>F51*100/SUM($F$50:$F$53)</f>
        <v>47.851420247632923</v>
      </c>
      <c r="N51" s="260"/>
    </row>
    <row r="52" spans="1:14" s="11" customFormat="1" ht="11.4">
      <c r="A52" s="46" t="s">
        <v>32</v>
      </c>
      <c r="B52" s="247">
        <f t="shared" si="13"/>
        <v>6167</v>
      </c>
      <c r="C52" s="260"/>
      <c r="D52" s="247">
        <v>3742</v>
      </c>
      <c r="E52" s="247"/>
      <c r="F52" s="247">
        <v>2425</v>
      </c>
      <c r="G52" s="260"/>
      <c r="H52" s="39"/>
      <c r="I52" s="244">
        <f>B52*100/SUM($B$50:$B$53)</f>
        <v>62.4822695035461</v>
      </c>
      <c r="J52" s="244"/>
      <c r="K52" s="244">
        <f>D52*100/SUM($D$50:$D$53)</f>
        <v>85.47281863864778</v>
      </c>
      <c r="L52" s="244"/>
      <c r="M52" s="244">
        <f>F52*100/SUM($F$50:$F$53)</f>
        <v>44.155134741442097</v>
      </c>
      <c r="N52" s="266"/>
    </row>
    <row r="53" spans="1:14" s="11" customFormat="1" ht="11.4">
      <c r="A53" s="46" t="s">
        <v>33</v>
      </c>
      <c r="B53" s="247">
        <f t="shared" si="13"/>
        <v>832</v>
      </c>
      <c r="C53" s="260" t="s">
        <v>1</v>
      </c>
      <c r="D53" s="247">
        <v>428</v>
      </c>
      <c r="E53" s="260" t="s">
        <v>1</v>
      </c>
      <c r="F53" s="247">
        <v>404</v>
      </c>
      <c r="G53" s="260" t="s">
        <v>1</v>
      </c>
      <c r="H53" s="39"/>
      <c r="I53" s="244">
        <f>B53*100/SUM($B$50:$B$53)</f>
        <v>8.4295845997973657</v>
      </c>
      <c r="J53" s="244"/>
      <c r="K53" s="244">
        <f>D53*100/SUM($D$50:$D$53)</f>
        <v>9.7761534947464597</v>
      </c>
      <c r="L53" s="244"/>
      <c r="M53" s="244">
        <f>F53*100/SUM($F$50:$F$53)</f>
        <v>7.3561544064093223</v>
      </c>
      <c r="N53" s="266"/>
    </row>
    <row r="54" spans="1:14" s="11" customFormat="1" ht="11.4">
      <c r="A54" s="46" t="s">
        <v>34</v>
      </c>
      <c r="B54" s="247">
        <f t="shared" si="13"/>
        <v>365</v>
      </c>
      <c r="C54" s="260" t="s">
        <v>1</v>
      </c>
      <c r="D54" s="247">
        <v>365</v>
      </c>
      <c r="E54" s="260" t="s">
        <v>1</v>
      </c>
      <c r="F54" s="247">
        <v>0</v>
      </c>
      <c r="G54" s="260"/>
      <c r="H54" s="39"/>
      <c r="I54" s="282" t="s">
        <v>101</v>
      </c>
      <c r="J54" s="282"/>
      <c r="K54" s="282" t="s">
        <v>101</v>
      </c>
      <c r="L54" s="282"/>
      <c r="M54" s="282" t="s">
        <v>101</v>
      </c>
      <c r="N54" s="266"/>
    </row>
    <row r="55" spans="1:14" s="11" customFormat="1" ht="11.4">
      <c r="A55" s="46" t="s">
        <v>35</v>
      </c>
      <c r="B55" s="247">
        <f t="shared" si="13"/>
        <v>161</v>
      </c>
      <c r="C55" s="260" t="s">
        <v>1</v>
      </c>
      <c r="D55" s="247">
        <v>161</v>
      </c>
      <c r="E55" s="260" t="s">
        <v>1</v>
      </c>
      <c r="F55" s="247">
        <v>0</v>
      </c>
      <c r="G55" s="260"/>
      <c r="H55" s="39"/>
      <c r="I55" s="282"/>
      <c r="J55" s="282"/>
      <c r="K55" s="282"/>
      <c r="L55" s="282"/>
      <c r="M55" s="282"/>
      <c r="N55" s="266"/>
    </row>
    <row r="56" spans="1:14" s="11" customFormat="1" ht="11.4">
      <c r="A56" s="46" t="s">
        <v>11</v>
      </c>
      <c r="B56" s="247">
        <f t="shared" si="13"/>
        <v>2401</v>
      </c>
      <c r="C56" s="260"/>
      <c r="D56" s="247">
        <v>1329</v>
      </c>
      <c r="E56" s="260" t="s">
        <v>1</v>
      </c>
      <c r="F56" s="247">
        <v>1072</v>
      </c>
      <c r="G56" s="260" t="s">
        <v>1</v>
      </c>
      <c r="H56" s="39"/>
      <c r="I56" s="282"/>
      <c r="J56" s="282"/>
      <c r="K56" s="282"/>
      <c r="L56" s="282"/>
      <c r="M56" s="282"/>
      <c r="N56" s="266"/>
    </row>
    <row r="57" spans="1:14" s="11" customFormat="1" ht="8.25" customHeight="1">
      <c r="A57" s="26"/>
      <c r="B57" s="318"/>
      <c r="C57" s="260"/>
      <c r="D57" s="238"/>
      <c r="E57" s="260"/>
      <c r="F57" s="410"/>
      <c r="G57" s="260"/>
      <c r="H57" s="56"/>
      <c r="I57" s="294"/>
      <c r="J57" s="244"/>
      <c r="K57" s="294"/>
      <c r="L57" s="294"/>
      <c r="M57" s="294"/>
      <c r="N57" s="260"/>
    </row>
    <row r="58" spans="1:14" s="11" customFormat="1" ht="24">
      <c r="A58" s="61" t="s">
        <v>63</v>
      </c>
      <c r="B58" s="236">
        <f t="shared" ref="B58:B65" si="14">D58+F58</f>
        <v>24501</v>
      </c>
      <c r="C58" s="261"/>
      <c r="D58" s="321">
        <f>SUM(D59:D65)</f>
        <v>15534</v>
      </c>
      <c r="E58" s="261"/>
      <c r="F58" s="321">
        <f>SUM(F59:F65)</f>
        <v>8967</v>
      </c>
      <c r="G58" s="266"/>
      <c r="H58" s="345"/>
      <c r="I58" s="253">
        <f>SUM(I60:I64)</f>
        <v>100.00000000000001</v>
      </c>
      <c r="J58" s="253"/>
      <c r="K58" s="253">
        <f>SUM(K60:K64)</f>
        <v>100</v>
      </c>
      <c r="L58" s="253"/>
      <c r="M58" s="253">
        <f>SUM(M60:M64)</f>
        <v>100</v>
      </c>
      <c r="N58" s="266"/>
    </row>
    <row r="59" spans="1:14" s="11" customFormat="1" ht="12">
      <c r="A59" s="452" t="s">
        <v>173</v>
      </c>
      <c r="B59" s="247">
        <f t="shared" si="14"/>
        <v>41</v>
      </c>
      <c r="C59" s="260" t="s">
        <v>1</v>
      </c>
      <c r="D59" s="321">
        <v>17</v>
      </c>
      <c r="E59" s="260" t="s">
        <v>1</v>
      </c>
      <c r="F59" s="321">
        <v>24</v>
      </c>
      <c r="G59" s="260" t="s">
        <v>1</v>
      </c>
      <c r="H59" s="345"/>
      <c r="I59" s="253"/>
      <c r="J59" s="253"/>
      <c r="K59" s="253"/>
      <c r="L59" s="253"/>
      <c r="M59" s="253"/>
      <c r="N59" s="266"/>
    </row>
    <row r="60" spans="1:14" s="11" customFormat="1" ht="11.4">
      <c r="A60" s="46" t="s">
        <v>42</v>
      </c>
      <c r="B60" s="247">
        <f t="shared" si="14"/>
        <v>3067</v>
      </c>
      <c r="C60" s="260"/>
      <c r="D60" s="247">
        <v>1216</v>
      </c>
      <c r="E60" s="260" t="s">
        <v>1</v>
      </c>
      <c r="F60" s="247">
        <v>1851</v>
      </c>
      <c r="G60" s="260"/>
      <c r="H60" s="56"/>
      <c r="I60" s="244">
        <f>B60*100/SUM($B$60:$B$64)</f>
        <v>13.678530015163679</v>
      </c>
      <c r="J60" s="244"/>
      <c r="K60" s="244">
        <f>D60*100/SUM($D$60:$D$64)</f>
        <v>8.5851454391414848</v>
      </c>
      <c r="L60" s="244"/>
      <c r="M60" s="244">
        <f>F60*100/SUM($F$60:$F$64)</f>
        <v>22.414628239283118</v>
      </c>
      <c r="N60" s="266"/>
    </row>
    <row r="61" spans="1:14" s="11" customFormat="1" ht="11.4">
      <c r="A61" s="46" t="s">
        <v>32</v>
      </c>
      <c r="B61" s="247">
        <f t="shared" si="14"/>
        <v>11985</v>
      </c>
      <c r="C61" s="261"/>
      <c r="D61" s="247">
        <v>7952</v>
      </c>
      <c r="E61" s="247"/>
      <c r="F61" s="247">
        <v>4033</v>
      </c>
      <c r="G61" s="266"/>
      <c r="H61" s="56"/>
      <c r="I61" s="244">
        <f>B61*100/SUM($B$60:$B$64)</f>
        <v>53.451966818303454</v>
      </c>
      <c r="J61" s="244"/>
      <c r="K61" s="244">
        <f>D61*100/SUM($D$60:$D$64)</f>
        <v>56.14233267438577</v>
      </c>
      <c r="L61" s="244"/>
      <c r="M61" s="244">
        <f>F61*100/SUM($F$60:$F$64)</f>
        <v>48.837490917897796</v>
      </c>
      <c r="N61" s="266"/>
    </row>
    <row r="62" spans="1:14" s="11" customFormat="1" ht="11.4">
      <c r="A62" s="46" t="s">
        <v>33</v>
      </c>
      <c r="B62" s="247">
        <f t="shared" si="14"/>
        <v>5342</v>
      </c>
      <c r="C62" s="261"/>
      <c r="D62" s="247">
        <v>4008</v>
      </c>
      <c r="E62" s="247"/>
      <c r="F62" s="247">
        <v>1334</v>
      </c>
      <c r="G62" s="260"/>
      <c r="H62" s="56"/>
      <c r="I62" s="244">
        <f>B62*100/SUM($B$60:$B$64)</f>
        <v>23.824814913923824</v>
      </c>
      <c r="J62" s="244"/>
      <c r="K62" s="244">
        <f>D62*100/SUM($D$60:$D$64)</f>
        <v>28.297091217170291</v>
      </c>
      <c r="L62" s="244"/>
      <c r="M62" s="244">
        <f>F62*100/SUM($F$60:$F$64)</f>
        <v>16.154032453378541</v>
      </c>
      <c r="N62" s="266"/>
    </row>
    <row r="63" spans="1:14" s="11" customFormat="1" ht="11.4">
      <c r="A63" s="46" t="s">
        <v>34</v>
      </c>
      <c r="B63" s="247">
        <f t="shared" si="14"/>
        <v>1529</v>
      </c>
      <c r="C63" s="260"/>
      <c r="D63" s="247">
        <v>810</v>
      </c>
      <c r="E63" s="260" t="s">
        <v>1</v>
      </c>
      <c r="F63" s="247">
        <v>719</v>
      </c>
      <c r="G63" s="260" t="s">
        <v>1</v>
      </c>
      <c r="H63" s="56"/>
      <c r="I63" s="244">
        <f>B63*100/SUM($B$60:$B$64)</f>
        <v>6.8191954330568194</v>
      </c>
      <c r="J63" s="244"/>
      <c r="K63" s="244">
        <f>D63*100/SUM($D$60:$D$64)</f>
        <v>5.7187235244281274</v>
      </c>
      <c r="L63" s="244"/>
      <c r="M63" s="244">
        <f>F63*100/SUM($F$60:$F$64)</f>
        <v>8.7067086461612977</v>
      </c>
      <c r="N63" s="266"/>
    </row>
    <row r="64" spans="1:14" s="11" customFormat="1" ht="11.4">
      <c r="A64" s="46" t="s">
        <v>35</v>
      </c>
      <c r="B64" s="247">
        <f t="shared" si="14"/>
        <v>499</v>
      </c>
      <c r="C64" s="260" t="s">
        <v>1</v>
      </c>
      <c r="D64" s="247">
        <v>178</v>
      </c>
      <c r="E64" s="260" t="s">
        <v>1</v>
      </c>
      <c r="F64" s="247">
        <v>321</v>
      </c>
      <c r="G64" s="260" t="s">
        <v>1</v>
      </c>
      <c r="H64" s="56"/>
      <c r="I64" s="244">
        <f>B64*100/SUM($B$60:$B$64)</f>
        <v>2.2254928195522257</v>
      </c>
      <c r="J64" s="244"/>
      <c r="K64" s="244">
        <f>D64*100/SUM($D$60:$D$64)</f>
        <v>1.2567071448743292</v>
      </c>
      <c r="L64" s="244"/>
      <c r="M64" s="244">
        <f>F64*100/SUM($F$60:$F$64)</f>
        <v>3.8871397432792443</v>
      </c>
      <c r="N64" s="266"/>
    </row>
    <row r="65" spans="1:14" s="11" customFormat="1" ht="11.4">
      <c r="A65" s="46" t="s">
        <v>11</v>
      </c>
      <c r="B65" s="247">
        <f t="shared" si="14"/>
        <v>2038</v>
      </c>
      <c r="C65" s="260"/>
      <c r="D65" s="247">
        <v>1353</v>
      </c>
      <c r="E65" s="247"/>
      <c r="F65" s="247">
        <v>685</v>
      </c>
      <c r="G65" s="260" t="s">
        <v>1</v>
      </c>
      <c r="H65" s="56"/>
      <c r="I65" s="282" t="s">
        <v>101</v>
      </c>
      <c r="J65" s="282"/>
      <c r="K65" s="282" t="s">
        <v>101</v>
      </c>
      <c r="L65" s="282"/>
      <c r="M65" s="282" t="s">
        <v>101</v>
      </c>
      <c r="N65" s="260"/>
    </row>
    <row r="66" spans="1:14" s="11" customFormat="1" ht="6.6" customHeight="1">
      <c r="A66" s="28"/>
      <c r="B66" s="318"/>
      <c r="C66" s="260"/>
      <c r="D66" s="410"/>
      <c r="E66" s="260"/>
      <c r="F66" s="410"/>
      <c r="G66" s="260"/>
      <c r="H66" s="56"/>
      <c r="I66" s="244"/>
      <c r="J66" s="244"/>
      <c r="K66" s="244"/>
      <c r="L66" s="244"/>
      <c r="M66" s="244"/>
      <c r="N66" s="260"/>
    </row>
    <row r="67" spans="1:14" s="11" customFormat="1" ht="13.8">
      <c r="A67" s="453" t="s">
        <v>125</v>
      </c>
      <c r="B67" s="236">
        <f t="shared" ref="B67:B74" si="15">D67+F67</f>
        <v>13643</v>
      </c>
      <c r="C67" s="290"/>
      <c r="D67" s="313">
        <f>SUM(D69:D74)</f>
        <v>6704</v>
      </c>
      <c r="E67" s="290"/>
      <c r="F67" s="313">
        <f>SUM(F69:F74)</f>
        <v>6939</v>
      </c>
      <c r="G67" s="290"/>
      <c r="H67" s="42"/>
      <c r="I67" s="241">
        <f>SUM(I68:I73)</f>
        <v>100</v>
      </c>
      <c r="J67" s="241"/>
      <c r="K67" s="241">
        <f>SUM(K69:K73)</f>
        <v>94.886995183401254</v>
      </c>
      <c r="L67" s="241"/>
      <c r="M67" s="241">
        <f>SUM(M68:M73)</f>
        <v>100</v>
      </c>
      <c r="N67" s="290"/>
    </row>
    <row r="68" spans="1:14" s="643" customFormat="1" ht="11.4">
      <c r="A68" s="452" t="s">
        <v>173</v>
      </c>
      <c r="B68" s="247">
        <f t="shared" si="15"/>
        <v>1240</v>
      </c>
      <c r="C68" s="644"/>
      <c r="D68" s="247">
        <v>276</v>
      </c>
      <c r="E68" s="260" t="s">
        <v>1</v>
      </c>
      <c r="F68" s="247">
        <v>964</v>
      </c>
      <c r="G68" s="644"/>
      <c r="H68" s="413"/>
      <c r="I68" s="244">
        <f>B68*100/SUM($B$68:$B$73)</f>
        <v>10.000806516654569</v>
      </c>
      <c r="J68" s="645"/>
      <c r="K68" s="244">
        <f>D68*100/SUM($D$68:$D$73)</f>
        <v>5.1130048165987398</v>
      </c>
      <c r="L68" s="645"/>
      <c r="M68" s="244">
        <f t="shared" ref="M68:M73" si="16">F68*100/SUM($F$68:$F$73)</f>
        <v>13.769461505499214</v>
      </c>
      <c r="N68" s="644"/>
    </row>
    <row r="69" spans="1:14" s="11" customFormat="1" ht="11.4">
      <c r="A69" s="46" t="s">
        <v>42</v>
      </c>
      <c r="B69" s="247">
        <f t="shared" si="15"/>
        <v>1394</v>
      </c>
      <c r="C69" s="260"/>
      <c r="D69" s="247">
        <v>177</v>
      </c>
      <c r="E69" s="260" t="s">
        <v>1</v>
      </c>
      <c r="F69" s="247">
        <v>1217</v>
      </c>
      <c r="G69" s="260"/>
      <c r="H69" s="56"/>
      <c r="I69" s="244">
        <f t="shared" ref="I69:I73" si="17">B69*100/SUM($B$68:$B$73)</f>
        <v>11.242842164690702</v>
      </c>
      <c r="J69" s="244"/>
      <c r="K69" s="244">
        <f t="shared" ref="K69:K73" si="18">D69*100/SUM($D$68:$D$73)</f>
        <v>3.2789922193404966</v>
      </c>
      <c r="L69" s="244"/>
      <c r="M69" s="244">
        <f t="shared" si="16"/>
        <v>17.383230967004714</v>
      </c>
      <c r="N69" s="266"/>
    </row>
    <row r="70" spans="1:14" s="11" customFormat="1" ht="11.4">
      <c r="A70" s="46" t="s">
        <v>32</v>
      </c>
      <c r="B70" s="247">
        <f t="shared" si="15"/>
        <v>4922</v>
      </c>
      <c r="C70" s="260"/>
      <c r="D70" s="247">
        <v>1670</v>
      </c>
      <c r="E70" s="260" t="s">
        <v>1</v>
      </c>
      <c r="F70" s="247">
        <v>3252</v>
      </c>
      <c r="G70" s="260"/>
      <c r="H70" s="56"/>
      <c r="I70" s="244">
        <f t="shared" si="17"/>
        <v>39.696749737882087</v>
      </c>
      <c r="J70" s="244"/>
      <c r="K70" s="244">
        <f t="shared" si="18"/>
        <v>30.937384216376437</v>
      </c>
      <c r="L70" s="244"/>
      <c r="M70" s="244">
        <f t="shared" si="16"/>
        <v>46.45050707041851</v>
      </c>
      <c r="N70" s="260"/>
    </row>
    <row r="71" spans="1:14" s="11" customFormat="1" ht="11.4">
      <c r="A71" s="46" t="s">
        <v>33</v>
      </c>
      <c r="B71" s="247">
        <f t="shared" si="15"/>
        <v>3193</v>
      </c>
      <c r="C71" s="260"/>
      <c r="D71" s="247">
        <v>2507</v>
      </c>
      <c r="E71" s="260" t="s">
        <v>1</v>
      </c>
      <c r="F71" s="247">
        <v>686</v>
      </c>
      <c r="G71" s="260" t="s">
        <v>1</v>
      </c>
      <c r="H71" s="56"/>
      <c r="I71" s="244">
        <f t="shared" si="17"/>
        <v>25.752076780385515</v>
      </c>
      <c r="J71" s="244"/>
      <c r="K71" s="244">
        <f t="shared" si="18"/>
        <v>46.443127084105221</v>
      </c>
      <c r="L71" s="244"/>
      <c r="M71" s="244">
        <f t="shared" si="16"/>
        <v>9.7986001999714318</v>
      </c>
      <c r="N71" s="260"/>
    </row>
    <row r="72" spans="1:14" s="11" customFormat="1" ht="11.4">
      <c r="A72" s="46" t="s">
        <v>34</v>
      </c>
      <c r="B72" s="247">
        <f t="shared" si="15"/>
        <v>1017</v>
      </c>
      <c r="C72" s="260" t="s">
        <v>1</v>
      </c>
      <c r="D72" s="247">
        <v>508</v>
      </c>
      <c r="E72" s="260" t="s">
        <v>1</v>
      </c>
      <c r="F72" s="247">
        <v>509</v>
      </c>
      <c r="G72" s="260" t="s">
        <v>1</v>
      </c>
      <c r="H72" s="56"/>
      <c r="I72" s="244">
        <f t="shared" si="17"/>
        <v>8.2022743769658835</v>
      </c>
      <c r="J72" s="244"/>
      <c r="K72" s="244">
        <f t="shared" si="18"/>
        <v>9.4108929233049281</v>
      </c>
      <c r="L72" s="244"/>
      <c r="M72" s="244">
        <f t="shared" si="16"/>
        <v>7.2703899442936724</v>
      </c>
      <c r="N72" s="266"/>
    </row>
    <row r="73" spans="1:14" s="11" customFormat="1" ht="11.4">
      <c r="A73" s="46" t="s">
        <v>35</v>
      </c>
      <c r="B73" s="247">
        <f t="shared" si="15"/>
        <v>633</v>
      </c>
      <c r="C73" s="260" t="s">
        <v>1</v>
      </c>
      <c r="D73" s="247">
        <v>260</v>
      </c>
      <c r="E73" s="260" t="s">
        <v>1</v>
      </c>
      <c r="F73" s="247">
        <v>373</v>
      </c>
      <c r="G73" s="260" t="s">
        <v>1</v>
      </c>
      <c r="H73" s="56"/>
      <c r="I73" s="244">
        <f t="shared" si="17"/>
        <v>5.1052504234212437</v>
      </c>
      <c r="J73" s="244"/>
      <c r="K73" s="244">
        <f t="shared" si="18"/>
        <v>4.8165987402741752</v>
      </c>
      <c r="L73" s="244"/>
      <c r="M73" s="244">
        <f t="shared" si="16"/>
        <v>5.3278103128124554</v>
      </c>
      <c r="N73" s="266"/>
    </row>
    <row r="74" spans="1:14" s="11" customFormat="1" ht="11.4">
      <c r="A74" s="46" t="s">
        <v>11</v>
      </c>
      <c r="B74" s="247">
        <f t="shared" si="15"/>
        <v>2484</v>
      </c>
      <c r="C74" s="260"/>
      <c r="D74" s="247">
        <v>1582</v>
      </c>
      <c r="E74" s="260" t="s">
        <v>1</v>
      </c>
      <c r="F74" s="247">
        <v>902</v>
      </c>
      <c r="G74" s="260" t="s">
        <v>1</v>
      </c>
      <c r="H74" s="39"/>
      <c r="I74" s="282" t="s">
        <v>101</v>
      </c>
      <c r="J74" s="244"/>
      <c r="K74" s="282" t="s">
        <v>101</v>
      </c>
      <c r="L74" s="244"/>
      <c r="M74" s="282" t="s">
        <v>101</v>
      </c>
      <c r="N74" s="266"/>
    </row>
    <row r="75" spans="1:14" s="11" customFormat="1" ht="6.6" customHeight="1">
      <c r="A75" s="49"/>
      <c r="B75" s="313"/>
      <c r="C75" s="260"/>
      <c r="D75" s="238"/>
      <c r="E75" s="260"/>
      <c r="F75" s="238"/>
      <c r="G75" s="260"/>
      <c r="H75" s="26"/>
      <c r="I75" s="244"/>
      <c r="J75" s="244"/>
      <c r="K75" s="244"/>
      <c r="L75" s="244"/>
      <c r="M75" s="244"/>
      <c r="N75" s="276"/>
    </row>
    <row r="76" spans="1:14" s="11" customFormat="1" ht="12">
      <c r="A76" s="61" t="s">
        <v>11</v>
      </c>
      <c r="B76" s="236">
        <f>D76+F76</f>
        <v>24363</v>
      </c>
      <c r="C76" s="236"/>
      <c r="D76" s="321">
        <v>14394</v>
      </c>
      <c r="E76" s="321"/>
      <c r="F76" s="321">
        <v>9969</v>
      </c>
      <c r="G76" s="266"/>
      <c r="H76" s="61"/>
      <c r="I76" s="296" t="s">
        <v>101</v>
      </c>
      <c r="J76" s="391"/>
      <c r="K76" s="296" t="s">
        <v>101</v>
      </c>
      <c r="L76" s="293"/>
      <c r="M76" s="296" t="s">
        <v>101</v>
      </c>
      <c r="N76" s="315"/>
    </row>
    <row r="77" spans="1:14" s="11" customFormat="1" ht="6.6" customHeight="1" thickBot="1">
      <c r="A77" s="70"/>
      <c r="B77" s="90"/>
      <c r="C77" s="362"/>
      <c r="D77" s="90"/>
      <c r="E77" s="362"/>
      <c r="F77" s="90"/>
      <c r="G77" s="362"/>
      <c r="H77" s="130"/>
      <c r="I77" s="73"/>
      <c r="J77" s="73"/>
      <c r="K77" s="73"/>
      <c r="L77" s="73"/>
      <c r="M77" s="73"/>
      <c r="N77" s="130"/>
    </row>
    <row r="78" spans="1:14" s="4" customFormat="1" ht="6.6" customHeight="1">
      <c r="B78" s="122"/>
      <c r="C78" s="334"/>
      <c r="D78" s="122"/>
      <c r="E78" s="334"/>
      <c r="F78" s="122"/>
      <c r="G78" s="330"/>
    </row>
    <row r="79" spans="1:14" s="4" customFormat="1" ht="22.5" customHeight="1">
      <c r="A79" s="679" t="s">
        <v>220</v>
      </c>
      <c r="B79" s="679"/>
      <c r="C79" s="679"/>
      <c r="D79" s="679"/>
      <c r="E79" s="679"/>
      <c r="F79" s="679"/>
      <c r="G79" s="679"/>
      <c r="H79" s="679"/>
      <c r="I79" s="679"/>
      <c r="J79" s="679"/>
      <c r="K79" s="679"/>
      <c r="L79" s="679"/>
      <c r="M79" s="679"/>
      <c r="N79" s="679"/>
    </row>
    <row r="80" spans="1:14" s="4" customFormat="1" ht="11.4">
      <c r="A80" s="13" t="s">
        <v>59</v>
      </c>
      <c r="C80" s="330"/>
      <c r="E80" s="330"/>
      <c r="G80" s="330"/>
    </row>
    <row r="81" spans="1:14" s="4" customFormat="1" ht="11.25" customHeight="1">
      <c r="A81" s="132" t="s">
        <v>126</v>
      </c>
      <c r="B81" s="132"/>
      <c r="C81" s="381"/>
      <c r="D81" s="132"/>
      <c r="E81" s="381"/>
      <c r="F81" s="132"/>
      <c r="G81" s="381"/>
      <c r="H81" s="132"/>
      <c r="I81" s="132"/>
      <c r="J81" s="132"/>
      <c r="K81" s="132"/>
      <c r="L81" s="132"/>
      <c r="M81" s="132"/>
      <c r="N81" s="133"/>
    </row>
    <row r="82" spans="1:14" s="4" customFormat="1" ht="11.4">
      <c r="A82" s="13" t="s">
        <v>150</v>
      </c>
      <c r="C82" s="330"/>
      <c r="E82" s="330"/>
      <c r="G82" s="330"/>
    </row>
    <row r="83" spans="1:14" s="4" customFormat="1" ht="24" customHeight="1">
      <c r="A83" s="656" t="s">
        <v>153</v>
      </c>
      <c r="B83" s="656"/>
      <c r="C83" s="656"/>
      <c r="D83" s="656"/>
      <c r="E83" s="656"/>
      <c r="F83" s="656"/>
      <c r="G83" s="656"/>
      <c r="H83" s="656"/>
      <c r="I83" s="656"/>
      <c r="J83" s="656"/>
      <c r="K83" s="656"/>
      <c r="L83" s="656"/>
      <c r="M83" s="656"/>
      <c r="N83" s="656"/>
    </row>
    <row r="84" spans="1:14" s="4" customFormat="1" ht="10.199999999999999">
      <c r="A84" s="3" t="s">
        <v>31</v>
      </c>
      <c r="C84" s="330"/>
      <c r="E84" s="330"/>
      <c r="G84" s="330"/>
    </row>
    <row r="85" spans="1:14" s="4" customFormat="1" ht="10.199999999999999">
      <c r="A85" s="158" t="s">
        <v>113</v>
      </c>
      <c r="B85" s="23"/>
      <c r="C85" s="380"/>
      <c r="D85" s="23"/>
      <c r="E85" s="380"/>
      <c r="F85" s="23"/>
      <c r="G85" s="380"/>
      <c r="H85" s="23"/>
      <c r="I85" s="23"/>
      <c r="J85" s="23"/>
      <c r="K85" s="23"/>
      <c r="L85" s="23"/>
      <c r="M85" s="23"/>
      <c r="N85" s="23"/>
    </row>
    <row r="86" spans="1:14" s="4" customFormat="1" ht="10.199999999999999">
      <c r="A86" s="4" t="s">
        <v>202</v>
      </c>
      <c r="B86" s="6"/>
      <c r="C86" s="330"/>
      <c r="E86" s="330"/>
      <c r="G86" s="330"/>
      <c r="N86" s="7"/>
    </row>
    <row r="87" spans="1:14" s="2" customFormat="1" ht="11.4">
      <c r="C87" s="382"/>
      <c r="E87" s="382"/>
      <c r="G87" s="382"/>
    </row>
    <row r="88" spans="1:14" s="2" customFormat="1" ht="11.4">
      <c r="C88" s="382"/>
      <c r="E88" s="382"/>
      <c r="G88" s="382"/>
    </row>
    <row r="89" spans="1:14" s="2" customFormat="1" ht="11.4">
      <c r="C89" s="382"/>
      <c r="E89" s="382"/>
      <c r="G89" s="382"/>
    </row>
    <row r="90" spans="1:14" s="2" customFormat="1" ht="11.4">
      <c r="C90" s="382"/>
      <c r="E90" s="382"/>
      <c r="G90" s="382"/>
    </row>
    <row r="91" spans="1:14" s="2" customFormat="1" ht="11.4">
      <c r="C91" s="382"/>
      <c r="E91" s="382"/>
      <c r="G91" s="382"/>
    </row>
    <row r="92" spans="1:14" s="2" customFormat="1" ht="11.4">
      <c r="C92" s="382"/>
      <c r="E92" s="382"/>
      <c r="G92" s="382"/>
    </row>
    <row r="93" spans="1:14" s="2" customFormat="1" ht="11.4">
      <c r="C93" s="382"/>
      <c r="E93" s="382"/>
      <c r="G93" s="382"/>
    </row>
    <row r="94" spans="1:14" s="2" customFormat="1" ht="11.4">
      <c r="C94" s="382"/>
      <c r="E94" s="382"/>
      <c r="G94" s="382"/>
    </row>
    <row r="95" spans="1:14" s="2" customFormat="1" ht="11.4">
      <c r="C95" s="382"/>
      <c r="E95" s="382"/>
      <c r="G95" s="382"/>
    </row>
    <row r="96" spans="1:14" s="2" customFormat="1" ht="11.4">
      <c r="C96" s="382"/>
      <c r="E96" s="382"/>
      <c r="G96" s="382"/>
    </row>
    <row r="97" spans="3:7" s="2" customFormat="1" ht="11.4">
      <c r="C97" s="382"/>
      <c r="E97" s="382"/>
      <c r="G97" s="382"/>
    </row>
    <row r="98" spans="3:7" s="2" customFormat="1" ht="11.4">
      <c r="C98" s="382"/>
      <c r="E98" s="382"/>
      <c r="G98" s="382"/>
    </row>
    <row r="99" spans="3:7" s="2" customFormat="1" ht="11.4">
      <c r="C99" s="382"/>
      <c r="E99" s="382"/>
      <c r="G99" s="382"/>
    </row>
    <row r="100" spans="3:7" s="2" customFormat="1" ht="11.4">
      <c r="C100" s="382"/>
      <c r="E100" s="382"/>
      <c r="G100" s="382"/>
    </row>
    <row r="101" spans="3:7" s="2" customFormat="1" ht="11.4">
      <c r="C101" s="382"/>
      <c r="E101" s="382"/>
      <c r="G101" s="382"/>
    </row>
    <row r="102" spans="3:7" s="2" customFormat="1" ht="11.4">
      <c r="C102" s="382"/>
      <c r="E102" s="382"/>
      <c r="G102" s="382"/>
    </row>
    <row r="103" spans="3:7" s="2" customFormat="1" ht="11.4">
      <c r="C103" s="382"/>
      <c r="E103" s="382"/>
      <c r="G103" s="382"/>
    </row>
    <row r="104" spans="3:7" s="2" customFormat="1" ht="11.4">
      <c r="C104" s="382"/>
      <c r="E104" s="382"/>
      <c r="G104" s="382"/>
    </row>
    <row r="105" spans="3:7" s="2" customFormat="1" ht="11.4">
      <c r="C105" s="382"/>
      <c r="E105" s="382"/>
      <c r="G105" s="382"/>
    </row>
    <row r="106" spans="3:7" s="2" customFormat="1" ht="11.4">
      <c r="C106" s="382"/>
      <c r="E106" s="382"/>
      <c r="G106" s="382"/>
    </row>
    <row r="107" spans="3:7" s="2" customFormat="1" ht="11.4">
      <c r="C107" s="382"/>
      <c r="E107" s="382"/>
      <c r="G107" s="382"/>
    </row>
    <row r="108" spans="3:7" s="2" customFormat="1" ht="11.4">
      <c r="C108" s="382"/>
      <c r="E108" s="382"/>
      <c r="G108" s="382"/>
    </row>
    <row r="109" spans="3:7" s="2" customFormat="1" ht="11.4">
      <c r="C109" s="382"/>
      <c r="E109" s="382"/>
      <c r="G109" s="382"/>
    </row>
    <row r="110" spans="3:7" s="2" customFormat="1" ht="11.4">
      <c r="C110" s="382"/>
      <c r="E110" s="382"/>
      <c r="G110" s="382"/>
    </row>
    <row r="111" spans="3:7" s="2" customFormat="1" ht="11.4">
      <c r="C111" s="382"/>
      <c r="E111" s="382"/>
      <c r="G111" s="382"/>
    </row>
    <row r="112" spans="3:7" s="2" customFormat="1" ht="11.4">
      <c r="C112" s="382"/>
      <c r="E112" s="382"/>
      <c r="G112" s="382"/>
    </row>
    <row r="113" spans="3:7" s="2" customFormat="1" ht="11.4">
      <c r="C113" s="382"/>
      <c r="E113" s="382"/>
      <c r="G113" s="382"/>
    </row>
    <row r="114" spans="3:7" s="2" customFormat="1" ht="11.4">
      <c r="C114" s="382"/>
      <c r="E114" s="382"/>
      <c r="G114" s="382"/>
    </row>
    <row r="115" spans="3:7" s="2" customFormat="1" ht="11.4">
      <c r="C115" s="382"/>
      <c r="E115" s="382"/>
      <c r="G115" s="382"/>
    </row>
    <row r="116" spans="3:7" s="2" customFormat="1" ht="11.4">
      <c r="C116" s="382"/>
      <c r="E116" s="382"/>
      <c r="G116" s="382"/>
    </row>
    <row r="117" spans="3:7" s="2" customFormat="1" ht="11.4">
      <c r="C117" s="382"/>
      <c r="E117" s="382"/>
      <c r="G117" s="382"/>
    </row>
    <row r="118" spans="3:7" s="2" customFormat="1" ht="11.4">
      <c r="C118" s="382"/>
      <c r="E118" s="382"/>
      <c r="G118" s="382"/>
    </row>
    <row r="119" spans="3:7" s="2" customFormat="1" ht="11.4">
      <c r="C119" s="382"/>
      <c r="E119" s="382"/>
      <c r="G119" s="382"/>
    </row>
    <row r="120" spans="3:7" s="2" customFormat="1" ht="11.4">
      <c r="C120" s="382"/>
      <c r="E120" s="382"/>
      <c r="G120" s="382"/>
    </row>
    <row r="121" spans="3:7" s="2" customFormat="1" ht="11.4">
      <c r="C121" s="382"/>
      <c r="E121" s="382"/>
      <c r="G121" s="382"/>
    </row>
    <row r="122" spans="3:7" s="2" customFormat="1" ht="11.4">
      <c r="C122" s="382"/>
      <c r="E122" s="382"/>
      <c r="G122" s="382"/>
    </row>
    <row r="123" spans="3:7" s="2" customFormat="1" ht="11.4">
      <c r="C123" s="382"/>
      <c r="E123" s="382"/>
      <c r="G123" s="382"/>
    </row>
    <row r="124" spans="3:7" s="2" customFormat="1" ht="11.4">
      <c r="C124" s="382"/>
      <c r="E124" s="382"/>
      <c r="G124" s="382"/>
    </row>
    <row r="125" spans="3:7" s="2" customFormat="1" ht="11.4">
      <c r="C125" s="382"/>
      <c r="E125" s="382"/>
      <c r="G125" s="382"/>
    </row>
    <row r="126" spans="3:7" s="2" customFormat="1" ht="11.4">
      <c r="C126" s="382"/>
      <c r="E126" s="382"/>
      <c r="G126" s="382"/>
    </row>
    <row r="127" spans="3:7" s="2" customFormat="1" ht="11.4">
      <c r="C127" s="382"/>
      <c r="E127" s="382"/>
      <c r="G127" s="382"/>
    </row>
    <row r="128" spans="3:7" s="2" customFormat="1" ht="11.4">
      <c r="C128" s="382"/>
      <c r="E128" s="382"/>
      <c r="G128" s="382"/>
    </row>
    <row r="129" spans="3:7" s="2" customFormat="1" ht="11.4">
      <c r="C129" s="382"/>
      <c r="E129" s="382"/>
      <c r="G129" s="382"/>
    </row>
    <row r="130" spans="3:7" s="2" customFormat="1" ht="11.4">
      <c r="C130" s="382"/>
      <c r="E130" s="382"/>
      <c r="G130" s="382"/>
    </row>
    <row r="131" spans="3:7" s="2" customFormat="1" ht="11.4">
      <c r="C131" s="382"/>
      <c r="E131" s="382"/>
      <c r="G131" s="382"/>
    </row>
    <row r="132" spans="3:7" s="2" customFormat="1" ht="11.4">
      <c r="C132" s="382"/>
      <c r="E132" s="382"/>
      <c r="G132" s="382"/>
    </row>
    <row r="133" spans="3:7" s="2" customFormat="1" ht="11.4">
      <c r="C133" s="382"/>
      <c r="E133" s="382"/>
      <c r="G133" s="382"/>
    </row>
    <row r="134" spans="3:7" s="2" customFormat="1" ht="11.4">
      <c r="C134" s="382"/>
      <c r="E134" s="382"/>
      <c r="G134" s="382"/>
    </row>
  </sheetData>
  <mergeCells count="14">
    <mergeCell ref="A83:N83"/>
    <mergeCell ref="A79:N79"/>
    <mergeCell ref="A1:N1"/>
    <mergeCell ref="A4:A10"/>
    <mergeCell ref="B4:G4"/>
    <mergeCell ref="I4:N4"/>
    <mergeCell ref="D7:G7"/>
    <mergeCell ref="K7:N7"/>
    <mergeCell ref="B7:C10"/>
    <mergeCell ref="M10:N10"/>
    <mergeCell ref="F10:G10"/>
    <mergeCell ref="I7:J10"/>
    <mergeCell ref="D10:E10"/>
    <mergeCell ref="K10:L10"/>
  </mergeCells>
  <phoneticPr fontId="0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defaultColWidth="11.44140625" defaultRowHeight="13.2"/>
  <cols>
    <col min="1" max="1" width="30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80" t="s">
        <v>223</v>
      </c>
      <c r="B1" s="680"/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0"/>
      <c r="N1" s="680"/>
    </row>
    <row r="2" spans="1:14" s="11" customFormat="1" ht="6.6" customHeight="1" thickBot="1">
      <c r="A2" s="64"/>
      <c r="B2" s="136"/>
      <c r="C2" s="329"/>
      <c r="D2" s="136"/>
      <c r="E2" s="329"/>
      <c r="F2" s="136"/>
      <c r="G2" s="329"/>
      <c r="H2" s="137"/>
      <c r="I2" s="9"/>
      <c r="J2" s="9"/>
      <c r="K2" s="9"/>
      <c r="L2" s="9"/>
      <c r="M2" s="9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3" t="s">
        <v>200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14" s="11" customFormat="1" ht="6.6" customHeight="1">
      <c r="A5" s="663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63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14" s="11" customFormat="1" ht="6.6" customHeight="1">
      <c r="A8" s="663"/>
      <c r="B8" s="670"/>
      <c r="C8" s="670"/>
      <c r="D8" s="536"/>
      <c r="E8" s="537"/>
      <c r="F8" s="536"/>
      <c r="G8" s="537"/>
      <c r="H8" s="534"/>
      <c r="I8" s="670"/>
      <c r="J8" s="670"/>
      <c r="K8" s="536"/>
      <c r="L8" s="536"/>
      <c r="M8" s="536"/>
      <c r="N8" s="536"/>
    </row>
    <row r="9" spans="1:14" s="11" customFormat="1" ht="6.6" customHeight="1">
      <c r="A9" s="663"/>
      <c r="B9" s="670"/>
      <c r="C9" s="670"/>
      <c r="D9" s="534"/>
      <c r="E9" s="538"/>
      <c r="F9" s="534"/>
      <c r="G9" s="538"/>
      <c r="H9" s="534"/>
      <c r="I9" s="670"/>
      <c r="J9" s="670"/>
      <c r="K9" s="534"/>
      <c r="L9" s="534"/>
      <c r="M9" s="534"/>
      <c r="N9" s="534"/>
    </row>
    <row r="10" spans="1:14" s="11" customFormat="1" ht="25.5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</row>
    <row r="11" spans="1:14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36" customFormat="1" ht="6.6" customHeight="1">
      <c r="A12" s="139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3.8">
      <c r="A13" s="525" t="s">
        <v>60</v>
      </c>
      <c r="B13" s="470">
        <f t="shared" ref="B13:B18" si="0">D13+F13</f>
        <v>258473</v>
      </c>
      <c r="C13" s="473"/>
      <c r="D13" s="526">
        <f>SUM(D14:D18)</f>
        <v>97888</v>
      </c>
      <c r="E13" s="473"/>
      <c r="F13" s="526">
        <f>SUM(F14:F18)</f>
        <v>160585</v>
      </c>
      <c r="G13" s="473"/>
      <c r="H13" s="576"/>
      <c r="I13" s="476">
        <f>SUM(I14:I17)</f>
        <v>100</v>
      </c>
      <c r="J13" s="476"/>
      <c r="K13" s="476">
        <f>SUM(K14:K17)</f>
        <v>100.00000000000001</v>
      </c>
      <c r="L13" s="476"/>
      <c r="M13" s="476">
        <f>SUM(M14:M17)</f>
        <v>100.00000000000001</v>
      </c>
      <c r="N13" s="518"/>
    </row>
    <row r="14" spans="1:14" s="11" customFormat="1" ht="11.4">
      <c r="A14" s="578" t="s">
        <v>22</v>
      </c>
      <c r="B14" s="485">
        <f t="shared" si="0"/>
        <v>132357</v>
      </c>
      <c r="C14" s="499"/>
      <c r="D14" s="485">
        <v>14647</v>
      </c>
      <c r="E14" s="485"/>
      <c r="F14" s="485">
        <v>117710</v>
      </c>
      <c r="G14" s="499"/>
      <c r="H14" s="579"/>
      <c r="I14" s="488">
        <f>B14*100/SUM(B14:B17)</f>
        <v>58.008826868039641</v>
      </c>
      <c r="J14" s="488"/>
      <c r="K14" s="488">
        <f>D14*100/SUM($D$14:$D$17)</f>
        <v>18.645534975494876</v>
      </c>
      <c r="L14" s="488"/>
      <c r="M14" s="488">
        <f>F14*100/SUM($F$14:$F$17)</f>
        <v>78.676844103414169</v>
      </c>
      <c r="N14" s="521"/>
    </row>
    <row r="15" spans="1:14" s="11" customFormat="1" ht="11.4">
      <c r="A15" s="578" t="s">
        <v>154</v>
      </c>
      <c r="B15" s="485">
        <f t="shared" si="0"/>
        <v>64643</v>
      </c>
      <c r="C15" s="499"/>
      <c r="D15" s="485">
        <v>44215</v>
      </c>
      <c r="E15" s="485"/>
      <c r="F15" s="485">
        <v>20428</v>
      </c>
      <c r="G15" s="499"/>
      <c r="H15" s="579"/>
      <c r="I15" s="488">
        <f>B15*100/SUM(B14:B17)</f>
        <v>28.331441444205339</v>
      </c>
      <c r="J15" s="488"/>
      <c r="K15" s="488">
        <f>D15*100/SUM($D$14:$D$17)</f>
        <v>56.285405130163582</v>
      </c>
      <c r="L15" s="488"/>
      <c r="M15" s="488">
        <f>F15*100/SUM($F$14:$F$17)</f>
        <v>13.653984974467289</v>
      </c>
      <c r="N15" s="521"/>
    </row>
    <row r="16" spans="1:14" s="11" customFormat="1" ht="11.4">
      <c r="A16" s="578" t="s">
        <v>23</v>
      </c>
      <c r="B16" s="485">
        <f t="shared" si="0"/>
        <v>29008</v>
      </c>
      <c r="C16" s="499"/>
      <c r="D16" s="485">
        <v>19603</v>
      </c>
      <c r="E16" s="485"/>
      <c r="F16" s="485">
        <v>9405</v>
      </c>
      <c r="G16" s="499"/>
      <c r="H16" s="579"/>
      <c r="I16" s="488">
        <f>B16*100/SUM(B14:B17)</f>
        <v>12.713494940109657</v>
      </c>
      <c r="J16" s="488"/>
      <c r="K16" s="488">
        <f>D16*100/SUM($D$14:$D$17)</f>
        <v>24.954490484374006</v>
      </c>
      <c r="L16" s="488"/>
      <c r="M16" s="488">
        <f>F16*100/SUM($F$14:$F$17)</f>
        <v>6.2862604603908778</v>
      </c>
      <c r="N16" s="521"/>
    </row>
    <row r="17" spans="1:14" s="11" customFormat="1">
      <c r="A17" s="578" t="s">
        <v>166</v>
      </c>
      <c r="B17" s="485">
        <f t="shared" si="0"/>
        <v>2159</v>
      </c>
      <c r="C17" s="499"/>
      <c r="D17" s="485">
        <v>90</v>
      </c>
      <c r="E17" s="485" t="s">
        <v>1</v>
      </c>
      <c r="F17" s="485">
        <v>2069</v>
      </c>
      <c r="G17" s="499"/>
      <c r="H17" s="580"/>
      <c r="I17" s="488">
        <f>B17*100/SUM(B14:B17)</f>
        <v>0.94623674764536503</v>
      </c>
      <c r="J17" s="488"/>
      <c r="K17" s="488">
        <f>D17*100/SUM($D$14:$D$17)</f>
        <v>0.11456940996753867</v>
      </c>
      <c r="L17" s="581"/>
      <c r="M17" s="488">
        <f>F17*100/SUM($F$14:$F$17)</f>
        <v>1.3829104617276688</v>
      </c>
      <c r="N17" s="521"/>
    </row>
    <row r="18" spans="1:14" s="11" customFormat="1" ht="11.4">
      <c r="A18" s="578" t="s">
        <v>11</v>
      </c>
      <c r="B18" s="485">
        <f t="shared" si="0"/>
        <v>30306</v>
      </c>
      <c r="C18" s="499"/>
      <c r="D18" s="485">
        <v>19333</v>
      </c>
      <c r="E18" s="485"/>
      <c r="F18" s="485">
        <v>10973</v>
      </c>
      <c r="G18" s="499"/>
      <c r="H18" s="580"/>
      <c r="I18" s="493" t="s">
        <v>101</v>
      </c>
      <c r="J18" s="493"/>
      <c r="K18" s="493" t="s">
        <v>101</v>
      </c>
      <c r="L18" s="582"/>
      <c r="M18" s="493" t="s">
        <v>101</v>
      </c>
      <c r="N18" s="521"/>
    </row>
    <row r="19" spans="1:14" s="11" customFormat="1" ht="6" customHeight="1">
      <c r="A19" s="25"/>
      <c r="B19" s="238"/>
      <c r="C19" s="260"/>
      <c r="D19" s="238"/>
      <c r="E19" s="260"/>
      <c r="F19" s="238"/>
      <c r="G19" s="260"/>
      <c r="H19" s="14"/>
      <c r="I19" s="254"/>
      <c r="J19" s="244"/>
      <c r="K19" s="254"/>
      <c r="L19" s="254"/>
      <c r="M19" s="254"/>
      <c r="N19" s="26"/>
    </row>
    <row r="20" spans="1:14" s="11" customFormat="1" ht="12">
      <c r="A20" s="448" t="s">
        <v>12</v>
      </c>
      <c r="B20" s="321">
        <f t="shared" ref="B20:B25" si="1">D20+F20</f>
        <v>214302</v>
      </c>
      <c r="C20" s="281"/>
      <c r="D20" s="321">
        <f>SUM(D21:D25)</f>
        <v>71205</v>
      </c>
      <c r="E20" s="281"/>
      <c r="F20" s="321">
        <f>SUM(F21:F25)</f>
        <v>143097</v>
      </c>
      <c r="G20" s="281"/>
      <c r="H20" s="43"/>
      <c r="I20" s="253">
        <f>SUM(I21:I24)</f>
        <v>100</v>
      </c>
      <c r="J20" s="253"/>
      <c r="K20" s="253">
        <f>SUM(K21:K24)</f>
        <v>100</v>
      </c>
      <c r="L20" s="253"/>
      <c r="M20" s="253">
        <f>SUM(M21:M24)</f>
        <v>99.999999999999986</v>
      </c>
      <c r="N20" s="41"/>
    </row>
    <row r="21" spans="1:14" s="11" customFormat="1" ht="11.4">
      <c r="A21" s="66" t="s">
        <v>22</v>
      </c>
      <c r="B21" s="247">
        <f t="shared" si="1"/>
        <v>127001</v>
      </c>
      <c r="C21" s="259"/>
      <c r="D21" s="247">
        <v>14004</v>
      </c>
      <c r="E21" s="247"/>
      <c r="F21" s="247">
        <v>112997</v>
      </c>
      <c r="G21" s="259"/>
      <c r="H21" s="10"/>
      <c r="I21" s="244">
        <f>B21*100/SUM(B21:B24)</f>
        <v>66.059307266986735</v>
      </c>
      <c r="J21" s="244"/>
      <c r="K21" s="244">
        <f>D21*100/SUM($D$21:$D$24)</f>
        <v>24.181099235059484</v>
      </c>
      <c r="L21" s="244"/>
      <c r="M21" s="244">
        <f>F21*100/SUM($F$21:$F$24)</f>
        <v>84.112699121631678</v>
      </c>
      <c r="N21" s="34"/>
    </row>
    <row r="22" spans="1:14" s="11" customFormat="1" ht="11.4">
      <c r="A22" s="66" t="s">
        <v>24</v>
      </c>
      <c r="B22" s="247">
        <f t="shared" si="1"/>
        <v>43911</v>
      </c>
      <c r="C22" s="259"/>
      <c r="D22" s="247">
        <v>32439</v>
      </c>
      <c r="E22" s="247"/>
      <c r="F22" s="247">
        <v>11472</v>
      </c>
      <c r="G22" s="259"/>
      <c r="H22" s="10"/>
      <c r="I22" s="244">
        <f>B22*100/SUM(B21:B24)</f>
        <v>22.840215757361392</v>
      </c>
      <c r="J22" s="244"/>
      <c r="K22" s="244">
        <f>D22*100/SUM($D$21:$D$24)</f>
        <v>56.013330340338094</v>
      </c>
      <c r="L22" s="244"/>
      <c r="M22" s="244">
        <f>F22*100/SUM($F$21:$F$24)</f>
        <v>8.5395265743635544</v>
      </c>
      <c r="N22" s="34"/>
    </row>
    <row r="23" spans="1:14" s="11" customFormat="1" ht="11.4">
      <c r="A23" s="66" t="s">
        <v>23</v>
      </c>
      <c r="B23" s="247">
        <f t="shared" si="1"/>
        <v>19631</v>
      </c>
      <c r="C23" s="259"/>
      <c r="D23" s="247">
        <v>11380</v>
      </c>
      <c r="E23" s="247"/>
      <c r="F23" s="247">
        <v>8251</v>
      </c>
      <c r="G23" s="259"/>
      <c r="H23" s="10"/>
      <c r="I23" s="244">
        <f>B23*100/SUM(B21:B24)</f>
        <v>10.211024015229931</v>
      </c>
      <c r="J23" s="244"/>
      <c r="K23" s="244">
        <f>D23*100/SUM($D$21:$D$24)</f>
        <v>19.650164902526203</v>
      </c>
      <c r="L23" s="244"/>
      <c r="M23" s="244">
        <f>F23*100/SUM($F$21:$F$24)</f>
        <v>6.141878814947149</v>
      </c>
      <c r="N23" s="34"/>
    </row>
    <row r="24" spans="1:14" s="11" customFormat="1">
      <c r="A24" s="66" t="s">
        <v>166</v>
      </c>
      <c r="B24" s="247">
        <f t="shared" si="1"/>
        <v>1710</v>
      </c>
      <c r="C24" s="259"/>
      <c r="D24" s="247">
        <v>90</v>
      </c>
      <c r="E24" s="247" t="s">
        <v>1</v>
      </c>
      <c r="F24" s="247">
        <v>1620</v>
      </c>
      <c r="G24" s="259"/>
      <c r="H24" s="10"/>
      <c r="I24" s="244">
        <f>B24*100/SUM(B21:B24)</f>
        <v>0.88945296042194399</v>
      </c>
      <c r="J24" s="244"/>
      <c r="K24" s="244">
        <f>D24*100/SUM($D$21:$D$24)</f>
        <v>0.15540552207621777</v>
      </c>
      <c r="L24" s="244"/>
      <c r="M24" s="244">
        <f>F24*100/SUM($F$21:$F$24)</f>
        <v>1.205895489057615</v>
      </c>
      <c r="N24" s="34"/>
    </row>
    <row r="25" spans="1:14" s="11" customFormat="1" ht="11.4">
      <c r="A25" s="66" t="s">
        <v>11</v>
      </c>
      <c r="B25" s="247">
        <f t="shared" si="1"/>
        <v>22049</v>
      </c>
      <c r="C25" s="259"/>
      <c r="D25" s="247">
        <v>13292</v>
      </c>
      <c r="E25" s="247"/>
      <c r="F25" s="247">
        <v>8757</v>
      </c>
      <c r="G25" s="259"/>
      <c r="H25" s="10"/>
      <c r="I25" s="282" t="s">
        <v>101</v>
      </c>
      <c r="J25" s="244"/>
      <c r="K25" s="282" t="s">
        <v>101</v>
      </c>
      <c r="L25" s="244"/>
      <c r="M25" s="282" t="s">
        <v>101</v>
      </c>
      <c r="N25" s="34"/>
    </row>
    <row r="26" spans="1:14" s="11" customFormat="1" ht="6.6" customHeight="1">
      <c r="A26" s="65"/>
      <c r="B26" s="321"/>
      <c r="C26" s="260"/>
      <c r="D26" s="238"/>
      <c r="E26" s="260"/>
      <c r="F26" s="238"/>
      <c r="G26" s="260"/>
      <c r="H26" s="26"/>
      <c r="I26" s="244"/>
      <c r="J26" s="244"/>
      <c r="K26" s="244"/>
      <c r="L26" s="244"/>
      <c r="M26" s="244"/>
      <c r="N26" s="26"/>
    </row>
    <row r="27" spans="1:14" s="11" customFormat="1" ht="12">
      <c r="A27" s="448" t="s">
        <v>13</v>
      </c>
      <c r="B27" s="321">
        <f t="shared" ref="B27:B32" si="2">D27+F27</f>
        <v>44171</v>
      </c>
      <c r="C27" s="281"/>
      <c r="D27" s="321">
        <f>SUM(D28:D32)</f>
        <v>26683</v>
      </c>
      <c r="E27" s="281"/>
      <c r="F27" s="321">
        <f>SUM(F28:F32)</f>
        <v>17488</v>
      </c>
      <c r="G27" s="281"/>
      <c r="H27" s="43"/>
      <c r="I27" s="253">
        <f>SUM(I28:I31)</f>
        <v>100</v>
      </c>
      <c r="J27" s="253"/>
      <c r="K27" s="253">
        <f>SUM(K28:K31)</f>
        <v>100</v>
      </c>
      <c r="L27" s="253"/>
      <c r="M27" s="253">
        <f>SUM(M28:M31)</f>
        <v>100</v>
      </c>
      <c r="N27" s="41"/>
    </row>
    <row r="28" spans="1:14" s="11" customFormat="1" ht="11.4">
      <c r="A28" s="66" t="s">
        <v>22</v>
      </c>
      <c r="B28" s="247">
        <f t="shared" si="2"/>
        <v>5356</v>
      </c>
      <c r="C28" s="260"/>
      <c r="D28" s="247">
        <v>643</v>
      </c>
      <c r="E28" s="247" t="s">
        <v>1</v>
      </c>
      <c r="F28" s="247">
        <v>4713</v>
      </c>
      <c r="G28" s="260"/>
      <c r="H28" s="10"/>
      <c r="I28" s="244">
        <f>B28*100/SUM($B$28:$B$31)</f>
        <v>14.913404243470513</v>
      </c>
      <c r="J28" s="244"/>
      <c r="K28" s="244">
        <f>D28*100/SUM($D$28:$D$31)</f>
        <v>3.1150082356360818</v>
      </c>
      <c r="L28" s="244"/>
      <c r="M28" s="244">
        <f>F28*100/SUM($F$28:$F$31)</f>
        <v>30.860398114195913</v>
      </c>
      <c r="N28" s="26"/>
    </row>
    <row r="29" spans="1:14" s="11" customFormat="1" ht="11.4">
      <c r="A29" s="66" t="s">
        <v>24</v>
      </c>
      <c r="B29" s="247">
        <f t="shared" si="2"/>
        <v>20732</v>
      </c>
      <c r="C29" s="260"/>
      <c r="D29" s="247">
        <v>11776</v>
      </c>
      <c r="E29" s="247"/>
      <c r="F29" s="247">
        <v>8956</v>
      </c>
      <c r="G29" s="260"/>
      <c r="H29" s="10"/>
      <c r="I29" s="244">
        <f>B29*100/SUM($B$28:$B$31)</f>
        <v>57.726791780364202</v>
      </c>
      <c r="J29" s="244"/>
      <c r="K29" s="244">
        <f>D29*100/SUM($D$28:$D$31)</f>
        <v>57.048735587636855</v>
      </c>
      <c r="L29" s="244"/>
      <c r="M29" s="244">
        <f>F29*100/SUM($F$28:$F$31)</f>
        <v>58.643268727082244</v>
      </c>
      <c r="N29" s="26"/>
    </row>
    <row r="30" spans="1:14" s="11" customFormat="1" ht="11.4">
      <c r="A30" s="66" t="s">
        <v>23</v>
      </c>
      <c r="B30" s="247">
        <f t="shared" si="2"/>
        <v>9377</v>
      </c>
      <c r="C30" s="260"/>
      <c r="D30" s="247">
        <v>8223</v>
      </c>
      <c r="E30" s="247"/>
      <c r="F30" s="247">
        <v>1154</v>
      </c>
      <c r="G30" s="259" t="s">
        <v>1</v>
      </c>
      <c r="H30" s="10"/>
      <c r="I30" s="244">
        <f>B30*100/SUM($B$28:$B$31)</f>
        <v>26.109595143955005</v>
      </c>
      <c r="J30" s="244"/>
      <c r="K30" s="244">
        <f>D30*100/SUM($D$28:$D$31)</f>
        <v>39.836256176727062</v>
      </c>
      <c r="L30" s="244"/>
      <c r="M30" s="244">
        <f>F30*100/SUM($F$28:$F$31)</f>
        <v>7.5563122053431115</v>
      </c>
      <c r="N30" s="26"/>
    </row>
    <row r="31" spans="1:14" s="11" customFormat="1">
      <c r="A31" s="66" t="s">
        <v>166</v>
      </c>
      <c r="B31" s="247">
        <f t="shared" si="2"/>
        <v>449</v>
      </c>
      <c r="C31" s="260" t="s">
        <v>1</v>
      </c>
      <c r="D31" s="247">
        <v>0</v>
      </c>
      <c r="E31" s="247"/>
      <c r="F31" s="247">
        <v>449</v>
      </c>
      <c r="G31" s="259" t="s">
        <v>1</v>
      </c>
      <c r="H31" s="10"/>
      <c r="I31" s="244">
        <f>B31*100/SUM($B$28:$B$31)</f>
        <v>1.25020883221028</v>
      </c>
      <c r="J31" s="244"/>
      <c r="K31" s="244">
        <f>D31*100/SUM($D$28:$D$31)</f>
        <v>0</v>
      </c>
      <c r="L31" s="244"/>
      <c r="M31" s="244">
        <f>F31*100/SUM($F$28:$F$31)</f>
        <v>2.9400209533787325</v>
      </c>
      <c r="N31" s="26"/>
    </row>
    <row r="32" spans="1:14" s="11" customFormat="1" ht="11.4">
      <c r="A32" s="66" t="s">
        <v>11</v>
      </c>
      <c r="B32" s="247">
        <f t="shared" si="2"/>
        <v>8257</v>
      </c>
      <c r="C32" s="259"/>
      <c r="D32" s="247">
        <v>6041</v>
      </c>
      <c r="E32" s="247"/>
      <c r="F32" s="247">
        <v>2216</v>
      </c>
      <c r="G32" s="259"/>
      <c r="H32" s="10"/>
      <c r="I32" s="282" t="s">
        <v>101</v>
      </c>
      <c r="J32" s="244"/>
      <c r="K32" s="282" t="s">
        <v>101</v>
      </c>
      <c r="L32" s="244"/>
      <c r="M32" s="282" t="s">
        <v>101</v>
      </c>
      <c r="N32" s="34"/>
    </row>
    <row r="33" spans="1:14" s="4" customFormat="1" ht="6.6" customHeight="1" thickBot="1">
      <c r="A33" s="140"/>
      <c r="B33" s="38"/>
      <c r="C33" s="374"/>
      <c r="D33" s="142"/>
      <c r="E33" s="375"/>
      <c r="F33" s="143"/>
      <c r="G33" s="374"/>
      <c r="H33" s="57"/>
      <c r="I33" s="319"/>
      <c r="J33" s="319"/>
      <c r="K33" s="319"/>
      <c r="L33" s="319"/>
      <c r="M33" s="319"/>
      <c r="N33" s="57"/>
    </row>
    <row r="34" spans="1:14" s="4" customFormat="1" ht="6.6" customHeight="1">
      <c r="A34" s="138"/>
      <c r="C34" s="334"/>
      <c r="D34" s="63"/>
      <c r="E34" s="376"/>
      <c r="F34" s="125"/>
      <c r="G34" s="334"/>
      <c r="H34" s="7"/>
      <c r="I34" s="7"/>
      <c r="J34" s="7"/>
      <c r="K34" s="7"/>
      <c r="L34" s="7"/>
      <c r="M34" s="7"/>
      <c r="N34" s="7"/>
    </row>
    <row r="35" spans="1:14" s="4" customFormat="1" ht="11.4">
      <c r="A35" s="13" t="s">
        <v>52</v>
      </c>
      <c r="C35" s="330"/>
      <c r="E35" s="330"/>
      <c r="G35" s="330"/>
    </row>
    <row r="36" spans="1:14" s="4" customFormat="1" ht="11.4">
      <c r="A36" s="13" t="s">
        <v>157</v>
      </c>
      <c r="C36" s="330"/>
      <c r="E36" s="330"/>
      <c r="G36" s="330"/>
    </row>
    <row r="37" spans="1:14" s="4" customFormat="1" ht="24" customHeight="1">
      <c r="A37" s="656" t="s">
        <v>153</v>
      </c>
      <c r="B37" s="656"/>
      <c r="C37" s="656"/>
      <c r="D37" s="656"/>
      <c r="E37" s="656"/>
      <c r="F37" s="656"/>
      <c r="G37" s="656"/>
      <c r="H37" s="656"/>
      <c r="I37" s="656"/>
      <c r="J37" s="656"/>
      <c r="K37" s="656"/>
      <c r="L37" s="656"/>
      <c r="M37" s="656"/>
      <c r="N37" s="656"/>
    </row>
    <row r="38" spans="1:14" s="4" customFormat="1" ht="10.199999999999999">
      <c r="A38" s="3" t="s">
        <v>31</v>
      </c>
      <c r="C38" s="330"/>
      <c r="E38" s="330"/>
      <c r="G38" s="330"/>
    </row>
    <row r="39" spans="1:14" s="4" customFormat="1" ht="10.199999999999999">
      <c r="A39" s="158" t="s">
        <v>113</v>
      </c>
      <c r="B39" s="18"/>
      <c r="C39" s="331"/>
      <c r="D39" s="18"/>
      <c r="E39" s="331"/>
      <c r="F39" s="18"/>
      <c r="G39" s="334"/>
    </row>
    <row r="40" spans="1:14" s="4" customFormat="1" ht="10.199999999999999">
      <c r="A40" s="4" t="s">
        <v>202</v>
      </c>
      <c r="B40" s="6"/>
      <c r="C40" s="330"/>
      <c r="E40" s="330"/>
      <c r="G40" s="330"/>
      <c r="N40" s="7"/>
    </row>
    <row r="42" spans="1:14">
      <c r="A42" s="363"/>
    </row>
    <row r="43" spans="1:14">
      <c r="A43" s="363"/>
    </row>
    <row r="44" spans="1:14">
      <c r="A44" s="363"/>
      <c r="B44" s="323"/>
      <c r="D44" s="323"/>
    </row>
    <row r="45" spans="1:14">
      <c r="A45" s="363"/>
    </row>
    <row r="46" spans="1:14">
      <c r="A46" s="363"/>
    </row>
    <row r="47" spans="1:14">
      <c r="A47" s="363"/>
    </row>
    <row r="48" spans="1:14">
      <c r="A48" s="363"/>
      <c r="B48" s="323"/>
      <c r="D48" s="323"/>
    </row>
  </sheetData>
  <mergeCells count="13">
    <mergeCell ref="A37:N37"/>
    <mergeCell ref="D10:E10"/>
    <mergeCell ref="K10:L10"/>
    <mergeCell ref="F10:G10"/>
    <mergeCell ref="A1:N1"/>
    <mergeCell ref="D7:G7"/>
    <mergeCell ref="B4:G4"/>
    <mergeCell ref="I4:N4"/>
    <mergeCell ref="K7:N7"/>
    <mergeCell ref="I7:J10"/>
    <mergeCell ref="M10:N10"/>
    <mergeCell ref="A4:A10"/>
    <mergeCell ref="B7:C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5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80" t="s">
        <v>224</v>
      </c>
      <c r="B1" s="680"/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0"/>
      <c r="N1" s="680"/>
    </row>
    <row r="2" spans="1:14" s="11" customFormat="1" ht="6.6" customHeight="1" thickBot="1">
      <c r="A2" s="64"/>
      <c r="B2" s="136"/>
      <c r="C2" s="329"/>
      <c r="D2" s="136"/>
      <c r="E2" s="329"/>
      <c r="F2" s="136"/>
      <c r="G2" s="329"/>
      <c r="H2" s="136"/>
      <c r="I2" s="9"/>
      <c r="J2" s="9"/>
      <c r="K2" s="9"/>
      <c r="L2" s="9"/>
      <c r="M2" s="9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3" t="s">
        <v>163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14" s="11" customFormat="1" ht="6.6" customHeight="1">
      <c r="A5" s="663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63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4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14" s="11" customFormat="1" ht="6.6" customHeight="1">
      <c r="A8" s="663"/>
      <c r="B8" s="670"/>
      <c r="C8" s="670"/>
      <c r="D8" s="536"/>
      <c r="E8" s="537"/>
      <c r="F8" s="536"/>
      <c r="G8" s="537"/>
      <c r="H8" s="534"/>
      <c r="I8" s="670"/>
      <c r="J8" s="670"/>
      <c r="K8" s="536"/>
      <c r="L8" s="536"/>
      <c r="M8" s="536"/>
      <c r="N8" s="536"/>
    </row>
    <row r="9" spans="1:14" s="11" customFormat="1" ht="6.6" customHeight="1">
      <c r="A9" s="663"/>
      <c r="B9" s="670"/>
      <c r="C9" s="670"/>
      <c r="D9" s="534"/>
      <c r="E9" s="538"/>
      <c r="F9" s="534"/>
      <c r="G9" s="538"/>
      <c r="H9" s="534"/>
      <c r="I9" s="670"/>
      <c r="J9" s="670"/>
      <c r="K9" s="534"/>
      <c r="L9" s="534"/>
      <c r="M9" s="534"/>
      <c r="N9" s="534"/>
    </row>
    <row r="10" spans="1:14" s="11" customFormat="1" ht="24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</row>
    <row r="11" spans="1:14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36" customFormat="1" ht="6.6" customHeight="1">
      <c r="A12" s="139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3.8">
      <c r="A13" s="542" t="s">
        <v>58</v>
      </c>
      <c r="B13" s="470">
        <f>D13+F13</f>
        <v>258470</v>
      </c>
      <c r="C13" s="558"/>
      <c r="D13" s="526">
        <f>SUM(D14:D20)</f>
        <v>97886</v>
      </c>
      <c r="E13" s="573"/>
      <c r="F13" s="526">
        <f>SUM(F14:F20)</f>
        <v>160584</v>
      </c>
      <c r="G13" s="574"/>
      <c r="H13" s="575"/>
      <c r="I13" s="476">
        <f>SUM(I14:I19)</f>
        <v>100</v>
      </c>
      <c r="J13" s="476"/>
      <c r="K13" s="476">
        <f>SUM(K14:K19)</f>
        <v>100.00000000000001</v>
      </c>
      <c r="L13" s="476"/>
      <c r="M13" s="476">
        <f>SUM(M14:M19)</f>
        <v>99.999999999999986</v>
      </c>
      <c r="N13" s="518"/>
    </row>
    <row r="14" spans="1:14" s="11" customFormat="1" ht="12">
      <c r="A14" s="482" t="s">
        <v>173</v>
      </c>
      <c r="B14" s="485">
        <f>D14+F14</f>
        <v>4506</v>
      </c>
      <c r="C14" s="558"/>
      <c r="D14" s="485">
        <v>906</v>
      </c>
      <c r="E14" s="485" t="s">
        <v>1</v>
      </c>
      <c r="F14" s="485">
        <v>3600</v>
      </c>
      <c r="G14" s="574"/>
      <c r="H14" s="575"/>
      <c r="I14" s="488">
        <f t="shared" ref="I14:I19" si="0">B14*100/SUM($B$14:$B$19)</f>
        <v>2.1671171474466879</v>
      </c>
      <c r="J14" s="476"/>
      <c r="K14" s="488">
        <f t="shared" ref="K14:K19" si="1">D14*100/SUM($D$14:$D$19)</f>
        <v>1.3661861390916219</v>
      </c>
      <c r="L14" s="476"/>
      <c r="M14" s="488">
        <f t="shared" ref="M14:M19" si="2">F14*100/SUM($F$14:$F$19)</f>
        <v>2.5421933479274061</v>
      </c>
      <c r="N14" s="518"/>
    </row>
    <row r="15" spans="1:14" s="11" customFormat="1" ht="11.4">
      <c r="A15" s="482" t="s">
        <v>42</v>
      </c>
      <c r="B15" s="485">
        <f t="shared" ref="B15:B20" si="3">D15+F15</f>
        <v>49048</v>
      </c>
      <c r="C15" s="486"/>
      <c r="D15" s="485">
        <v>5526</v>
      </c>
      <c r="E15" s="485"/>
      <c r="F15" s="485">
        <v>43522</v>
      </c>
      <c r="G15" s="486"/>
      <c r="H15" s="521"/>
      <c r="I15" s="488">
        <f t="shared" si="0"/>
        <v>23.58916152862076</v>
      </c>
      <c r="J15" s="488"/>
      <c r="K15" s="488">
        <f t="shared" si="1"/>
        <v>8.3328306894263822</v>
      </c>
      <c r="L15" s="488"/>
      <c r="M15" s="488">
        <f t="shared" si="2"/>
        <v>30.733705246804604</v>
      </c>
      <c r="N15" s="521"/>
    </row>
    <row r="16" spans="1:14" s="11" customFormat="1" ht="11.4">
      <c r="A16" s="482" t="s">
        <v>32</v>
      </c>
      <c r="B16" s="485">
        <f t="shared" si="3"/>
        <v>105657</v>
      </c>
      <c r="C16" s="486"/>
      <c r="D16" s="485">
        <v>31870</v>
      </c>
      <c r="E16" s="485"/>
      <c r="F16" s="485">
        <v>73787</v>
      </c>
      <c r="G16" s="486"/>
      <c r="H16" s="521"/>
      <c r="I16" s="488">
        <f t="shared" si="0"/>
        <v>50.814712926714314</v>
      </c>
      <c r="J16" s="488"/>
      <c r="K16" s="488">
        <f t="shared" si="1"/>
        <v>48.057783943543036</v>
      </c>
      <c r="L16" s="488"/>
      <c r="M16" s="488">
        <f t="shared" si="2"/>
        <v>52.105783489866532</v>
      </c>
      <c r="N16" s="521"/>
    </row>
    <row r="17" spans="1:14" s="11" customFormat="1" ht="11.4">
      <c r="A17" s="482" t="s">
        <v>33</v>
      </c>
      <c r="B17" s="485">
        <f t="shared" si="3"/>
        <v>32589</v>
      </c>
      <c r="C17" s="486"/>
      <c r="D17" s="485">
        <v>19033</v>
      </c>
      <c r="E17" s="485"/>
      <c r="F17" s="485">
        <v>13556</v>
      </c>
      <c r="G17" s="486"/>
      <c r="H17" s="521"/>
      <c r="I17" s="488">
        <f t="shared" si="0"/>
        <v>15.67336456239239</v>
      </c>
      <c r="J17" s="488"/>
      <c r="K17" s="488">
        <f t="shared" si="1"/>
        <v>28.700464442970024</v>
      </c>
      <c r="L17" s="488"/>
      <c r="M17" s="488">
        <f t="shared" si="2"/>
        <v>9.572770284584422</v>
      </c>
      <c r="N17" s="521"/>
    </row>
    <row r="18" spans="1:14" s="11" customFormat="1" ht="11.4">
      <c r="A18" s="482" t="s">
        <v>34</v>
      </c>
      <c r="B18" s="485">
        <f t="shared" si="3"/>
        <v>11514</v>
      </c>
      <c r="C18" s="486"/>
      <c r="D18" s="485">
        <v>6682</v>
      </c>
      <c r="E18" s="485"/>
      <c r="F18" s="485">
        <v>4832</v>
      </c>
      <c r="G18" s="486"/>
      <c r="H18" s="521"/>
      <c r="I18" s="488">
        <f t="shared" si="0"/>
        <v>5.5375470119177015</v>
      </c>
      <c r="J18" s="488"/>
      <c r="K18" s="488">
        <f t="shared" si="1"/>
        <v>10.075999758730925</v>
      </c>
      <c r="L18" s="488"/>
      <c r="M18" s="488">
        <f t="shared" si="2"/>
        <v>3.4121884047736741</v>
      </c>
      <c r="N18" s="521"/>
    </row>
    <row r="19" spans="1:14" s="11" customFormat="1" ht="11.4">
      <c r="A19" s="482" t="s">
        <v>35</v>
      </c>
      <c r="B19" s="485">
        <f t="shared" si="3"/>
        <v>4612</v>
      </c>
      <c r="C19" s="486"/>
      <c r="D19" s="485">
        <v>2299</v>
      </c>
      <c r="E19" s="485" t="s">
        <v>1</v>
      </c>
      <c r="F19" s="485">
        <v>2313</v>
      </c>
      <c r="G19" s="486"/>
      <c r="H19" s="521"/>
      <c r="I19" s="488">
        <f t="shared" si="0"/>
        <v>2.2180968229081501</v>
      </c>
      <c r="J19" s="488"/>
      <c r="K19" s="488">
        <f t="shared" si="1"/>
        <v>3.4667350262380121</v>
      </c>
      <c r="L19" s="488"/>
      <c r="M19" s="488">
        <f t="shared" si="2"/>
        <v>1.6333592260433585</v>
      </c>
      <c r="N19" s="521"/>
    </row>
    <row r="20" spans="1:14" s="11" customFormat="1" ht="11.4">
      <c r="A20" s="482" t="s">
        <v>11</v>
      </c>
      <c r="B20" s="485">
        <f t="shared" si="3"/>
        <v>50544</v>
      </c>
      <c r="C20" s="486"/>
      <c r="D20" s="485">
        <v>31570</v>
      </c>
      <c r="E20" s="485"/>
      <c r="F20" s="485">
        <v>18974</v>
      </c>
      <c r="G20" s="486"/>
      <c r="H20" s="521"/>
      <c r="I20" s="493" t="s">
        <v>101</v>
      </c>
      <c r="J20" s="488"/>
      <c r="K20" s="493" t="s">
        <v>101</v>
      </c>
      <c r="L20" s="488"/>
      <c r="M20" s="493" t="s">
        <v>101</v>
      </c>
      <c r="N20" s="521"/>
    </row>
    <row r="21" spans="1:14" s="11" customFormat="1" ht="6.6" customHeight="1">
      <c r="A21" s="28"/>
      <c r="B21" s="410"/>
      <c r="C21" s="260"/>
      <c r="D21" s="410"/>
      <c r="E21" s="260"/>
      <c r="F21" s="410"/>
      <c r="G21" s="260"/>
      <c r="H21" s="26"/>
      <c r="I21" s="244"/>
      <c r="J21" s="244"/>
      <c r="K21" s="244"/>
      <c r="L21" s="244"/>
      <c r="M21" s="244"/>
      <c r="N21" s="26"/>
    </row>
    <row r="22" spans="1:14" s="11" customFormat="1" ht="24">
      <c r="A22" s="61" t="s">
        <v>22</v>
      </c>
      <c r="B22" s="321">
        <f t="shared" ref="B22:B29" si="4">D22+F22</f>
        <v>132356</v>
      </c>
      <c r="C22" s="290"/>
      <c r="D22" s="321">
        <f>SUM(D23:D29)</f>
        <v>14646</v>
      </c>
      <c r="E22" s="259"/>
      <c r="F22" s="321">
        <f>SUM(F23:F29)</f>
        <v>117710</v>
      </c>
      <c r="G22" s="432"/>
      <c r="H22" s="345"/>
      <c r="I22" s="253">
        <f>SUM(I23:I28)</f>
        <v>100.00000000000001</v>
      </c>
      <c r="J22" s="253"/>
      <c r="K22" s="253">
        <f>SUM(K23:K28)</f>
        <v>99.999999999999986</v>
      </c>
      <c r="L22" s="253"/>
      <c r="M22" s="253">
        <f>SUM(M23:M28)</f>
        <v>100</v>
      </c>
      <c r="N22" s="83"/>
    </row>
    <row r="23" spans="1:14" s="11" customFormat="1" ht="12">
      <c r="A23" s="46" t="s">
        <v>173</v>
      </c>
      <c r="B23" s="247">
        <f>D23+F23</f>
        <v>915</v>
      </c>
      <c r="C23" s="290"/>
      <c r="D23" s="247">
        <v>30</v>
      </c>
      <c r="E23" s="247" t="s">
        <v>1</v>
      </c>
      <c r="F23" s="247">
        <v>885</v>
      </c>
      <c r="G23" s="247"/>
      <c r="H23" s="345"/>
      <c r="I23" s="244">
        <f t="shared" ref="I23:I28" si="5">B23*100/SUM($B$23:$B$28)</f>
        <v>0.71700597113169406</v>
      </c>
      <c r="J23" s="253"/>
      <c r="K23" s="244">
        <f t="shared" ref="K23:K28" si="6">D23*100/SUM($D$23:$D$28)</f>
        <v>0.21735980292711202</v>
      </c>
      <c r="L23" s="253"/>
      <c r="M23" s="244">
        <f t="shared" ref="M23:M28" si="7">F23*100/SUM($F$23:$F$28)</f>
        <v>0.77759814430815732</v>
      </c>
      <c r="N23" s="83"/>
    </row>
    <row r="24" spans="1:14" s="11" customFormat="1" ht="11.4">
      <c r="A24" s="46" t="s">
        <v>42</v>
      </c>
      <c r="B24" s="247">
        <f t="shared" si="4"/>
        <v>40232</v>
      </c>
      <c r="C24" s="260"/>
      <c r="D24" s="247">
        <v>811</v>
      </c>
      <c r="E24" s="247" t="s">
        <v>1</v>
      </c>
      <c r="F24" s="247">
        <v>39421</v>
      </c>
      <c r="G24" s="247"/>
      <c r="H24" s="10"/>
      <c r="I24" s="244">
        <f t="shared" si="5"/>
        <v>31.526321563464823</v>
      </c>
      <c r="J24" s="244"/>
      <c r="K24" s="244">
        <f t="shared" si="6"/>
        <v>5.8759600057962613</v>
      </c>
      <c r="L24" s="244"/>
      <c r="M24" s="244">
        <f t="shared" si="7"/>
        <v>34.636945137595333</v>
      </c>
      <c r="N24" s="26"/>
    </row>
    <row r="25" spans="1:14" s="11" customFormat="1" ht="11.4">
      <c r="A25" s="46" t="s">
        <v>32</v>
      </c>
      <c r="B25" s="247">
        <f t="shared" si="4"/>
        <v>71006</v>
      </c>
      <c r="C25" s="260"/>
      <c r="D25" s="247">
        <v>8796</v>
      </c>
      <c r="E25" s="247"/>
      <c r="F25" s="247">
        <v>62210</v>
      </c>
      <c r="G25" s="247"/>
      <c r="H25" s="10"/>
      <c r="I25" s="244">
        <f t="shared" si="5"/>
        <v>55.641230585985866</v>
      </c>
      <c r="J25" s="244"/>
      <c r="K25" s="244">
        <f t="shared" si="6"/>
        <v>63.729894218229241</v>
      </c>
      <c r="L25" s="244"/>
      <c r="M25" s="244">
        <f t="shared" si="7"/>
        <v>54.660317014023128</v>
      </c>
      <c r="N25" s="26"/>
    </row>
    <row r="26" spans="1:14" s="11" customFormat="1" ht="11.4">
      <c r="A26" s="46" t="s">
        <v>33</v>
      </c>
      <c r="B26" s="247">
        <f t="shared" si="4"/>
        <v>11293</v>
      </c>
      <c r="C26" s="260"/>
      <c r="D26" s="247">
        <v>3474</v>
      </c>
      <c r="E26" s="247"/>
      <c r="F26" s="247">
        <v>7819</v>
      </c>
      <c r="G26" s="247"/>
      <c r="H26" s="10"/>
      <c r="I26" s="244">
        <f t="shared" si="5"/>
        <v>8.8493425486231914</v>
      </c>
      <c r="J26" s="244"/>
      <c r="K26" s="244">
        <f t="shared" si="6"/>
        <v>25.170265178959571</v>
      </c>
      <c r="L26" s="244"/>
      <c r="M26" s="244">
        <f t="shared" si="7"/>
        <v>6.870101571011844</v>
      </c>
      <c r="N26" s="26"/>
    </row>
    <row r="27" spans="1:14" s="11" customFormat="1" ht="11.4">
      <c r="A27" s="46" t="s">
        <v>34</v>
      </c>
      <c r="B27" s="247">
        <f t="shared" si="4"/>
        <v>2799</v>
      </c>
      <c r="C27" s="260"/>
      <c r="D27" s="247">
        <v>507</v>
      </c>
      <c r="E27" s="247" t="s">
        <v>1</v>
      </c>
      <c r="F27" s="247">
        <v>2292</v>
      </c>
      <c r="G27" s="247"/>
      <c r="H27" s="10"/>
      <c r="I27" s="244">
        <f t="shared" si="5"/>
        <v>2.1933330198881</v>
      </c>
      <c r="J27" s="244"/>
      <c r="K27" s="244">
        <f t="shared" si="6"/>
        <v>3.6733806694681932</v>
      </c>
      <c r="L27" s="244"/>
      <c r="M27" s="244">
        <f t="shared" si="7"/>
        <v>2.0138473974624822</v>
      </c>
      <c r="N27" s="26"/>
    </row>
    <row r="28" spans="1:14" s="11" customFormat="1" ht="11.4">
      <c r="A28" s="46" t="s">
        <v>35</v>
      </c>
      <c r="B28" s="247">
        <f t="shared" si="4"/>
        <v>1369</v>
      </c>
      <c r="C28" s="260"/>
      <c r="D28" s="247">
        <v>184</v>
      </c>
      <c r="E28" s="247" t="s">
        <v>1</v>
      </c>
      <c r="F28" s="247">
        <v>1185</v>
      </c>
      <c r="G28" s="247"/>
      <c r="H28" s="10"/>
      <c r="I28" s="244">
        <f t="shared" si="5"/>
        <v>1.0727663109063268</v>
      </c>
      <c r="J28" s="244"/>
      <c r="K28" s="244">
        <f t="shared" si="6"/>
        <v>1.3331401246196204</v>
      </c>
      <c r="L28" s="244"/>
      <c r="M28" s="244">
        <f t="shared" si="7"/>
        <v>1.0411907355990582</v>
      </c>
      <c r="N28" s="26"/>
    </row>
    <row r="29" spans="1:14" s="11" customFormat="1" ht="11.4">
      <c r="A29" s="46" t="s">
        <v>11</v>
      </c>
      <c r="B29" s="247">
        <f t="shared" si="4"/>
        <v>4742</v>
      </c>
      <c r="C29" s="260"/>
      <c r="D29" s="247">
        <v>844</v>
      </c>
      <c r="E29" s="247" t="s">
        <v>1</v>
      </c>
      <c r="F29" s="247">
        <v>3898</v>
      </c>
      <c r="G29" s="247"/>
      <c r="H29" s="26"/>
      <c r="I29" s="282" t="s">
        <v>101</v>
      </c>
      <c r="J29" s="244"/>
      <c r="K29" s="282" t="s">
        <v>101</v>
      </c>
      <c r="L29" s="244"/>
      <c r="M29" s="282" t="s">
        <v>101</v>
      </c>
      <c r="N29" s="26"/>
    </row>
    <row r="30" spans="1:14" s="11" customFormat="1" ht="6.6" customHeight="1">
      <c r="A30" s="28"/>
      <c r="B30" s="410"/>
      <c r="C30" s="260"/>
      <c r="D30" s="410"/>
      <c r="E30" s="260"/>
      <c r="F30" s="410"/>
      <c r="G30" s="260"/>
      <c r="H30" s="26"/>
      <c r="I30" s="244"/>
      <c r="J30" s="244"/>
      <c r="K30" s="244"/>
      <c r="L30" s="244"/>
      <c r="M30" s="244"/>
      <c r="N30" s="26"/>
    </row>
    <row r="31" spans="1:14" s="11" customFormat="1" ht="12">
      <c r="A31" s="61" t="s">
        <v>24</v>
      </c>
      <c r="B31" s="321">
        <f t="shared" ref="B31:B38" si="8">D31+F31</f>
        <v>64641</v>
      </c>
      <c r="C31" s="269"/>
      <c r="D31" s="321">
        <f>SUM(D32:D38)</f>
        <v>44213</v>
      </c>
      <c r="E31" s="259"/>
      <c r="F31" s="321">
        <f>SUM(F32:F38)</f>
        <v>20428</v>
      </c>
      <c r="G31" s="432"/>
      <c r="H31" s="345"/>
      <c r="I31" s="253">
        <f>SUM(I32:I36)</f>
        <v>100</v>
      </c>
      <c r="J31" s="253"/>
      <c r="K31" s="253">
        <f>SUM(K32:K36)</f>
        <v>100</v>
      </c>
      <c r="L31" s="253"/>
      <c r="M31" s="253">
        <f>SUM(M32:M36)</f>
        <v>100</v>
      </c>
      <c r="N31" s="41"/>
    </row>
    <row r="32" spans="1:14" s="11" customFormat="1" ht="11.4">
      <c r="A32" s="46" t="s">
        <v>173</v>
      </c>
      <c r="B32" s="247">
        <f t="shared" si="8"/>
        <v>37</v>
      </c>
      <c r="C32" s="260" t="s">
        <v>1</v>
      </c>
      <c r="D32" s="247">
        <v>0</v>
      </c>
      <c r="E32" s="247"/>
      <c r="F32" s="247">
        <v>37</v>
      </c>
      <c r="G32" s="247" t="s">
        <v>1</v>
      </c>
      <c r="H32" s="26"/>
      <c r="I32" s="244">
        <f>B32*100/SUM(B32:B36)</f>
        <v>6.9118828342455779E-2</v>
      </c>
      <c r="J32" s="244"/>
      <c r="K32" s="244">
        <f>D32*100/SUM($D$32:$D$36)</f>
        <v>0</v>
      </c>
      <c r="L32" s="244"/>
      <c r="M32" s="244">
        <f>F32*100/SUM($F$32:$F$36)</f>
        <v>0.20738747828036544</v>
      </c>
      <c r="N32" s="26"/>
    </row>
    <row r="33" spans="1:14" s="11" customFormat="1" ht="11.4">
      <c r="A33" s="46" t="s">
        <v>42</v>
      </c>
      <c r="B33" s="247">
        <f t="shared" si="8"/>
        <v>6324</v>
      </c>
      <c r="C33" s="260"/>
      <c r="D33" s="247">
        <v>3122</v>
      </c>
      <c r="E33" s="247"/>
      <c r="F33" s="247">
        <v>3202</v>
      </c>
      <c r="G33" s="247"/>
      <c r="H33" s="26"/>
      <c r="I33" s="244">
        <f>B33*100/SUM(B32:B36)</f>
        <v>11.813715417234873</v>
      </c>
      <c r="J33" s="244"/>
      <c r="K33" s="244">
        <f>D33*100/SUM($D$32:$D$36)</f>
        <v>8.7475483328663497</v>
      </c>
      <c r="L33" s="244"/>
      <c r="M33" s="244">
        <f>F33*100/SUM($F$32:$F$36)</f>
        <v>17.947424471722439</v>
      </c>
      <c r="N33" s="26"/>
    </row>
    <row r="34" spans="1:14" s="11" customFormat="1" ht="11.4">
      <c r="A34" s="46" t="s">
        <v>32</v>
      </c>
      <c r="B34" s="247">
        <f t="shared" si="8"/>
        <v>26450</v>
      </c>
      <c r="C34" s="260"/>
      <c r="D34" s="247">
        <v>17569</v>
      </c>
      <c r="E34" s="247"/>
      <c r="F34" s="247">
        <v>8881</v>
      </c>
      <c r="G34" s="247"/>
      <c r="H34" s="26"/>
      <c r="I34" s="244">
        <f>B34*100/SUM(B32:B36)</f>
        <v>49.41062188264744</v>
      </c>
      <c r="J34" s="244"/>
      <c r="K34" s="244">
        <f>D34*100/SUM($D$32:$D$36)</f>
        <v>49.226674138414118</v>
      </c>
      <c r="L34" s="244"/>
      <c r="M34" s="244">
        <f>F34*100/SUM($F$32:$F$36)</f>
        <v>49.778599854268258</v>
      </c>
      <c r="N34" s="26"/>
    </row>
    <row r="35" spans="1:14" s="36" customFormat="1" ht="11.4">
      <c r="A35" s="46" t="s">
        <v>33</v>
      </c>
      <c r="B35" s="247">
        <f t="shared" si="8"/>
        <v>14942</v>
      </c>
      <c r="C35" s="260"/>
      <c r="D35" s="247">
        <v>10873</v>
      </c>
      <c r="E35" s="247"/>
      <c r="F35" s="247">
        <v>4069</v>
      </c>
      <c r="G35" s="247"/>
      <c r="H35" s="26"/>
      <c r="I35" s="244">
        <f>B35*100/SUM(B32:B36)</f>
        <v>27.912798191702006</v>
      </c>
      <c r="J35" s="244"/>
      <c r="K35" s="244">
        <f>D35*100/SUM($D$32:$D$36)</f>
        <v>30.465116279069768</v>
      </c>
      <c r="L35" s="244"/>
      <c r="M35" s="244">
        <f>F35*100/SUM($F$32:$F$36)</f>
        <v>22.807017543859651</v>
      </c>
      <c r="N35" s="26"/>
    </row>
    <row r="36" spans="1:14" s="11" customFormat="1" ht="11.4">
      <c r="A36" s="46" t="s">
        <v>34</v>
      </c>
      <c r="B36" s="247">
        <f t="shared" si="8"/>
        <v>5778</v>
      </c>
      <c r="C36" s="260"/>
      <c r="D36" s="247">
        <v>4126</v>
      </c>
      <c r="E36" s="247"/>
      <c r="F36" s="247">
        <v>1652</v>
      </c>
      <c r="G36" s="247" t="s">
        <v>1</v>
      </c>
      <c r="H36" s="26"/>
      <c r="I36" s="244">
        <f>B36*100/SUM(B32:B36)</f>
        <v>10.793745680073229</v>
      </c>
      <c r="J36" s="244"/>
      <c r="K36" s="244">
        <f>D36*100/SUM($D$32:$D$36)</f>
        <v>11.560661249649762</v>
      </c>
      <c r="L36" s="244"/>
      <c r="M36" s="244">
        <f>F36*100/SUM($F$32:$F$36)</f>
        <v>9.2595706518692893</v>
      </c>
      <c r="N36" s="26"/>
    </row>
    <row r="37" spans="1:14" s="11" customFormat="1" ht="11.4">
      <c r="A37" s="46" t="s">
        <v>35</v>
      </c>
      <c r="B37" s="247"/>
      <c r="C37" s="247" t="s">
        <v>1</v>
      </c>
      <c r="D37" s="247">
        <v>1696</v>
      </c>
      <c r="E37" s="247" t="s">
        <v>1</v>
      </c>
      <c r="F37" s="247">
        <v>809</v>
      </c>
      <c r="G37" s="247" t="s">
        <v>1</v>
      </c>
      <c r="H37" s="26"/>
      <c r="I37" s="244"/>
      <c r="J37" s="244"/>
      <c r="K37" s="244"/>
      <c r="L37" s="244"/>
      <c r="M37" s="244"/>
      <c r="N37" s="26"/>
    </row>
    <row r="38" spans="1:14" s="11" customFormat="1" ht="11.4">
      <c r="A38" s="46" t="s">
        <v>11</v>
      </c>
      <c r="B38" s="247">
        <f t="shared" si="8"/>
        <v>8605</v>
      </c>
      <c r="C38" s="260"/>
      <c r="D38" s="247">
        <v>6827</v>
      </c>
      <c r="E38" s="247"/>
      <c r="F38" s="247">
        <v>1778</v>
      </c>
      <c r="G38" s="247" t="s">
        <v>1</v>
      </c>
      <c r="H38" s="26"/>
      <c r="I38" s="282" t="s">
        <v>101</v>
      </c>
      <c r="J38" s="244"/>
      <c r="K38" s="282" t="s">
        <v>101</v>
      </c>
      <c r="L38" s="244"/>
      <c r="M38" s="282" t="s">
        <v>101</v>
      </c>
      <c r="N38" s="26"/>
    </row>
    <row r="39" spans="1:14" s="11" customFormat="1" ht="6.6" customHeight="1">
      <c r="A39" s="26"/>
      <c r="B39" s="410"/>
      <c r="C39" s="260"/>
      <c r="D39" s="410"/>
      <c r="E39" s="260"/>
      <c r="F39" s="410"/>
      <c r="G39" s="260"/>
      <c r="H39" s="26"/>
      <c r="I39" s="244"/>
      <c r="J39" s="244"/>
      <c r="K39" s="244"/>
      <c r="L39" s="244"/>
      <c r="M39" s="244"/>
      <c r="N39" s="26"/>
    </row>
    <row r="40" spans="1:14" s="11" customFormat="1" ht="12">
      <c r="A40" s="448" t="s">
        <v>23</v>
      </c>
      <c r="B40" s="321">
        <f t="shared" ref="B40:B47" si="9">D40+F40</f>
        <v>29008</v>
      </c>
      <c r="C40" s="290"/>
      <c r="D40" s="321">
        <f>SUM(D41:D47)</f>
        <v>19604</v>
      </c>
      <c r="E40" s="259"/>
      <c r="F40" s="321">
        <f>SUM(F41:F47)</f>
        <v>9404</v>
      </c>
      <c r="G40" s="432"/>
      <c r="H40" s="345"/>
      <c r="I40" s="253">
        <f>SUM(I41:I46)</f>
        <v>100</v>
      </c>
      <c r="J40" s="253"/>
      <c r="K40" s="253">
        <f>SUM(K41:K46)</f>
        <v>99.999999999999986</v>
      </c>
      <c r="L40" s="253"/>
      <c r="M40" s="253">
        <f>SUM(M41:M46)</f>
        <v>99.999999999999986</v>
      </c>
      <c r="N40" s="41"/>
    </row>
    <row r="41" spans="1:14" s="11" customFormat="1" ht="12">
      <c r="A41" s="46" t="s">
        <v>173</v>
      </c>
      <c r="B41" s="247">
        <f>D41+F41</f>
        <v>3431</v>
      </c>
      <c r="C41" s="290"/>
      <c r="D41" s="247">
        <v>876</v>
      </c>
      <c r="E41" s="247" t="s">
        <v>1</v>
      </c>
      <c r="F41" s="247">
        <v>2555</v>
      </c>
      <c r="G41" s="432"/>
      <c r="H41" s="345"/>
      <c r="I41" s="244">
        <f t="shared" ref="I41:I46" si="10">B41*100/SUM($B$41:$B$46)</f>
        <v>15.438264938804895</v>
      </c>
      <c r="J41" s="253"/>
      <c r="K41" s="244">
        <f t="shared" ref="K41:K46" si="11">D41*100/SUM($D$41:$D$46)</f>
        <v>5.838443081844841</v>
      </c>
      <c r="L41" s="253"/>
      <c r="M41" s="244">
        <f t="shared" ref="M41:M46" si="12">F41*100/SUM($F$41:$F$46)</f>
        <v>35.387811634349028</v>
      </c>
      <c r="N41" s="41"/>
    </row>
    <row r="42" spans="1:14" s="11" customFormat="1" ht="11.4">
      <c r="A42" s="46" t="s">
        <v>42</v>
      </c>
      <c r="B42" s="247">
        <f t="shared" si="9"/>
        <v>2059</v>
      </c>
      <c r="C42" s="260"/>
      <c r="D42" s="247">
        <v>1584</v>
      </c>
      <c r="E42" s="247" t="s">
        <v>1</v>
      </c>
      <c r="F42" s="247">
        <v>475</v>
      </c>
      <c r="G42" s="247" t="s">
        <v>1</v>
      </c>
      <c r="H42" s="26"/>
      <c r="I42" s="244">
        <f t="shared" si="10"/>
        <v>9.2647588192944568</v>
      </c>
      <c r="J42" s="244"/>
      <c r="K42" s="244">
        <f t="shared" si="11"/>
        <v>10.557184750733137</v>
      </c>
      <c r="L42" s="244"/>
      <c r="M42" s="244">
        <f t="shared" si="12"/>
        <v>6.5789473684210522</v>
      </c>
      <c r="N42" s="26"/>
    </row>
    <row r="43" spans="1:14" s="11" customFormat="1" ht="11.4">
      <c r="A43" s="46" t="s">
        <v>32</v>
      </c>
      <c r="B43" s="247">
        <f t="shared" si="9"/>
        <v>7101</v>
      </c>
      <c r="C43" s="260"/>
      <c r="D43" s="247">
        <v>5457</v>
      </c>
      <c r="E43" s="247"/>
      <c r="F43" s="247">
        <v>1644</v>
      </c>
      <c r="G43" s="260"/>
      <c r="H43" s="26"/>
      <c r="I43" s="244">
        <f t="shared" si="10"/>
        <v>31.95194384449244</v>
      </c>
      <c r="J43" s="244"/>
      <c r="K43" s="244">
        <f t="shared" si="11"/>
        <v>36.370301252999198</v>
      </c>
      <c r="L43" s="244"/>
      <c r="M43" s="244">
        <f t="shared" si="12"/>
        <v>22.770083102493075</v>
      </c>
      <c r="N43" s="26"/>
    </row>
    <row r="44" spans="1:14" s="11" customFormat="1" ht="11.4">
      <c r="A44" s="46" t="s">
        <v>33</v>
      </c>
      <c r="B44" s="247">
        <f t="shared" si="9"/>
        <v>6126</v>
      </c>
      <c r="C44" s="260"/>
      <c r="D44" s="247">
        <v>4619</v>
      </c>
      <c r="E44" s="247"/>
      <c r="F44" s="247">
        <v>1507</v>
      </c>
      <c r="G44" s="260"/>
      <c r="H44" s="26"/>
      <c r="I44" s="244">
        <f t="shared" si="10"/>
        <v>27.564794816414686</v>
      </c>
      <c r="J44" s="244"/>
      <c r="K44" s="244">
        <f t="shared" si="11"/>
        <v>30.785123966942148</v>
      </c>
      <c r="L44" s="244"/>
      <c r="M44" s="244">
        <f t="shared" si="12"/>
        <v>20.872576177285318</v>
      </c>
      <c r="N44" s="26"/>
    </row>
    <row r="45" spans="1:14" s="11" customFormat="1" ht="11.4">
      <c r="A45" s="46" t="s">
        <v>34</v>
      </c>
      <c r="B45" s="247">
        <f t="shared" si="9"/>
        <v>2812</v>
      </c>
      <c r="C45" s="260"/>
      <c r="D45" s="247">
        <v>2049</v>
      </c>
      <c r="E45" s="247"/>
      <c r="F45" s="247">
        <v>763</v>
      </c>
      <c r="G45" s="247" t="s">
        <v>1</v>
      </c>
      <c r="H45" s="26"/>
      <c r="I45" s="244">
        <f t="shared" si="10"/>
        <v>12.652987760979121</v>
      </c>
      <c r="J45" s="244"/>
      <c r="K45" s="244">
        <f t="shared" si="11"/>
        <v>13.656358304452146</v>
      </c>
      <c r="L45" s="244"/>
      <c r="M45" s="244">
        <f t="shared" si="12"/>
        <v>10.56786703601108</v>
      </c>
      <c r="N45" s="26"/>
    </row>
    <row r="46" spans="1:14" s="11" customFormat="1" ht="11.4">
      <c r="A46" s="46" t="s">
        <v>35</v>
      </c>
      <c r="B46" s="247">
        <f t="shared" si="9"/>
        <v>695</v>
      </c>
      <c r="C46" s="247" t="s">
        <v>1</v>
      </c>
      <c r="D46" s="247">
        <v>419</v>
      </c>
      <c r="E46" s="247" t="s">
        <v>1</v>
      </c>
      <c r="F46" s="247">
        <v>276</v>
      </c>
      <c r="G46" s="247" t="s">
        <v>1</v>
      </c>
      <c r="H46" s="26"/>
      <c r="I46" s="244">
        <f t="shared" si="10"/>
        <v>3.127249820014399</v>
      </c>
      <c r="J46" s="244"/>
      <c r="K46" s="244">
        <f t="shared" si="11"/>
        <v>2.7925886430285258</v>
      </c>
      <c r="L46" s="244"/>
      <c r="M46" s="244">
        <f t="shared" si="12"/>
        <v>3.8227146814404431</v>
      </c>
      <c r="N46" s="26"/>
    </row>
    <row r="47" spans="1:14" s="11" customFormat="1" ht="11.4">
      <c r="A47" s="46" t="s">
        <v>11</v>
      </c>
      <c r="B47" s="247">
        <f t="shared" si="9"/>
        <v>6784</v>
      </c>
      <c r="C47" s="260"/>
      <c r="D47" s="247">
        <v>4600</v>
      </c>
      <c r="E47" s="247"/>
      <c r="F47" s="247">
        <v>2184</v>
      </c>
      <c r="G47" s="260"/>
      <c r="H47" s="26"/>
      <c r="I47" s="282" t="s">
        <v>101</v>
      </c>
      <c r="J47" s="244"/>
      <c r="K47" s="282" t="s">
        <v>101</v>
      </c>
      <c r="L47" s="244"/>
      <c r="M47" s="282" t="s">
        <v>101</v>
      </c>
      <c r="N47" s="26"/>
    </row>
    <row r="48" spans="1:14" s="11" customFormat="1" ht="6.6" customHeight="1">
      <c r="A48" s="26"/>
      <c r="B48" s="238"/>
      <c r="C48" s="260"/>
      <c r="D48" s="247"/>
      <c r="E48" s="260"/>
      <c r="F48" s="410"/>
      <c r="G48" s="260"/>
      <c r="H48" s="10"/>
      <c r="I48" s="244"/>
      <c r="J48" s="244"/>
      <c r="K48" s="244"/>
      <c r="L48" s="244"/>
      <c r="M48" s="402"/>
      <c r="N48" s="26"/>
    </row>
    <row r="49" spans="1:14" s="11" customFormat="1" ht="13.8">
      <c r="A49" s="61" t="s">
        <v>167</v>
      </c>
      <c r="B49" s="236">
        <f t="shared" ref="B49:B55" si="13">D49+F49</f>
        <v>2159</v>
      </c>
      <c r="C49" s="260"/>
      <c r="D49" s="256">
        <f>SUM(D50:D55)</f>
        <v>90</v>
      </c>
      <c r="E49" s="247" t="s">
        <v>1</v>
      </c>
      <c r="F49" s="256">
        <f>SUM(F50:F55)</f>
        <v>2069</v>
      </c>
      <c r="G49" s="260"/>
      <c r="H49" s="21"/>
      <c r="I49" s="253">
        <f>SUM(I50:I53)</f>
        <v>100</v>
      </c>
      <c r="J49" s="253"/>
      <c r="K49" s="253">
        <f>SUM(K50:K53)</f>
        <v>100</v>
      </c>
      <c r="L49" s="253"/>
      <c r="M49" s="253">
        <f>SUM(M50:M53)</f>
        <v>100</v>
      </c>
      <c r="N49" s="83"/>
    </row>
    <row r="50" spans="1:14" s="11" customFormat="1" ht="12">
      <c r="A50" s="46" t="s">
        <v>42</v>
      </c>
      <c r="B50" s="247">
        <f t="shared" si="13"/>
        <v>406</v>
      </c>
      <c r="C50" s="247" t="s">
        <v>1</v>
      </c>
      <c r="D50" s="247">
        <v>9</v>
      </c>
      <c r="E50" s="247" t="s">
        <v>1</v>
      </c>
      <c r="F50" s="247">
        <v>397</v>
      </c>
      <c r="G50" s="247" t="s">
        <v>1</v>
      </c>
      <c r="H50" s="21"/>
      <c r="I50" s="244">
        <f>B50/SUM($B$50:$B$53)*100</f>
        <v>22.950819672131146</v>
      </c>
      <c r="J50" s="253"/>
      <c r="K50" s="244">
        <f>D50/SUM($D$50:$D$53)*100</f>
        <v>10</v>
      </c>
      <c r="L50" s="253"/>
      <c r="M50" s="244">
        <f>F50/SUM($F$50:$F$53)*100</f>
        <v>23.645026801667658</v>
      </c>
      <c r="N50" s="83"/>
    </row>
    <row r="51" spans="1:14" s="11" customFormat="1" ht="12">
      <c r="A51" s="46" t="s">
        <v>32</v>
      </c>
      <c r="B51" s="247">
        <f t="shared" si="13"/>
        <v>1044</v>
      </c>
      <c r="C51" s="260"/>
      <c r="D51" s="247">
        <v>48</v>
      </c>
      <c r="E51" s="247" t="s">
        <v>1</v>
      </c>
      <c r="F51" s="247">
        <v>996</v>
      </c>
      <c r="G51" s="260"/>
      <c r="H51" s="21"/>
      <c r="I51" s="244">
        <f t="shared" ref="I51:I53" si="14">B51/SUM($B$50:$B$53)*100</f>
        <v>59.016393442622949</v>
      </c>
      <c r="J51" s="253"/>
      <c r="K51" s="244">
        <f t="shared" ref="K51:K53" si="15">D51/SUM($D$50:$D$53)*100</f>
        <v>53.333333333333336</v>
      </c>
      <c r="L51" s="253"/>
      <c r="M51" s="244">
        <f t="shared" ref="M51:M53" si="16">F51/SUM($F$50:$F$53)*100</f>
        <v>59.321024419297196</v>
      </c>
      <c r="N51" s="83"/>
    </row>
    <row r="52" spans="1:14" s="11" customFormat="1" ht="12">
      <c r="A52" s="46" t="s">
        <v>33</v>
      </c>
      <c r="B52" s="247">
        <f t="shared" si="13"/>
        <v>194</v>
      </c>
      <c r="C52" s="247" t="s">
        <v>1</v>
      </c>
      <c r="D52" s="247">
        <v>33</v>
      </c>
      <c r="E52" s="247" t="s">
        <v>1</v>
      </c>
      <c r="F52" s="247">
        <v>161</v>
      </c>
      <c r="G52" s="247" t="s">
        <v>1</v>
      </c>
      <c r="H52" s="21"/>
      <c r="I52" s="244">
        <f t="shared" si="14"/>
        <v>10.966647823629168</v>
      </c>
      <c r="J52" s="253"/>
      <c r="K52" s="244">
        <f t="shared" si="15"/>
        <v>36.666666666666664</v>
      </c>
      <c r="L52" s="253"/>
      <c r="M52" s="244">
        <f t="shared" si="16"/>
        <v>9.5890410958904102</v>
      </c>
      <c r="N52" s="83"/>
    </row>
    <row r="53" spans="1:14" s="11" customFormat="1" ht="12">
      <c r="A53" s="46" t="s">
        <v>34</v>
      </c>
      <c r="B53" s="247">
        <f t="shared" si="13"/>
        <v>125</v>
      </c>
      <c r="C53" s="247" t="s">
        <v>1</v>
      </c>
      <c r="D53" s="247">
        <v>0</v>
      </c>
      <c r="E53" s="247"/>
      <c r="F53" s="247">
        <v>125</v>
      </c>
      <c r="G53" s="247" t="s">
        <v>1</v>
      </c>
      <c r="H53" s="21"/>
      <c r="I53" s="244">
        <f t="shared" si="14"/>
        <v>7.0661390616167328</v>
      </c>
      <c r="J53" s="253"/>
      <c r="K53" s="244">
        <f t="shared" si="15"/>
        <v>0</v>
      </c>
      <c r="L53" s="253"/>
      <c r="M53" s="244">
        <f t="shared" si="16"/>
        <v>7.4449076831447289</v>
      </c>
      <c r="N53" s="83"/>
    </row>
    <row r="54" spans="1:14" s="11" customFormat="1" ht="12">
      <c r="A54" s="46" t="s">
        <v>35</v>
      </c>
      <c r="B54" s="247">
        <f t="shared" si="13"/>
        <v>43</v>
      </c>
      <c r="C54" s="247" t="s">
        <v>1</v>
      </c>
      <c r="D54" s="247">
        <v>0</v>
      </c>
      <c r="E54" s="247"/>
      <c r="F54" s="247">
        <v>43</v>
      </c>
      <c r="G54" s="247" t="s">
        <v>1</v>
      </c>
      <c r="H54" s="21"/>
      <c r="I54" s="244"/>
      <c r="J54" s="253"/>
      <c r="K54" s="244"/>
      <c r="L54" s="253"/>
      <c r="M54" s="244"/>
      <c r="N54" s="83"/>
    </row>
    <row r="55" spans="1:14" s="11" customFormat="1" ht="12">
      <c r="A55" s="46" t="s">
        <v>11</v>
      </c>
      <c r="B55" s="247">
        <f t="shared" si="13"/>
        <v>347</v>
      </c>
      <c r="C55" s="247" t="s">
        <v>1</v>
      </c>
      <c r="D55" s="247">
        <v>0</v>
      </c>
      <c r="E55" s="247"/>
      <c r="F55" s="247">
        <v>347</v>
      </c>
      <c r="G55" s="247" t="s">
        <v>1</v>
      </c>
      <c r="H55" s="21"/>
      <c r="I55" s="282" t="s">
        <v>101</v>
      </c>
      <c r="J55" s="296"/>
      <c r="K55" s="282" t="s">
        <v>101</v>
      </c>
      <c r="L55" s="296"/>
      <c r="M55" s="282" t="s">
        <v>101</v>
      </c>
      <c r="N55" s="83"/>
    </row>
    <row r="56" spans="1:14" s="11" customFormat="1" ht="6.6" customHeight="1">
      <c r="A56" s="26"/>
      <c r="B56" s="238"/>
      <c r="C56" s="260"/>
      <c r="D56" s="247"/>
      <c r="E56" s="247"/>
      <c r="F56" s="247"/>
      <c r="G56" s="260"/>
      <c r="H56" s="10"/>
      <c r="I56" s="244"/>
      <c r="J56" s="244"/>
      <c r="K56" s="244"/>
      <c r="L56" s="244"/>
      <c r="M56" s="402"/>
      <c r="N56" s="26"/>
    </row>
    <row r="57" spans="1:14" s="11" customFormat="1" ht="12">
      <c r="A57" s="61" t="s">
        <v>11</v>
      </c>
      <c r="B57" s="236">
        <f>D57+F57</f>
        <v>30306</v>
      </c>
      <c r="C57" s="236"/>
      <c r="D57" s="321">
        <v>19333</v>
      </c>
      <c r="E57" s="247"/>
      <c r="F57" s="321">
        <v>10973</v>
      </c>
      <c r="G57" s="260"/>
      <c r="H57" s="21"/>
      <c r="I57" s="296" t="s">
        <v>101</v>
      </c>
      <c r="J57" s="253"/>
      <c r="K57" s="296" t="s">
        <v>101</v>
      </c>
      <c r="L57" s="253"/>
      <c r="M57" s="296" t="s">
        <v>101</v>
      </c>
      <c r="N57" s="83"/>
    </row>
    <row r="58" spans="1:14" s="4" customFormat="1" ht="6.6" customHeight="1" thickBot="1">
      <c r="A58" s="57"/>
      <c r="B58" s="145"/>
      <c r="C58" s="374"/>
      <c r="D58" s="145"/>
      <c r="E58" s="374"/>
      <c r="F58" s="145"/>
      <c r="G58" s="374"/>
      <c r="H58" s="141"/>
      <c r="I58" s="319"/>
      <c r="J58" s="319"/>
      <c r="K58" s="319"/>
      <c r="L58" s="319"/>
      <c r="M58" s="319"/>
      <c r="N58" s="57"/>
    </row>
    <row r="59" spans="1:14" s="4" customFormat="1" ht="6.6" customHeight="1">
      <c r="B59" s="144"/>
      <c r="C59" s="331"/>
      <c r="D59" s="144"/>
      <c r="E59" s="331"/>
      <c r="F59" s="144"/>
      <c r="G59" s="334"/>
      <c r="H59" s="24"/>
      <c r="I59" s="7"/>
      <c r="J59" s="7"/>
      <c r="K59" s="7"/>
      <c r="L59" s="7"/>
      <c r="M59" s="7"/>
      <c r="N59" s="7"/>
    </row>
    <row r="60" spans="1:14" s="4" customFormat="1" ht="22.5" customHeight="1">
      <c r="A60" s="679" t="s">
        <v>220</v>
      </c>
      <c r="B60" s="679"/>
      <c r="C60" s="679"/>
      <c r="D60" s="679"/>
      <c r="E60" s="679"/>
      <c r="F60" s="679"/>
      <c r="G60" s="679"/>
      <c r="H60" s="679"/>
      <c r="I60" s="679"/>
      <c r="J60" s="679"/>
      <c r="K60" s="679"/>
      <c r="L60" s="679"/>
      <c r="M60" s="679"/>
      <c r="N60" s="679"/>
    </row>
    <row r="61" spans="1:14" s="4" customFormat="1" ht="11.4">
      <c r="A61" s="5" t="s">
        <v>59</v>
      </c>
      <c r="C61" s="330"/>
      <c r="E61" s="330"/>
      <c r="G61" s="330"/>
    </row>
    <row r="62" spans="1:14" s="4" customFormat="1" ht="11.4">
      <c r="A62" s="5" t="s">
        <v>158</v>
      </c>
      <c r="C62" s="330"/>
      <c r="E62" s="330"/>
      <c r="G62" s="330"/>
    </row>
    <row r="63" spans="1:14" s="4" customFormat="1" ht="24" customHeight="1">
      <c r="A63" s="656" t="s">
        <v>153</v>
      </c>
      <c r="B63" s="656"/>
      <c r="C63" s="656"/>
      <c r="D63" s="656"/>
      <c r="E63" s="656"/>
      <c r="F63" s="656"/>
      <c r="G63" s="656"/>
      <c r="H63" s="656"/>
      <c r="I63" s="656"/>
      <c r="J63" s="656"/>
      <c r="K63" s="656"/>
      <c r="L63" s="656"/>
      <c r="M63" s="656"/>
      <c r="N63" s="656"/>
    </row>
    <row r="64" spans="1:14" s="4" customFormat="1" ht="10.199999999999999">
      <c r="A64" s="3" t="s">
        <v>31</v>
      </c>
      <c r="B64" s="18"/>
      <c r="C64" s="331"/>
      <c r="D64" s="18"/>
      <c r="E64" s="331"/>
      <c r="F64" s="18"/>
      <c r="G64" s="334"/>
      <c r="H64" s="24"/>
    </row>
    <row r="65" spans="1:14" s="4" customFormat="1" ht="12.75" customHeight="1">
      <c r="A65" s="158" t="s">
        <v>113</v>
      </c>
      <c r="C65" s="330"/>
      <c r="E65" s="330"/>
      <c r="G65" s="330"/>
    </row>
    <row r="66" spans="1:14" s="4" customFormat="1" ht="10.199999999999999">
      <c r="A66" s="4" t="s">
        <v>202</v>
      </c>
      <c r="B66" s="6"/>
      <c r="C66" s="330"/>
      <c r="E66" s="330"/>
      <c r="G66" s="330"/>
      <c r="N66" s="7"/>
    </row>
    <row r="67" spans="1:14" ht="13.5" customHeight="1">
      <c r="A67" s="154"/>
    </row>
    <row r="68" spans="1:14" ht="12.75" customHeight="1">
      <c r="A68" s="399"/>
    </row>
    <row r="69" spans="1:14">
      <c r="A69" s="399"/>
      <c r="E69" s="383"/>
      <c r="F69" s="79"/>
      <c r="G69" s="383"/>
      <c r="H69" s="79"/>
    </row>
    <row r="70" spans="1:14">
      <c r="A70" s="154"/>
      <c r="B70" s="79"/>
      <c r="C70" s="383"/>
      <c r="D70" s="79"/>
      <c r="E70" s="383"/>
      <c r="F70" s="79"/>
      <c r="G70" s="383"/>
      <c r="H70" s="79"/>
    </row>
    <row r="71" spans="1:14">
      <c r="A71" s="154"/>
      <c r="B71" s="79"/>
      <c r="C71" s="383"/>
      <c r="D71" s="79"/>
      <c r="E71" s="383"/>
      <c r="F71" s="79"/>
      <c r="G71" s="383"/>
      <c r="H71" s="79"/>
    </row>
    <row r="72" spans="1:14">
      <c r="B72" s="79"/>
      <c r="C72" s="383"/>
      <c r="D72" s="79"/>
      <c r="E72" s="383"/>
      <c r="F72" s="79"/>
      <c r="G72" s="383"/>
      <c r="H72" s="79"/>
    </row>
    <row r="73" spans="1:14">
      <c r="B73" s="79"/>
      <c r="C73" s="383"/>
      <c r="D73" s="79"/>
      <c r="E73" s="383"/>
      <c r="F73" s="79"/>
      <c r="G73" s="383"/>
      <c r="H73" s="79"/>
    </row>
    <row r="74" spans="1:14">
      <c r="B74" s="79"/>
      <c r="C74" s="383"/>
      <c r="D74" s="79"/>
      <c r="E74" s="383"/>
      <c r="F74" s="79"/>
      <c r="G74" s="383"/>
      <c r="H74" s="79"/>
    </row>
    <row r="75" spans="1:14">
      <c r="B75" s="79"/>
      <c r="C75" s="383"/>
      <c r="D75" s="79"/>
      <c r="E75" s="383"/>
      <c r="F75" s="79"/>
      <c r="G75" s="383"/>
      <c r="H75" s="79"/>
    </row>
    <row r="76" spans="1:14">
      <c r="B76" s="79"/>
      <c r="C76" s="383"/>
      <c r="D76" s="79"/>
      <c r="E76" s="383"/>
      <c r="F76" s="79"/>
      <c r="G76" s="383"/>
      <c r="H76" s="79"/>
    </row>
    <row r="77" spans="1:14">
      <c r="B77" s="79"/>
      <c r="C77" s="383"/>
      <c r="D77" s="79"/>
      <c r="E77" s="383"/>
      <c r="F77" s="79"/>
      <c r="G77" s="383"/>
      <c r="H77" s="79"/>
    </row>
    <row r="78" spans="1:14">
      <c r="B78" s="79"/>
      <c r="C78" s="383"/>
      <c r="D78" s="79"/>
      <c r="E78" s="383"/>
      <c r="F78" s="79"/>
      <c r="G78" s="383"/>
      <c r="H78" s="79"/>
    </row>
    <row r="79" spans="1:14">
      <c r="B79" s="79"/>
      <c r="C79" s="383"/>
      <c r="D79" s="79"/>
      <c r="E79" s="383"/>
      <c r="F79" s="79"/>
      <c r="G79" s="383"/>
      <c r="H79" s="79"/>
    </row>
    <row r="80" spans="1:14">
      <c r="B80" s="79"/>
      <c r="C80" s="383"/>
      <c r="D80" s="79"/>
      <c r="E80" s="383"/>
      <c r="F80" s="79"/>
      <c r="G80" s="383"/>
      <c r="H80" s="79"/>
    </row>
    <row r="81" spans="2:8">
      <c r="B81" s="79"/>
      <c r="C81" s="383"/>
      <c r="D81" s="79"/>
      <c r="E81" s="383"/>
      <c r="F81" s="79"/>
      <c r="G81" s="383"/>
      <c r="H81" s="79"/>
    </row>
    <row r="82" spans="2:8">
      <c r="B82" s="79"/>
      <c r="C82" s="383"/>
      <c r="D82" s="79"/>
      <c r="E82" s="383"/>
      <c r="F82" s="79"/>
      <c r="G82" s="383"/>
      <c r="H82" s="79"/>
    </row>
    <row r="83" spans="2:8">
      <c r="B83" s="79"/>
      <c r="C83" s="383"/>
      <c r="D83" s="79"/>
      <c r="E83" s="383"/>
      <c r="F83" s="79"/>
      <c r="G83" s="383"/>
      <c r="H83" s="79"/>
    </row>
    <row r="84" spans="2:8">
      <c r="B84" s="79"/>
      <c r="C84" s="383"/>
      <c r="D84" s="79"/>
      <c r="E84" s="383"/>
      <c r="F84" s="79"/>
      <c r="G84" s="383"/>
      <c r="H84" s="79"/>
    </row>
    <row r="85" spans="2:8">
      <c r="B85" s="79"/>
      <c r="C85" s="383"/>
      <c r="D85" s="79"/>
      <c r="E85" s="383"/>
      <c r="F85" s="79"/>
      <c r="G85" s="383"/>
      <c r="H85" s="79"/>
    </row>
    <row r="86" spans="2:8">
      <c r="B86" s="79"/>
      <c r="C86" s="383"/>
      <c r="D86" s="79"/>
      <c r="E86" s="383"/>
      <c r="F86" s="79"/>
      <c r="G86" s="383"/>
      <c r="H86" s="79"/>
    </row>
    <row r="87" spans="2:8">
      <c r="B87" s="79"/>
      <c r="C87" s="383"/>
      <c r="D87" s="79"/>
      <c r="E87" s="383"/>
      <c r="F87" s="79"/>
      <c r="G87" s="383"/>
      <c r="H87" s="79"/>
    </row>
    <row r="88" spans="2:8">
      <c r="B88" s="79"/>
      <c r="C88" s="383"/>
      <c r="D88" s="79"/>
      <c r="E88" s="383"/>
      <c r="F88" s="79"/>
      <c r="G88" s="383"/>
      <c r="H88" s="79"/>
    </row>
    <row r="89" spans="2:8">
      <c r="B89" s="79"/>
      <c r="C89" s="383"/>
      <c r="D89" s="79"/>
      <c r="E89" s="383"/>
      <c r="F89" s="79"/>
      <c r="G89" s="383"/>
      <c r="H89" s="79"/>
    </row>
    <row r="90" spans="2:8">
      <c r="B90" s="79"/>
      <c r="C90" s="383"/>
      <c r="D90" s="79"/>
      <c r="E90" s="383"/>
      <c r="F90" s="79"/>
      <c r="G90" s="383"/>
      <c r="H90" s="79"/>
    </row>
    <row r="91" spans="2:8">
      <c r="B91" s="79"/>
      <c r="C91" s="383"/>
      <c r="D91" s="79"/>
      <c r="E91" s="383"/>
      <c r="F91" s="79"/>
      <c r="G91" s="383"/>
      <c r="H91" s="79"/>
    </row>
    <row r="92" spans="2:8">
      <c r="B92" s="79"/>
      <c r="C92" s="383"/>
      <c r="D92" s="79"/>
      <c r="E92" s="383"/>
      <c r="F92" s="79"/>
      <c r="G92" s="383"/>
      <c r="H92" s="79"/>
    </row>
    <row r="93" spans="2:8">
      <c r="B93" s="79"/>
      <c r="C93" s="383"/>
      <c r="D93" s="79"/>
      <c r="E93" s="383"/>
      <c r="F93" s="79"/>
      <c r="G93" s="383"/>
      <c r="H93" s="79"/>
    </row>
    <row r="94" spans="2:8">
      <c r="B94" s="79"/>
      <c r="C94" s="383"/>
      <c r="D94" s="79"/>
      <c r="E94" s="383"/>
      <c r="F94" s="79"/>
      <c r="G94" s="383"/>
      <c r="H94" s="79"/>
    </row>
    <row r="95" spans="2:8">
      <c r="B95" s="79"/>
      <c r="C95" s="383"/>
      <c r="D95" s="79"/>
      <c r="E95" s="383"/>
      <c r="F95" s="79"/>
      <c r="G95" s="383"/>
      <c r="H95" s="79"/>
    </row>
    <row r="96" spans="2:8">
      <c r="B96" s="79"/>
      <c r="C96" s="383"/>
      <c r="D96" s="79"/>
      <c r="E96" s="383"/>
      <c r="F96" s="79"/>
      <c r="G96" s="383"/>
      <c r="H96" s="79"/>
    </row>
    <row r="97" spans="2:8">
      <c r="B97" s="79"/>
      <c r="C97" s="383"/>
      <c r="D97" s="79"/>
      <c r="E97" s="383"/>
      <c r="F97" s="79"/>
      <c r="G97" s="383"/>
      <c r="H97" s="79"/>
    </row>
    <row r="98" spans="2:8">
      <c r="B98" s="79"/>
      <c r="C98" s="383"/>
      <c r="D98" s="79"/>
      <c r="E98" s="383"/>
      <c r="F98" s="79"/>
      <c r="G98" s="383"/>
      <c r="H98" s="79"/>
    </row>
    <row r="99" spans="2:8">
      <c r="B99" s="79"/>
      <c r="C99" s="383"/>
      <c r="D99" s="79"/>
      <c r="E99" s="383"/>
      <c r="F99" s="79"/>
      <c r="G99" s="383"/>
      <c r="H99" s="79"/>
    </row>
    <row r="100" spans="2:8">
      <c r="B100" s="79"/>
      <c r="C100" s="383"/>
      <c r="D100" s="79"/>
      <c r="E100" s="383"/>
      <c r="F100" s="79"/>
      <c r="G100" s="383"/>
      <c r="H100" s="79"/>
    </row>
    <row r="101" spans="2:8">
      <c r="B101" s="79"/>
      <c r="C101" s="383"/>
      <c r="D101" s="79"/>
      <c r="E101" s="383"/>
      <c r="F101" s="79"/>
      <c r="G101" s="383"/>
      <c r="H101" s="79"/>
    </row>
    <row r="102" spans="2:8">
      <c r="B102" s="79"/>
      <c r="C102" s="383"/>
      <c r="D102" s="79"/>
      <c r="E102" s="383"/>
      <c r="F102" s="79"/>
      <c r="G102" s="383"/>
      <c r="H102" s="79"/>
    </row>
    <row r="103" spans="2:8">
      <c r="B103" s="79"/>
      <c r="C103" s="383"/>
      <c r="D103" s="79"/>
      <c r="E103" s="383"/>
      <c r="F103" s="79"/>
      <c r="G103" s="383"/>
      <c r="H103" s="79"/>
    </row>
    <row r="104" spans="2:8">
      <c r="B104" s="79"/>
      <c r="C104" s="383"/>
      <c r="D104" s="79"/>
      <c r="E104" s="383"/>
      <c r="F104" s="79"/>
      <c r="G104" s="383"/>
      <c r="H104" s="79"/>
    </row>
    <row r="105" spans="2:8">
      <c r="B105" s="79"/>
      <c r="C105" s="383"/>
      <c r="D105" s="79"/>
      <c r="E105" s="383"/>
      <c r="F105" s="79"/>
      <c r="G105" s="383"/>
      <c r="H105" s="79"/>
    </row>
    <row r="106" spans="2:8">
      <c r="B106" s="79"/>
      <c r="C106" s="383"/>
      <c r="D106" s="79"/>
      <c r="E106" s="383"/>
      <c r="F106" s="79"/>
      <c r="G106" s="383"/>
      <c r="H106" s="79"/>
    </row>
    <row r="107" spans="2:8">
      <c r="B107" s="79"/>
      <c r="C107" s="383"/>
      <c r="D107" s="79"/>
      <c r="E107" s="383"/>
      <c r="F107" s="79"/>
      <c r="G107" s="383"/>
      <c r="H107" s="79"/>
    </row>
    <row r="108" spans="2:8">
      <c r="B108" s="79"/>
      <c r="C108" s="383"/>
      <c r="D108" s="79"/>
      <c r="E108" s="383"/>
      <c r="F108" s="79"/>
      <c r="G108" s="383"/>
      <c r="H108" s="79"/>
    </row>
    <row r="109" spans="2:8">
      <c r="B109" s="79"/>
      <c r="C109" s="383"/>
      <c r="D109" s="79"/>
      <c r="E109" s="383"/>
      <c r="F109" s="79"/>
      <c r="G109" s="383"/>
      <c r="H109" s="79"/>
    </row>
    <row r="110" spans="2:8">
      <c r="B110" s="79"/>
      <c r="C110" s="383"/>
      <c r="D110" s="79"/>
      <c r="E110" s="383"/>
      <c r="F110" s="79"/>
      <c r="G110" s="383"/>
      <c r="H110" s="79"/>
    </row>
    <row r="111" spans="2:8">
      <c r="B111" s="79"/>
      <c r="C111" s="383"/>
      <c r="D111" s="79"/>
      <c r="E111" s="383"/>
      <c r="F111" s="79"/>
      <c r="G111" s="383"/>
      <c r="H111" s="79"/>
    </row>
    <row r="112" spans="2:8">
      <c r="B112" s="79"/>
      <c r="C112" s="383"/>
      <c r="D112" s="79"/>
      <c r="E112" s="383"/>
      <c r="F112" s="79"/>
      <c r="G112" s="383"/>
      <c r="H112" s="79"/>
    </row>
    <row r="113" spans="2:8">
      <c r="B113" s="79"/>
      <c r="C113" s="383"/>
      <c r="D113" s="79"/>
      <c r="E113" s="383"/>
      <c r="F113" s="79"/>
      <c r="G113" s="383"/>
      <c r="H113" s="79"/>
    </row>
    <row r="114" spans="2:8">
      <c r="B114" s="79"/>
      <c r="C114" s="383"/>
      <c r="D114" s="79"/>
      <c r="E114" s="383"/>
      <c r="F114" s="79"/>
      <c r="G114" s="383"/>
      <c r="H114" s="79"/>
    </row>
    <row r="115" spans="2:8">
      <c r="B115" s="79"/>
      <c r="C115" s="383"/>
      <c r="D115" s="79"/>
      <c r="E115" s="383"/>
      <c r="F115" s="79"/>
      <c r="G115" s="383"/>
      <c r="H115" s="79"/>
    </row>
    <row r="116" spans="2:8">
      <c r="B116" s="79"/>
      <c r="C116" s="383"/>
      <c r="D116" s="79"/>
      <c r="E116" s="383"/>
      <c r="F116" s="79"/>
      <c r="G116" s="383"/>
      <c r="H116" s="79"/>
    </row>
    <row r="117" spans="2:8">
      <c r="B117" s="79"/>
      <c r="C117" s="383"/>
      <c r="D117" s="79"/>
      <c r="E117" s="383"/>
      <c r="F117" s="79"/>
      <c r="G117" s="383"/>
      <c r="H117" s="79"/>
    </row>
    <row r="118" spans="2:8">
      <c r="B118" s="79"/>
      <c r="C118" s="383"/>
      <c r="D118" s="79"/>
      <c r="E118" s="383"/>
      <c r="F118" s="79"/>
      <c r="G118" s="383"/>
      <c r="H118" s="79"/>
    </row>
    <row r="119" spans="2:8">
      <c r="B119" s="79"/>
      <c r="C119" s="383"/>
      <c r="D119" s="79"/>
      <c r="E119" s="383"/>
      <c r="F119" s="79"/>
      <c r="G119" s="383"/>
      <c r="H119" s="79"/>
    </row>
    <row r="120" spans="2:8">
      <c r="B120" s="79"/>
      <c r="C120" s="383"/>
      <c r="D120" s="79"/>
      <c r="E120" s="383"/>
      <c r="F120" s="79"/>
      <c r="G120" s="383"/>
      <c r="H120" s="79"/>
    </row>
    <row r="121" spans="2:8">
      <c r="B121" s="79"/>
      <c r="C121" s="383"/>
      <c r="D121" s="79"/>
      <c r="E121" s="383"/>
      <c r="F121" s="79"/>
      <c r="G121" s="383"/>
      <c r="H121" s="79"/>
    </row>
    <row r="122" spans="2:8">
      <c r="B122" s="79"/>
      <c r="C122" s="383"/>
      <c r="D122" s="79"/>
      <c r="E122" s="383"/>
      <c r="F122" s="79"/>
      <c r="G122" s="383"/>
      <c r="H122" s="79"/>
    </row>
    <row r="123" spans="2:8">
      <c r="B123" s="79"/>
      <c r="C123" s="383"/>
      <c r="D123" s="79"/>
      <c r="E123" s="383"/>
      <c r="F123" s="79"/>
      <c r="G123" s="383"/>
      <c r="H123" s="79"/>
    </row>
    <row r="124" spans="2:8">
      <c r="B124" s="79"/>
      <c r="C124" s="383"/>
      <c r="D124" s="79"/>
      <c r="E124" s="383"/>
      <c r="F124" s="79"/>
      <c r="G124" s="383"/>
      <c r="H124" s="79"/>
    </row>
    <row r="125" spans="2:8">
      <c r="B125" s="79"/>
      <c r="C125" s="383"/>
      <c r="D125" s="79"/>
      <c r="E125" s="383"/>
      <c r="F125" s="79"/>
      <c r="G125" s="383"/>
      <c r="H125" s="79"/>
    </row>
    <row r="126" spans="2:8">
      <c r="B126" s="79"/>
      <c r="C126" s="383"/>
      <c r="D126" s="79"/>
      <c r="E126" s="383"/>
      <c r="F126" s="79"/>
      <c r="G126" s="383"/>
      <c r="H126" s="79"/>
    </row>
    <row r="127" spans="2:8">
      <c r="B127" s="79"/>
      <c r="C127" s="383"/>
      <c r="D127" s="79"/>
      <c r="E127" s="383"/>
      <c r="F127" s="79"/>
      <c r="G127" s="383"/>
      <c r="H127" s="79"/>
    </row>
    <row r="128" spans="2:8">
      <c r="B128" s="79"/>
      <c r="C128" s="383"/>
      <c r="D128" s="79"/>
      <c r="E128" s="383"/>
      <c r="F128" s="79"/>
      <c r="G128" s="383"/>
      <c r="H128" s="79"/>
    </row>
    <row r="129" spans="2:8">
      <c r="B129" s="79"/>
      <c r="C129" s="383"/>
      <c r="D129" s="79"/>
      <c r="E129" s="383"/>
      <c r="F129" s="79"/>
      <c r="G129" s="383"/>
      <c r="H129" s="79"/>
    </row>
    <row r="130" spans="2:8">
      <c r="B130" s="79"/>
      <c r="C130" s="383"/>
      <c r="D130" s="79"/>
      <c r="E130" s="383"/>
      <c r="F130" s="79"/>
      <c r="G130" s="383"/>
      <c r="H130" s="79"/>
    </row>
    <row r="131" spans="2:8">
      <c r="B131" s="79"/>
      <c r="C131" s="383"/>
      <c r="D131" s="79"/>
      <c r="E131" s="383"/>
      <c r="F131" s="79"/>
      <c r="G131" s="383"/>
      <c r="H131" s="79"/>
    </row>
    <row r="132" spans="2:8">
      <c r="B132" s="79"/>
      <c r="C132" s="383"/>
      <c r="D132" s="79"/>
      <c r="E132" s="383"/>
      <c r="F132" s="79"/>
      <c r="G132" s="383"/>
      <c r="H132" s="79"/>
    </row>
    <row r="133" spans="2:8">
      <c r="B133" s="79"/>
      <c r="C133" s="383"/>
      <c r="D133" s="79"/>
      <c r="E133" s="383"/>
      <c r="F133" s="79"/>
      <c r="G133" s="383"/>
      <c r="H133" s="79"/>
    </row>
    <row r="134" spans="2:8">
      <c r="B134" s="79"/>
      <c r="C134" s="383"/>
      <c r="D134" s="79"/>
      <c r="E134" s="383"/>
      <c r="F134" s="79"/>
      <c r="G134" s="383"/>
      <c r="H134" s="79"/>
    </row>
    <row r="135" spans="2:8">
      <c r="B135" s="79"/>
      <c r="C135" s="383"/>
      <c r="D135" s="79"/>
      <c r="E135" s="383"/>
      <c r="F135" s="79"/>
      <c r="G135" s="383"/>
      <c r="H135" s="79"/>
    </row>
    <row r="136" spans="2:8">
      <c r="B136" s="79"/>
      <c r="C136" s="383"/>
      <c r="D136" s="79"/>
      <c r="E136" s="383"/>
      <c r="F136" s="79"/>
      <c r="G136" s="383"/>
      <c r="H136" s="79"/>
    </row>
    <row r="137" spans="2:8">
      <c r="B137" s="79"/>
      <c r="C137" s="383"/>
      <c r="D137" s="79"/>
      <c r="E137" s="383"/>
      <c r="F137" s="79"/>
      <c r="G137" s="383"/>
      <c r="H137" s="79"/>
    </row>
    <row r="138" spans="2:8">
      <c r="B138" s="79"/>
      <c r="C138" s="383"/>
      <c r="D138" s="79"/>
      <c r="E138" s="383"/>
      <c r="F138" s="79"/>
      <c r="G138" s="383"/>
      <c r="H138" s="79"/>
    </row>
    <row r="139" spans="2:8">
      <c r="B139" s="79"/>
      <c r="C139" s="383"/>
      <c r="D139" s="79"/>
      <c r="E139" s="383"/>
      <c r="F139" s="79"/>
      <c r="G139" s="383"/>
      <c r="H139" s="79"/>
    </row>
    <row r="140" spans="2:8">
      <c r="B140" s="79"/>
      <c r="C140" s="383"/>
      <c r="D140" s="79"/>
      <c r="E140" s="383"/>
      <c r="F140" s="79"/>
      <c r="G140" s="383"/>
      <c r="H140" s="79"/>
    </row>
    <row r="141" spans="2:8">
      <c r="B141" s="79"/>
      <c r="C141" s="383"/>
      <c r="D141" s="79"/>
      <c r="E141" s="383"/>
      <c r="F141" s="79"/>
      <c r="G141" s="383"/>
      <c r="H141" s="79"/>
    </row>
    <row r="142" spans="2:8">
      <c r="B142" s="79"/>
      <c r="C142" s="383"/>
      <c r="D142" s="79"/>
      <c r="E142" s="383"/>
      <c r="F142" s="79"/>
      <c r="G142" s="383"/>
      <c r="H142" s="79"/>
    </row>
    <row r="143" spans="2:8">
      <c r="B143" s="79"/>
      <c r="C143" s="383"/>
      <c r="D143" s="79"/>
      <c r="E143" s="383"/>
      <c r="F143" s="79"/>
      <c r="G143" s="383"/>
      <c r="H143" s="79"/>
    </row>
    <row r="144" spans="2:8">
      <c r="B144" s="79"/>
      <c r="C144" s="383"/>
      <c r="D144" s="79"/>
      <c r="E144" s="383"/>
      <c r="F144" s="79"/>
      <c r="G144" s="383"/>
      <c r="H144" s="79"/>
    </row>
    <row r="145" spans="2:8">
      <c r="B145" s="79"/>
      <c r="C145" s="383"/>
      <c r="D145" s="79"/>
      <c r="E145" s="383"/>
      <c r="F145" s="79"/>
      <c r="G145" s="383"/>
      <c r="H145" s="79"/>
    </row>
    <row r="146" spans="2:8">
      <c r="B146" s="79"/>
      <c r="C146" s="383"/>
      <c r="D146" s="79"/>
      <c r="E146" s="383"/>
      <c r="F146" s="79"/>
      <c r="G146" s="383"/>
      <c r="H146" s="79"/>
    </row>
    <row r="147" spans="2:8">
      <c r="B147" s="79"/>
      <c r="C147" s="383"/>
      <c r="D147" s="79"/>
      <c r="E147" s="383"/>
      <c r="F147" s="79"/>
      <c r="G147" s="383"/>
      <c r="H147" s="79"/>
    </row>
    <row r="148" spans="2:8">
      <c r="B148" s="79"/>
      <c r="C148" s="383"/>
      <c r="D148" s="79"/>
      <c r="E148" s="383"/>
      <c r="F148" s="79"/>
      <c r="G148" s="383"/>
      <c r="H148" s="79"/>
    </row>
    <row r="149" spans="2:8">
      <c r="B149" s="79"/>
      <c r="C149" s="383"/>
      <c r="D149" s="79"/>
      <c r="E149" s="383"/>
      <c r="F149" s="79"/>
      <c r="G149" s="383"/>
      <c r="H149" s="79"/>
    </row>
    <row r="150" spans="2:8">
      <c r="B150" s="79"/>
      <c r="C150" s="383"/>
      <c r="D150" s="79"/>
      <c r="E150" s="383"/>
      <c r="F150" s="79"/>
      <c r="G150" s="383"/>
      <c r="H150" s="79"/>
    </row>
    <row r="151" spans="2:8">
      <c r="B151" s="79"/>
      <c r="C151" s="383"/>
      <c r="D151" s="79"/>
      <c r="E151" s="383"/>
      <c r="F151" s="79"/>
      <c r="G151" s="383"/>
      <c r="H151" s="79"/>
    </row>
    <row r="152" spans="2:8">
      <c r="B152" s="79"/>
      <c r="C152" s="383"/>
      <c r="D152" s="79"/>
      <c r="E152" s="383"/>
      <c r="F152" s="79"/>
      <c r="G152" s="383"/>
      <c r="H152" s="79"/>
    </row>
    <row r="153" spans="2:8">
      <c r="B153" s="79"/>
      <c r="C153" s="383"/>
      <c r="D153" s="79"/>
      <c r="E153" s="383"/>
      <c r="F153" s="79"/>
      <c r="G153" s="383"/>
      <c r="H153" s="79"/>
    </row>
    <row r="154" spans="2:8">
      <c r="B154" s="79"/>
      <c r="C154" s="383"/>
      <c r="D154" s="79"/>
      <c r="E154" s="383"/>
      <c r="F154" s="79"/>
      <c r="G154" s="383"/>
      <c r="H154" s="79"/>
    </row>
    <row r="155" spans="2:8">
      <c r="B155" s="79"/>
      <c r="C155" s="383"/>
      <c r="D155" s="79"/>
      <c r="E155" s="383"/>
      <c r="F155" s="79"/>
      <c r="G155" s="383"/>
      <c r="H155" s="79"/>
    </row>
    <row r="156" spans="2:8">
      <c r="B156" s="79"/>
      <c r="C156" s="383"/>
      <c r="D156" s="79"/>
      <c r="E156" s="383"/>
      <c r="F156" s="79"/>
      <c r="G156" s="383"/>
      <c r="H156" s="79"/>
    </row>
    <row r="157" spans="2:8">
      <c r="B157" s="79"/>
      <c r="C157" s="383"/>
      <c r="D157" s="79"/>
      <c r="E157" s="383"/>
      <c r="F157" s="79"/>
      <c r="G157" s="383"/>
      <c r="H157" s="79"/>
    </row>
    <row r="158" spans="2:8">
      <c r="B158" s="79"/>
      <c r="C158" s="383"/>
      <c r="D158" s="79"/>
      <c r="E158" s="383"/>
      <c r="F158" s="79"/>
      <c r="G158" s="383"/>
      <c r="H158" s="79"/>
    </row>
    <row r="159" spans="2:8">
      <c r="B159" s="79"/>
      <c r="C159" s="383"/>
      <c r="D159" s="79"/>
      <c r="E159" s="383"/>
      <c r="F159" s="79"/>
      <c r="G159" s="383"/>
      <c r="H159" s="79"/>
    </row>
    <row r="160" spans="2:8">
      <c r="B160" s="79"/>
      <c r="C160" s="383"/>
      <c r="D160" s="79"/>
      <c r="E160" s="383"/>
      <c r="F160" s="79"/>
      <c r="G160" s="383"/>
      <c r="H160" s="79"/>
    </row>
    <row r="161" spans="2:8">
      <c r="B161" s="79"/>
      <c r="C161" s="383"/>
      <c r="D161" s="79"/>
      <c r="E161" s="383"/>
      <c r="F161" s="79"/>
      <c r="G161" s="383"/>
      <c r="H161" s="79"/>
    </row>
    <row r="162" spans="2:8">
      <c r="B162" s="79"/>
      <c r="C162" s="383"/>
      <c r="D162" s="79"/>
      <c r="E162" s="383"/>
      <c r="F162" s="79"/>
      <c r="G162" s="383"/>
      <c r="H162" s="79"/>
    </row>
    <row r="163" spans="2:8">
      <c r="B163" s="79"/>
      <c r="C163" s="383"/>
      <c r="D163" s="79"/>
      <c r="E163" s="383"/>
      <c r="F163" s="79"/>
      <c r="G163" s="383"/>
      <c r="H163" s="79"/>
    </row>
    <row r="164" spans="2:8">
      <c r="B164" s="79"/>
      <c r="C164" s="383"/>
      <c r="D164" s="79"/>
      <c r="E164" s="383"/>
      <c r="F164" s="79"/>
      <c r="G164" s="383"/>
      <c r="H164" s="79"/>
    </row>
    <row r="165" spans="2:8">
      <c r="B165" s="79"/>
      <c r="C165" s="383"/>
      <c r="D165" s="79"/>
      <c r="E165" s="383"/>
      <c r="F165" s="79"/>
      <c r="G165" s="383"/>
      <c r="H165" s="79"/>
    </row>
    <row r="166" spans="2:8">
      <c r="B166" s="79"/>
      <c r="C166" s="383"/>
      <c r="D166" s="79"/>
      <c r="E166" s="383"/>
      <c r="F166" s="79"/>
      <c r="G166" s="383"/>
      <c r="H166" s="79"/>
    </row>
    <row r="167" spans="2:8">
      <c r="B167" s="79"/>
      <c r="C167" s="383"/>
      <c r="D167" s="79"/>
      <c r="E167" s="383"/>
      <c r="F167" s="79"/>
      <c r="G167" s="383"/>
      <c r="H167" s="79"/>
    </row>
    <row r="168" spans="2:8">
      <c r="B168" s="79"/>
      <c r="C168" s="383"/>
      <c r="D168" s="79"/>
      <c r="E168" s="383"/>
      <c r="F168" s="79"/>
      <c r="G168" s="383"/>
      <c r="H168" s="79"/>
    </row>
    <row r="169" spans="2:8">
      <c r="B169" s="79"/>
      <c r="C169" s="383"/>
      <c r="D169" s="79"/>
      <c r="E169" s="383"/>
      <c r="F169" s="79"/>
      <c r="G169" s="383"/>
      <c r="H169" s="79"/>
    </row>
    <row r="170" spans="2:8">
      <c r="B170" s="79"/>
      <c r="C170" s="383"/>
      <c r="D170" s="79"/>
      <c r="E170" s="383"/>
      <c r="F170" s="79"/>
      <c r="G170" s="383"/>
      <c r="H170" s="79"/>
    </row>
    <row r="171" spans="2:8">
      <c r="B171" s="79"/>
      <c r="C171" s="383"/>
      <c r="D171" s="79"/>
      <c r="E171" s="383"/>
      <c r="F171" s="79"/>
      <c r="G171" s="383"/>
      <c r="H171" s="79"/>
    </row>
    <row r="172" spans="2:8">
      <c r="B172" s="79"/>
      <c r="C172" s="383"/>
      <c r="D172" s="79"/>
      <c r="E172" s="383"/>
      <c r="F172" s="79"/>
      <c r="G172" s="383"/>
      <c r="H172" s="79"/>
    </row>
    <row r="173" spans="2:8">
      <c r="B173" s="79"/>
      <c r="C173" s="383"/>
      <c r="D173" s="79"/>
      <c r="E173" s="383"/>
      <c r="F173" s="79"/>
      <c r="G173" s="383"/>
      <c r="H173" s="79"/>
    </row>
    <row r="174" spans="2:8">
      <c r="B174" s="79"/>
      <c r="C174" s="383"/>
      <c r="D174" s="79"/>
      <c r="E174" s="383"/>
      <c r="F174" s="79"/>
      <c r="G174" s="383"/>
      <c r="H174" s="79"/>
    </row>
    <row r="175" spans="2:8">
      <c r="B175" s="79"/>
      <c r="C175" s="383"/>
      <c r="D175" s="79"/>
      <c r="E175" s="383"/>
      <c r="F175" s="79"/>
      <c r="G175" s="383"/>
      <c r="H175" s="79"/>
    </row>
    <row r="176" spans="2:8">
      <c r="B176" s="79"/>
      <c r="C176" s="383"/>
      <c r="D176" s="79"/>
      <c r="E176" s="383"/>
      <c r="F176" s="79"/>
      <c r="G176" s="383"/>
      <c r="H176" s="79"/>
    </row>
    <row r="177" spans="2:8">
      <c r="B177" s="79"/>
      <c r="C177" s="383"/>
      <c r="D177" s="79"/>
      <c r="E177" s="383"/>
      <c r="F177" s="79"/>
      <c r="G177" s="383"/>
      <c r="H177" s="79"/>
    </row>
    <row r="178" spans="2:8">
      <c r="B178" s="79"/>
      <c r="C178" s="383"/>
      <c r="D178" s="79"/>
      <c r="E178" s="383"/>
      <c r="F178" s="79"/>
      <c r="G178" s="383"/>
      <c r="H178" s="79"/>
    </row>
    <row r="179" spans="2:8">
      <c r="B179" s="79"/>
      <c r="C179" s="383"/>
      <c r="D179" s="79"/>
      <c r="E179" s="383"/>
      <c r="F179" s="79"/>
      <c r="G179" s="383"/>
      <c r="H179" s="79"/>
    </row>
    <row r="180" spans="2:8">
      <c r="B180" s="79"/>
      <c r="C180" s="383"/>
      <c r="D180" s="79"/>
      <c r="E180" s="383"/>
      <c r="F180" s="79"/>
      <c r="G180" s="383"/>
      <c r="H180" s="79"/>
    </row>
    <row r="181" spans="2:8">
      <c r="B181" s="79"/>
      <c r="C181" s="383"/>
      <c r="D181" s="79"/>
      <c r="E181" s="383"/>
      <c r="F181" s="79"/>
      <c r="G181" s="383"/>
      <c r="H181" s="79"/>
    </row>
    <row r="182" spans="2:8">
      <c r="B182" s="79"/>
      <c r="C182" s="383"/>
      <c r="D182" s="79"/>
      <c r="E182" s="383"/>
      <c r="F182" s="79"/>
      <c r="G182" s="383"/>
      <c r="H182" s="79"/>
    </row>
    <row r="183" spans="2:8">
      <c r="B183" s="79"/>
      <c r="C183" s="383"/>
      <c r="D183" s="79"/>
      <c r="E183" s="383"/>
      <c r="F183" s="79"/>
      <c r="G183" s="383"/>
      <c r="H183" s="79"/>
    </row>
    <row r="184" spans="2:8">
      <c r="B184" s="79"/>
      <c r="C184" s="383"/>
      <c r="D184" s="79"/>
      <c r="E184" s="383"/>
      <c r="F184" s="79"/>
      <c r="G184" s="383"/>
      <c r="H184" s="79"/>
    </row>
    <row r="185" spans="2:8">
      <c r="B185" s="79"/>
      <c r="C185" s="383"/>
      <c r="D185" s="79"/>
      <c r="E185" s="383"/>
      <c r="F185" s="79"/>
      <c r="G185" s="383"/>
      <c r="H185" s="79"/>
    </row>
    <row r="186" spans="2:8">
      <c r="B186" s="79"/>
      <c r="C186" s="383"/>
      <c r="D186" s="79"/>
      <c r="E186" s="383"/>
      <c r="F186" s="79"/>
      <c r="G186" s="383"/>
      <c r="H186" s="79"/>
    </row>
    <row r="187" spans="2:8">
      <c r="B187" s="79"/>
      <c r="C187" s="383"/>
      <c r="D187" s="79"/>
      <c r="E187" s="383"/>
      <c r="F187" s="79"/>
      <c r="G187" s="383"/>
      <c r="H187" s="79"/>
    </row>
    <row r="188" spans="2:8">
      <c r="B188" s="79"/>
      <c r="C188" s="383"/>
      <c r="D188" s="79"/>
      <c r="E188" s="383"/>
      <c r="F188" s="79"/>
      <c r="G188" s="383"/>
      <c r="H188" s="79"/>
    </row>
    <row r="189" spans="2:8">
      <c r="B189" s="79"/>
      <c r="C189" s="383"/>
      <c r="D189" s="79"/>
      <c r="E189" s="383"/>
      <c r="F189" s="79"/>
      <c r="G189" s="383"/>
      <c r="H189" s="79"/>
    </row>
    <row r="190" spans="2:8">
      <c r="B190" s="79"/>
      <c r="C190" s="383"/>
      <c r="D190" s="79"/>
      <c r="E190" s="383"/>
      <c r="F190" s="79"/>
      <c r="G190" s="383"/>
      <c r="H190" s="79"/>
    </row>
    <row r="191" spans="2:8">
      <c r="B191" s="79"/>
      <c r="C191" s="383"/>
      <c r="D191" s="79"/>
      <c r="E191" s="383"/>
      <c r="F191" s="79"/>
      <c r="G191" s="383"/>
      <c r="H191" s="79"/>
    </row>
    <row r="192" spans="2:8">
      <c r="B192" s="79"/>
      <c r="C192" s="383"/>
      <c r="D192" s="79"/>
      <c r="E192" s="383"/>
      <c r="F192" s="79"/>
      <c r="G192" s="383"/>
      <c r="H192" s="79"/>
    </row>
    <row r="193" spans="2:8">
      <c r="B193" s="79"/>
      <c r="C193" s="383"/>
      <c r="D193" s="79"/>
      <c r="E193" s="383"/>
      <c r="F193" s="79"/>
      <c r="G193" s="383"/>
      <c r="H193" s="79"/>
    </row>
    <row r="194" spans="2:8">
      <c r="B194" s="79"/>
      <c r="C194" s="383"/>
      <c r="D194" s="79"/>
      <c r="E194" s="383"/>
      <c r="F194" s="79"/>
      <c r="G194" s="383"/>
      <c r="H194" s="79"/>
    </row>
    <row r="195" spans="2:8">
      <c r="B195" s="79"/>
      <c r="C195" s="383"/>
      <c r="D195" s="79"/>
      <c r="E195" s="383"/>
      <c r="F195" s="79"/>
      <c r="G195" s="383"/>
      <c r="H195" s="79"/>
    </row>
    <row r="196" spans="2:8">
      <c r="B196" s="79"/>
      <c r="C196" s="383"/>
      <c r="D196" s="79"/>
      <c r="E196" s="383"/>
      <c r="F196" s="79"/>
      <c r="G196" s="383"/>
      <c r="H196" s="79"/>
    </row>
    <row r="197" spans="2:8">
      <c r="B197" s="79"/>
      <c r="C197" s="383"/>
      <c r="D197" s="79"/>
      <c r="E197" s="383"/>
      <c r="F197" s="79"/>
      <c r="G197" s="383"/>
      <c r="H197" s="79"/>
    </row>
    <row r="198" spans="2:8">
      <c r="B198" s="79"/>
      <c r="C198" s="383"/>
      <c r="D198" s="79"/>
      <c r="E198" s="383"/>
      <c r="F198" s="79"/>
      <c r="G198" s="383"/>
      <c r="H198" s="79"/>
    </row>
    <row r="199" spans="2:8">
      <c r="B199" s="79"/>
      <c r="C199" s="383"/>
      <c r="D199" s="79"/>
      <c r="E199" s="383"/>
      <c r="F199" s="79"/>
      <c r="G199" s="383"/>
      <c r="H199" s="79"/>
    </row>
    <row r="200" spans="2:8">
      <c r="B200" s="79"/>
      <c r="C200" s="383"/>
      <c r="D200" s="79"/>
      <c r="E200" s="383"/>
      <c r="F200" s="79"/>
      <c r="G200" s="383"/>
      <c r="H200" s="79"/>
    </row>
    <row r="201" spans="2:8">
      <c r="B201" s="79"/>
      <c r="C201" s="383"/>
      <c r="D201" s="79"/>
      <c r="E201" s="383"/>
      <c r="F201" s="79"/>
      <c r="G201" s="383"/>
      <c r="H201" s="79"/>
    </row>
    <row r="202" spans="2:8">
      <c r="B202" s="79"/>
      <c r="C202" s="383"/>
      <c r="D202" s="79"/>
      <c r="E202" s="383"/>
      <c r="F202" s="79"/>
      <c r="G202" s="383"/>
      <c r="H202" s="79"/>
    </row>
    <row r="203" spans="2:8">
      <c r="B203" s="79"/>
      <c r="C203" s="383"/>
      <c r="D203" s="79"/>
      <c r="E203" s="383"/>
      <c r="F203" s="79"/>
      <c r="G203" s="383"/>
      <c r="H203" s="79"/>
    </row>
    <row r="204" spans="2:8">
      <c r="B204" s="79"/>
      <c r="C204" s="383"/>
      <c r="D204" s="79"/>
      <c r="E204" s="383"/>
      <c r="F204" s="79"/>
      <c r="G204" s="383"/>
      <c r="H204" s="79"/>
    </row>
    <row r="205" spans="2:8">
      <c r="B205" s="79"/>
      <c r="C205" s="383"/>
      <c r="D205" s="79"/>
      <c r="E205" s="383"/>
      <c r="F205" s="79"/>
      <c r="G205" s="383"/>
      <c r="H205" s="79"/>
    </row>
    <row r="206" spans="2:8">
      <c r="B206" s="79"/>
      <c r="C206" s="383"/>
      <c r="D206" s="79"/>
      <c r="E206" s="383"/>
      <c r="F206" s="79"/>
      <c r="G206" s="383"/>
      <c r="H206" s="79"/>
    </row>
    <row r="207" spans="2:8">
      <c r="B207" s="79"/>
      <c r="C207" s="383"/>
      <c r="D207" s="79"/>
      <c r="E207" s="383"/>
      <c r="F207" s="79"/>
      <c r="G207" s="383"/>
      <c r="H207" s="79"/>
    </row>
    <row r="208" spans="2:8">
      <c r="B208" s="79"/>
      <c r="C208" s="383"/>
      <c r="D208" s="79"/>
      <c r="E208" s="383"/>
      <c r="F208" s="79"/>
      <c r="G208" s="383"/>
      <c r="H208" s="79"/>
    </row>
    <row r="209" spans="2:8">
      <c r="B209" s="79"/>
      <c r="C209" s="383"/>
      <c r="D209" s="79"/>
      <c r="E209" s="383"/>
      <c r="F209" s="79"/>
      <c r="G209" s="383"/>
      <c r="H209" s="79"/>
    </row>
    <row r="210" spans="2:8">
      <c r="B210" s="79"/>
      <c r="C210" s="383"/>
      <c r="D210" s="79"/>
      <c r="E210" s="383"/>
      <c r="F210" s="79"/>
      <c r="G210" s="383"/>
      <c r="H210" s="79"/>
    </row>
    <row r="211" spans="2:8">
      <c r="B211" s="79"/>
      <c r="C211" s="383"/>
      <c r="D211" s="79"/>
      <c r="E211" s="383"/>
      <c r="F211" s="79"/>
      <c r="G211" s="383"/>
      <c r="H211" s="79"/>
    </row>
    <row r="212" spans="2:8">
      <c r="B212" s="79"/>
      <c r="C212" s="383"/>
      <c r="D212" s="79"/>
      <c r="E212" s="383"/>
      <c r="F212" s="79"/>
      <c r="G212" s="383"/>
      <c r="H212" s="79"/>
    </row>
    <row r="213" spans="2:8">
      <c r="B213" s="79"/>
      <c r="C213" s="383"/>
      <c r="D213" s="79"/>
      <c r="E213" s="383"/>
      <c r="F213" s="79"/>
      <c r="G213" s="383"/>
      <c r="H213" s="79"/>
    </row>
    <row r="214" spans="2:8">
      <c r="B214" s="79"/>
      <c r="C214" s="383"/>
      <c r="D214" s="79"/>
      <c r="E214" s="383"/>
      <c r="F214" s="79"/>
      <c r="G214" s="383"/>
      <c r="H214" s="79"/>
    </row>
    <row r="215" spans="2:8">
      <c r="B215" s="79"/>
      <c r="C215" s="383"/>
      <c r="D215" s="79"/>
      <c r="E215" s="383"/>
      <c r="F215" s="79"/>
      <c r="G215" s="383"/>
      <c r="H215" s="79"/>
    </row>
    <row r="216" spans="2:8">
      <c r="B216" s="79"/>
      <c r="C216" s="383"/>
      <c r="D216" s="79"/>
      <c r="E216" s="383"/>
      <c r="F216" s="79"/>
      <c r="G216" s="383"/>
      <c r="H216" s="79"/>
    </row>
    <row r="217" spans="2:8">
      <c r="B217" s="79"/>
      <c r="C217" s="383"/>
      <c r="D217" s="79"/>
      <c r="E217" s="383"/>
      <c r="F217" s="79"/>
      <c r="G217" s="383"/>
      <c r="H217" s="79"/>
    </row>
    <row r="218" spans="2:8">
      <c r="B218" s="79"/>
      <c r="C218" s="383"/>
      <c r="D218" s="79"/>
      <c r="E218" s="383"/>
      <c r="F218" s="79"/>
      <c r="G218" s="383"/>
      <c r="H218" s="79"/>
    </row>
    <row r="219" spans="2:8">
      <c r="B219" s="79"/>
      <c r="C219" s="383"/>
      <c r="D219" s="79"/>
      <c r="E219" s="383"/>
      <c r="F219" s="79"/>
      <c r="G219" s="383"/>
      <c r="H219" s="79"/>
    </row>
    <row r="220" spans="2:8">
      <c r="B220" s="79"/>
      <c r="C220" s="383"/>
      <c r="D220" s="79"/>
      <c r="E220" s="383"/>
      <c r="F220" s="79"/>
      <c r="G220" s="383"/>
      <c r="H220" s="79"/>
    </row>
    <row r="221" spans="2:8">
      <c r="B221" s="79"/>
      <c r="C221" s="383"/>
      <c r="D221" s="79"/>
      <c r="E221" s="383"/>
      <c r="F221" s="79"/>
      <c r="G221" s="383"/>
      <c r="H221" s="79"/>
    </row>
    <row r="222" spans="2:8">
      <c r="B222" s="79"/>
      <c r="C222" s="383"/>
      <c r="D222" s="79"/>
      <c r="E222" s="383"/>
      <c r="F222" s="79"/>
      <c r="G222" s="383"/>
      <c r="H222" s="79"/>
    </row>
    <row r="223" spans="2:8">
      <c r="B223" s="79"/>
      <c r="C223" s="383"/>
      <c r="D223" s="79"/>
      <c r="E223" s="383"/>
      <c r="F223" s="79"/>
      <c r="G223" s="383"/>
      <c r="H223" s="79"/>
    </row>
    <row r="224" spans="2:8">
      <c r="B224" s="79"/>
      <c r="C224" s="383"/>
      <c r="D224" s="79"/>
      <c r="E224" s="383"/>
      <c r="F224" s="79"/>
      <c r="G224" s="383"/>
      <c r="H224" s="79"/>
    </row>
    <row r="225" spans="2:8">
      <c r="B225" s="79"/>
      <c r="C225" s="383"/>
      <c r="D225" s="79"/>
      <c r="E225" s="383"/>
      <c r="F225" s="79"/>
      <c r="G225" s="383"/>
      <c r="H225" s="79"/>
    </row>
    <row r="226" spans="2:8">
      <c r="B226" s="79"/>
      <c r="C226" s="383"/>
      <c r="D226" s="79"/>
      <c r="E226" s="383"/>
      <c r="F226" s="79"/>
      <c r="G226" s="383"/>
      <c r="H226" s="79"/>
    </row>
    <row r="227" spans="2:8">
      <c r="B227" s="79"/>
      <c r="C227" s="383"/>
      <c r="D227" s="79"/>
      <c r="E227" s="383"/>
      <c r="F227" s="79"/>
      <c r="G227" s="383"/>
      <c r="H227" s="79"/>
    </row>
    <row r="228" spans="2:8">
      <c r="B228" s="79"/>
      <c r="C228" s="383"/>
      <c r="D228" s="79"/>
      <c r="E228" s="383"/>
      <c r="F228" s="79"/>
      <c r="G228" s="383"/>
      <c r="H228" s="79"/>
    </row>
    <row r="229" spans="2:8">
      <c r="B229" s="79"/>
      <c r="C229" s="383"/>
      <c r="D229" s="79"/>
      <c r="E229" s="383"/>
      <c r="F229" s="79"/>
      <c r="G229" s="383"/>
      <c r="H229" s="79"/>
    </row>
    <row r="230" spans="2:8">
      <c r="B230" s="79"/>
      <c r="C230" s="383"/>
      <c r="D230" s="79"/>
      <c r="E230" s="383"/>
      <c r="F230" s="79"/>
      <c r="G230" s="383"/>
      <c r="H230" s="79"/>
    </row>
    <row r="231" spans="2:8">
      <c r="B231" s="79"/>
      <c r="C231" s="383"/>
      <c r="D231" s="79"/>
      <c r="E231" s="383"/>
      <c r="F231" s="79"/>
      <c r="G231" s="383"/>
      <c r="H231" s="79"/>
    </row>
    <row r="232" spans="2:8">
      <c r="B232" s="79"/>
      <c r="C232" s="383"/>
      <c r="D232" s="79"/>
      <c r="E232" s="383"/>
      <c r="F232" s="79"/>
      <c r="G232" s="383"/>
      <c r="H232" s="79"/>
    </row>
    <row r="233" spans="2:8">
      <c r="B233" s="79"/>
      <c r="C233" s="383"/>
      <c r="D233" s="79"/>
      <c r="E233" s="383"/>
      <c r="F233" s="79"/>
      <c r="G233" s="383"/>
      <c r="H233" s="79"/>
    </row>
    <row r="234" spans="2:8">
      <c r="B234" s="79"/>
      <c r="C234" s="383"/>
      <c r="D234" s="79"/>
      <c r="E234" s="383"/>
      <c r="F234" s="79"/>
      <c r="G234" s="383"/>
      <c r="H234" s="79"/>
    </row>
    <row r="235" spans="2:8">
      <c r="B235" s="79"/>
      <c r="C235" s="383"/>
      <c r="D235" s="79"/>
      <c r="E235" s="383"/>
      <c r="F235" s="79"/>
      <c r="G235" s="383"/>
      <c r="H235" s="79"/>
    </row>
    <row r="236" spans="2:8">
      <c r="B236" s="79"/>
      <c r="C236" s="383"/>
      <c r="D236" s="79"/>
      <c r="E236" s="383"/>
      <c r="F236" s="79"/>
      <c r="G236" s="383"/>
      <c r="H236" s="79"/>
    </row>
    <row r="237" spans="2:8">
      <c r="B237" s="79"/>
      <c r="C237" s="383"/>
      <c r="D237" s="79"/>
      <c r="E237" s="383"/>
      <c r="F237" s="79"/>
      <c r="G237" s="383"/>
      <c r="H237" s="79"/>
    </row>
    <row r="238" spans="2:8">
      <c r="B238" s="79"/>
      <c r="C238" s="383"/>
      <c r="D238" s="79"/>
      <c r="E238" s="383"/>
      <c r="F238" s="79"/>
      <c r="G238" s="383"/>
      <c r="H238" s="79"/>
    </row>
    <row r="239" spans="2:8">
      <c r="B239" s="79"/>
      <c r="C239" s="383"/>
      <c r="D239" s="79"/>
      <c r="E239" s="383"/>
      <c r="F239" s="79"/>
      <c r="G239" s="383"/>
      <c r="H239" s="79"/>
    </row>
    <row r="240" spans="2:8">
      <c r="B240" s="79"/>
      <c r="C240" s="383"/>
      <c r="D240" s="79"/>
      <c r="E240" s="383"/>
      <c r="F240" s="79"/>
      <c r="G240" s="383"/>
      <c r="H240" s="79"/>
    </row>
    <row r="241" spans="2:8">
      <c r="B241" s="79"/>
      <c r="C241" s="383"/>
      <c r="D241" s="79"/>
      <c r="E241" s="383"/>
      <c r="F241" s="79"/>
      <c r="G241" s="383"/>
      <c r="H241" s="79"/>
    </row>
    <row r="242" spans="2:8">
      <c r="B242" s="79"/>
      <c r="C242" s="383"/>
      <c r="D242" s="79"/>
      <c r="E242" s="383"/>
      <c r="F242" s="79"/>
      <c r="G242" s="383"/>
      <c r="H242" s="79"/>
    </row>
    <row r="243" spans="2:8">
      <c r="B243" s="79"/>
      <c r="C243" s="383"/>
      <c r="D243" s="79"/>
      <c r="E243" s="383"/>
      <c r="F243" s="79"/>
      <c r="G243" s="383"/>
      <c r="H243" s="79"/>
    </row>
    <row r="244" spans="2:8">
      <c r="B244" s="79"/>
      <c r="C244" s="383"/>
      <c r="D244" s="79"/>
      <c r="E244" s="383"/>
      <c r="F244" s="79"/>
      <c r="G244" s="383"/>
      <c r="H244" s="79"/>
    </row>
    <row r="245" spans="2:8">
      <c r="B245" s="79"/>
      <c r="C245" s="383"/>
      <c r="D245" s="79"/>
      <c r="E245" s="383"/>
      <c r="F245" s="79"/>
      <c r="G245" s="383"/>
      <c r="H245" s="79"/>
    </row>
    <row r="246" spans="2:8">
      <c r="B246" s="79"/>
      <c r="C246" s="383"/>
      <c r="D246" s="79"/>
      <c r="E246" s="383"/>
      <c r="F246" s="79"/>
      <c r="G246" s="383"/>
      <c r="H246" s="79"/>
    </row>
    <row r="247" spans="2:8">
      <c r="B247" s="79"/>
      <c r="C247" s="383"/>
      <c r="D247" s="79"/>
      <c r="E247" s="383"/>
      <c r="F247" s="79"/>
      <c r="G247" s="383"/>
      <c r="H247" s="79"/>
    </row>
    <row r="248" spans="2:8">
      <c r="B248" s="79"/>
      <c r="C248" s="383"/>
      <c r="D248" s="79"/>
      <c r="E248" s="383"/>
      <c r="F248" s="79"/>
      <c r="G248" s="383"/>
      <c r="H248" s="79"/>
    </row>
    <row r="249" spans="2:8">
      <c r="B249" s="79"/>
      <c r="C249" s="383"/>
      <c r="D249" s="79"/>
      <c r="E249" s="383"/>
      <c r="F249" s="79"/>
      <c r="G249" s="383"/>
      <c r="H249" s="79"/>
    </row>
    <row r="250" spans="2:8">
      <c r="B250" s="79"/>
      <c r="C250" s="383"/>
      <c r="D250" s="79"/>
      <c r="E250" s="383"/>
      <c r="F250" s="79"/>
      <c r="G250" s="383"/>
      <c r="H250" s="79"/>
    </row>
    <row r="251" spans="2:8">
      <c r="B251" s="79"/>
      <c r="C251" s="383"/>
      <c r="D251" s="79"/>
      <c r="E251" s="383"/>
      <c r="F251" s="79"/>
      <c r="G251" s="383"/>
      <c r="H251" s="79"/>
    </row>
    <row r="252" spans="2:8">
      <c r="B252" s="79"/>
      <c r="C252" s="383"/>
      <c r="D252" s="79"/>
      <c r="E252" s="383"/>
      <c r="F252" s="79"/>
      <c r="G252" s="383"/>
      <c r="H252" s="79"/>
    </row>
    <row r="253" spans="2:8">
      <c r="B253" s="79"/>
      <c r="C253" s="383"/>
      <c r="D253" s="79"/>
      <c r="E253" s="383"/>
      <c r="F253" s="79"/>
      <c r="G253" s="383"/>
      <c r="H253" s="79"/>
    </row>
    <row r="254" spans="2:8">
      <c r="B254" s="79"/>
      <c r="C254" s="383"/>
      <c r="D254" s="79"/>
      <c r="E254" s="383"/>
      <c r="F254" s="79"/>
      <c r="G254" s="383"/>
      <c r="H254" s="79"/>
    </row>
    <row r="255" spans="2:8">
      <c r="B255" s="79"/>
      <c r="C255" s="383"/>
      <c r="D255" s="79"/>
      <c r="E255" s="383"/>
      <c r="F255" s="79"/>
      <c r="G255" s="383"/>
      <c r="H255" s="79"/>
    </row>
    <row r="256" spans="2:8">
      <c r="B256" s="79"/>
      <c r="C256" s="383"/>
      <c r="D256" s="79"/>
      <c r="E256" s="383"/>
      <c r="F256" s="79"/>
      <c r="G256" s="383"/>
      <c r="H256" s="79"/>
    </row>
    <row r="257" spans="2:8">
      <c r="B257" s="79"/>
      <c r="C257" s="383"/>
      <c r="D257" s="79"/>
      <c r="E257" s="383"/>
      <c r="F257" s="79"/>
      <c r="G257" s="383"/>
      <c r="H257" s="79"/>
    </row>
    <row r="258" spans="2:8">
      <c r="B258" s="79"/>
      <c r="C258" s="383"/>
      <c r="D258" s="79"/>
      <c r="E258" s="383"/>
      <c r="F258" s="79"/>
      <c r="G258" s="383"/>
      <c r="H258" s="79"/>
    </row>
    <row r="259" spans="2:8">
      <c r="B259" s="79"/>
      <c r="C259" s="383"/>
      <c r="D259" s="79"/>
      <c r="E259" s="383"/>
      <c r="F259" s="79"/>
      <c r="G259" s="383"/>
      <c r="H259" s="79"/>
    </row>
    <row r="260" spans="2:8">
      <c r="B260" s="79"/>
      <c r="C260" s="383"/>
      <c r="D260" s="79"/>
      <c r="E260" s="383"/>
      <c r="F260" s="79"/>
      <c r="G260" s="383"/>
      <c r="H260" s="79"/>
    </row>
    <row r="261" spans="2:8">
      <c r="B261" s="79"/>
      <c r="C261" s="383"/>
      <c r="D261" s="79"/>
      <c r="E261" s="383"/>
      <c r="F261" s="79"/>
      <c r="G261" s="383"/>
      <c r="H261" s="79"/>
    </row>
    <row r="262" spans="2:8">
      <c r="B262" s="79"/>
      <c r="C262" s="383"/>
      <c r="D262" s="79"/>
      <c r="E262" s="383"/>
      <c r="F262" s="79"/>
      <c r="G262" s="383"/>
      <c r="H262" s="79"/>
    </row>
    <row r="263" spans="2:8">
      <c r="B263" s="79"/>
      <c r="C263" s="383"/>
      <c r="D263" s="79"/>
      <c r="E263" s="383"/>
      <c r="F263" s="79"/>
      <c r="G263" s="383"/>
      <c r="H263" s="79"/>
    </row>
    <row r="264" spans="2:8">
      <c r="B264" s="79"/>
      <c r="C264" s="383"/>
      <c r="D264" s="79"/>
      <c r="E264" s="383"/>
      <c r="F264" s="79"/>
      <c r="G264" s="383"/>
      <c r="H264" s="79"/>
    </row>
    <row r="265" spans="2:8">
      <c r="B265" s="79"/>
      <c r="C265" s="383"/>
      <c r="D265" s="79"/>
      <c r="E265" s="383"/>
      <c r="F265" s="79"/>
      <c r="G265" s="383"/>
      <c r="H265" s="79"/>
    </row>
    <row r="266" spans="2:8">
      <c r="B266" s="79"/>
      <c r="C266" s="383"/>
      <c r="D266" s="79"/>
      <c r="E266" s="383"/>
      <c r="F266" s="79"/>
      <c r="G266" s="383"/>
      <c r="H266" s="79"/>
    </row>
    <row r="267" spans="2:8">
      <c r="B267" s="79"/>
      <c r="C267" s="383"/>
      <c r="D267" s="79"/>
      <c r="E267" s="383"/>
      <c r="F267" s="79"/>
      <c r="G267" s="383"/>
      <c r="H267" s="79"/>
    </row>
    <row r="268" spans="2:8">
      <c r="B268" s="79"/>
      <c r="C268" s="383"/>
      <c r="D268" s="79"/>
      <c r="E268" s="383"/>
      <c r="F268" s="79"/>
      <c r="G268" s="383"/>
      <c r="H268" s="79"/>
    </row>
    <row r="269" spans="2:8">
      <c r="B269" s="79"/>
      <c r="C269" s="383"/>
      <c r="D269" s="79"/>
      <c r="E269" s="383"/>
      <c r="F269" s="79"/>
      <c r="G269" s="383"/>
      <c r="H269" s="79"/>
    </row>
    <row r="270" spans="2:8">
      <c r="B270" s="79"/>
      <c r="C270" s="383"/>
      <c r="D270" s="79"/>
      <c r="E270" s="383"/>
      <c r="F270" s="79"/>
      <c r="G270" s="383"/>
      <c r="H270" s="79"/>
    </row>
    <row r="271" spans="2:8">
      <c r="B271" s="79"/>
      <c r="C271" s="383"/>
      <c r="D271" s="79"/>
      <c r="E271" s="383"/>
      <c r="F271" s="79"/>
      <c r="G271" s="383"/>
      <c r="H271" s="79"/>
    </row>
    <row r="272" spans="2:8">
      <c r="B272" s="79"/>
      <c r="C272" s="383"/>
      <c r="D272" s="79"/>
      <c r="E272" s="383"/>
      <c r="F272" s="79"/>
      <c r="G272" s="383"/>
      <c r="H272" s="79"/>
    </row>
    <row r="273" spans="2:8">
      <c r="B273" s="79"/>
      <c r="C273" s="383"/>
      <c r="D273" s="79"/>
      <c r="E273" s="383"/>
      <c r="F273" s="79"/>
      <c r="G273" s="383"/>
      <c r="H273" s="79"/>
    </row>
    <row r="274" spans="2:8">
      <c r="B274" s="79"/>
      <c r="C274" s="383"/>
      <c r="D274" s="79"/>
      <c r="E274" s="383"/>
      <c r="F274" s="79"/>
      <c r="G274" s="383"/>
      <c r="H274" s="79"/>
    </row>
    <row r="275" spans="2:8">
      <c r="B275" s="79"/>
      <c r="C275" s="383"/>
      <c r="D275" s="79"/>
      <c r="E275" s="383"/>
      <c r="F275" s="79"/>
      <c r="G275" s="383"/>
      <c r="H275" s="79"/>
    </row>
    <row r="276" spans="2:8">
      <c r="B276" s="79"/>
      <c r="C276" s="383"/>
      <c r="D276" s="79"/>
      <c r="E276" s="383"/>
      <c r="F276" s="79"/>
      <c r="G276" s="383"/>
      <c r="H276" s="79"/>
    </row>
    <row r="277" spans="2:8">
      <c r="B277" s="79"/>
      <c r="C277" s="383"/>
      <c r="D277" s="79"/>
      <c r="E277" s="383"/>
      <c r="F277" s="79"/>
      <c r="G277" s="383"/>
      <c r="H277" s="79"/>
    </row>
    <row r="278" spans="2:8">
      <c r="B278" s="79"/>
      <c r="C278" s="383"/>
      <c r="D278" s="79"/>
      <c r="E278" s="383"/>
      <c r="F278" s="79"/>
      <c r="G278" s="383"/>
      <c r="H278" s="79"/>
    </row>
    <row r="279" spans="2:8">
      <c r="B279" s="79"/>
      <c r="C279" s="383"/>
      <c r="D279" s="79"/>
      <c r="E279" s="383"/>
      <c r="F279" s="79"/>
      <c r="G279" s="383"/>
      <c r="H279" s="79"/>
    </row>
    <row r="280" spans="2:8">
      <c r="B280" s="79"/>
      <c r="C280" s="383"/>
      <c r="D280" s="79"/>
      <c r="E280" s="383"/>
      <c r="F280" s="79"/>
      <c r="G280" s="383"/>
      <c r="H280" s="79"/>
    </row>
    <row r="281" spans="2:8">
      <c r="B281" s="79"/>
      <c r="C281" s="383"/>
      <c r="D281" s="79"/>
      <c r="E281" s="383"/>
      <c r="F281" s="79"/>
      <c r="G281" s="383"/>
      <c r="H281" s="79"/>
    </row>
    <row r="282" spans="2:8">
      <c r="B282" s="79"/>
      <c r="C282" s="383"/>
      <c r="D282" s="79"/>
      <c r="E282" s="383"/>
      <c r="F282" s="79"/>
      <c r="G282" s="383"/>
      <c r="H282" s="79"/>
    </row>
    <row r="283" spans="2:8">
      <c r="B283" s="79"/>
      <c r="C283" s="383"/>
      <c r="D283" s="79"/>
      <c r="E283" s="383"/>
      <c r="F283" s="79"/>
      <c r="G283" s="383"/>
      <c r="H283" s="79"/>
    </row>
    <row r="284" spans="2:8">
      <c r="B284" s="79"/>
      <c r="C284" s="383"/>
      <c r="D284" s="79"/>
      <c r="E284" s="383"/>
      <c r="F284" s="79"/>
      <c r="G284" s="383"/>
      <c r="H284" s="79"/>
    </row>
    <row r="285" spans="2:8">
      <c r="B285" s="79"/>
      <c r="C285" s="383"/>
      <c r="D285" s="79"/>
      <c r="E285" s="383"/>
      <c r="F285" s="79"/>
      <c r="G285" s="383"/>
      <c r="H285" s="79"/>
    </row>
    <row r="286" spans="2:8">
      <c r="B286" s="79"/>
      <c r="C286" s="383"/>
      <c r="D286" s="79"/>
      <c r="E286" s="383"/>
      <c r="F286" s="79"/>
      <c r="G286" s="383"/>
      <c r="H286" s="79"/>
    </row>
    <row r="287" spans="2:8">
      <c r="B287" s="79"/>
      <c r="C287" s="383"/>
      <c r="D287" s="79"/>
      <c r="E287" s="383"/>
      <c r="F287" s="79"/>
      <c r="G287" s="383"/>
      <c r="H287" s="79"/>
    </row>
    <row r="288" spans="2:8">
      <c r="B288" s="79"/>
      <c r="C288" s="383"/>
      <c r="D288" s="79"/>
      <c r="E288" s="383"/>
      <c r="F288" s="79"/>
      <c r="G288" s="383"/>
      <c r="H288" s="79"/>
    </row>
    <row r="289" spans="2:8">
      <c r="B289" s="79"/>
      <c r="C289" s="383"/>
      <c r="D289" s="79"/>
      <c r="E289" s="383"/>
      <c r="F289" s="79"/>
      <c r="G289" s="383"/>
      <c r="H289" s="79"/>
    </row>
    <row r="290" spans="2:8">
      <c r="B290" s="79"/>
      <c r="C290" s="383"/>
      <c r="D290" s="79"/>
      <c r="E290" s="383"/>
      <c r="F290" s="79"/>
      <c r="G290" s="383"/>
      <c r="H290" s="79"/>
    </row>
    <row r="291" spans="2:8">
      <c r="B291" s="79"/>
      <c r="C291" s="383"/>
      <c r="D291" s="79"/>
      <c r="E291" s="383"/>
      <c r="F291" s="79"/>
      <c r="G291" s="383"/>
      <c r="H291" s="79"/>
    </row>
    <row r="292" spans="2:8">
      <c r="B292" s="79"/>
      <c r="C292" s="383"/>
      <c r="D292" s="79"/>
      <c r="E292" s="383"/>
      <c r="F292" s="79"/>
      <c r="G292" s="383"/>
      <c r="H292" s="79"/>
    </row>
    <row r="293" spans="2:8">
      <c r="B293" s="79"/>
      <c r="C293" s="383"/>
      <c r="D293" s="79"/>
      <c r="E293" s="383"/>
      <c r="F293" s="79"/>
      <c r="G293" s="383"/>
      <c r="H293" s="79"/>
    </row>
    <row r="294" spans="2:8">
      <c r="B294" s="79"/>
      <c r="C294" s="383"/>
      <c r="D294" s="79"/>
      <c r="E294" s="383"/>
      <c r="F294" s="79"/>
      <c r="G294" s="383"/>
      <c r="H294" s="79"/>
    </row>
    <row r="295" spans="2:8">
      <c r="B295" s="79"/>
      <c r="C295" s="383"/>
      <c r="D295" s="79"/>
      <c r="E295" s="383"/>
      <c r="F295" s="79"/>
      <c r="G295" s="383"/>
      <c r="H295" s="79"/>
    </row>
    <row r="296" spans="2:8">
      <c r="B296" s="79"/>
      <c r="C296" s="383"/>
      <c r="D296" s="79"/>
      <c r="E296" s="383"/>
      <c r="F296" s="79"/>
      <c r="G296" s="383"/>
      <c r="H296" s="79"/>
    </row>
    <row r="297" spans="2:8">
      <c r="B297" s="79"/>
      <c r="C297" s="383"/>
      <c r="D297" s="79"/>
      <c r="E297" s="383"/>
      <c r="F297" s="79"/>
      <c r="G297" s="383"/>
      <c r="H297" s="79"/>
    </row>
    <row r="298" spans="2:8">
      <c r="B298" s="79"/>
      <c r="C298" s="383"/>
      <c r="D298" s="79"/>
      <c r="E298" s="383"/>
      <c r="F298" s="79"/>
      <c r="G298" s="383"/>
      <c r="H298" s="79"/>
    </row>
    <row r="299" spans="2:8">
      <c r="B299" s="79"/>
      <c r="C299" s="383"/>
      <c r="D299" s="79"/>
      <c r="E299" s="383"/>
      <c r="F299" s="79"/>
      <c r="G299" s="383"/>
      <c r="H299" s="79"/>
    </row>
    <row r="300" spans="2:8">
      <c r="B300" s="79"/>
      <c r="C300" s="383"/>
      <c r="D300" s="79"/>
      <c r="E300" s="383"/>
      <c r="F300" s="79"/>
      <c r="G300" s="383"/>
      <c r="H300" s="79"/>
    </row>
    <row r="301" spans="2:8">
      <c r="B301" s="79"/>
      <c r="C301" s="383"/>
      <c r="D301" s="79"/>
      <c r="E301" s="383"/>
      <c r="F301" s="79"/>
      <c r="G301" s="383"/>
      <c r="H301" s="79"/>
    </row>
    <row r="302" spans="2:8">
      <c r="B302" s="79"/>
      <c r="C302" s="383"/>
      <c r="D302" s="79"/>
      <c r="E302" s="383"/>
      <c r="F302" s="79"/>
      <c r="G302" s="383"/>
      <c r="H302" s="79"/>
    </row>
    <row r="303" spans="2:8">
      <c r="B303" s="79"/>
      <c r="C303" s="383"/>
      <c r="D303" s="79"/>
      <c r="E303" s="383"/>
      <c r="F303" s="79"/>
      <c r="G303" s="383"/>
      <c r="H303" s="79"/>
    </row>
    <row r="304" spans="2:8">
      <c r="B304" s="79"/>
      <c r="C304" s="383"/>
      <c r="D304" s="79"/>
      <c r="E304" s="383"/>
      <c r="F304" s="79"/>
      <c r="G304" s="383"/>
      <c r="H304" s="79"/>
    </row>
    <row r="305" spans="2:8">
      <c r="B305" s="79"/>
      <c r="C305" s="383"/>
      <c r="D305" s="79"/>
      <c r="E305" s="383"/>
      <c r="F305" s="79"/>
      <c r="G305" s="383"/>
      <c r="H305" s="79"/>
    </row>
    <row r="306" spans="2:8">
      <c r="B306" s="79"/>
      <c r="C306" s="383"/>
      <c r="D306" s="79"/>
      <c r="E306" s="383"/>
      <c r="F306" s="79"/>
      <c r="G306" s="383"/>
      <c r="H306" s="79"/>
    </row>
    <row r="307" spans="2:8">
      <c r="B307" s="79"/>
      <c r="C307" s="383"/>
      <c r="D307" s="79"/>
      <c r="E307" s="383"/>
      <c r="F307" s="79"/>
      <c r="G307" s="383"/>
      <c r="H307" s="79"/>
    </row>
    <row r="308" spans="2:8">
      <c r="B308" s="79"/>
      <c r="C308" s="383"/>
      <c r="D308" s="79"/>
      <c r="E308" s="383"/>
      <c r="F308" s="79"/>
      <c r="G308" s="383"/>
      <c r="H308" s="79"/>
    </row>
    <row r="309" spans="2:8">
      <c r="B309" s="79"/>
      <c r="C309" s="383"/>
      <c r="D309" s="79"/>
      <c r="E309" s="383"/>
      <c r="F309" s="79"/>
      <c r="G309" s="383"/>
      <c r="H309" s="79"/>
    </row>
    <row r="310" spans="2:8">
      <c r="B310" s="79"/>
      <c r="C310" s="383"/>
      <c r="D310" s="79"/>
      <c r="E310" s="383"/>
      <c r="F310" s="79"/>
      <c r="G310" s="383"/>
      <c r="H310" s="79"/>
    </row>
    <row r="311" spans="2:8">
      <c r="B311" s="79"/>
      <c r="C311" s="383"/>
      <c r="D311" s="79"/>
      <c r="E311" s="383"/>
      <c r="F311" s="79"/>
      <c r="G311" s="383"/>
      <c r="H311" s="79"/>
    </row>
    <row r="312" spans="2:8">
      <c r="B312" s="79"/>
      <c r="C312" s="383"/>
      <c r="D312" s="79"/>
      <c r="E312" s="383"/>
      <c r="F312" s="79"/>
      <c r="G312" s="383"/>
      <c r="H312" s="79"/>
    </row>
    <row r="313" spans="2:8">
      <c r="B313" s="79"/>
      <c r="C313" s="383"/>
      <c r="D313" s="79"/>
      <c r="E313" s="383"/>
      <c r="F313" s="79"/>
      <c r="G313" s="383"/>
      <c r="H313" s="79"/>
    </row>
    <row r="314" spans="2:8">
      <c r="B314" s="79"/>
      <c r="C314" s="383"/>
      <c r="D314" s="79"/>
      <c r="E314" s="383"/>
      <c r="F314" s="79"/>
      <c r="G314" s="383"/>
      <c r="H314" s="79"/>
    </row>
    <row r="315" spans="2:8">
      <c r="B315" s="79"/>
      <c r="C315" s="383"/>
      <c r="D315" s="79"/>
      <c r="E315" s="383"/>
      <c r="F315" s="79"/>
      <c r="G315" s="383"/>
      <c r="H315" s="79"/>
    </row>
    <row r="316" spans="2:8">
      <c r="B316" s="79"/>
      <c r="C316" s="383"/>
      <c r="D316" s="79"/>
      <c r="E316" s="383"/>
      <c r="F316" s="79"/>
      <c r="G316" s="383"/>
      <c r="H316" s="79"/>
    </row>
    <row r="317" spans="2:8">
      <c r="B317" s="79"/>
      <c r="C317" s="383"/>
      <c r="D317" s="79"/>
      <c r="E317" s="383"/>
      <c r="F317" s="79"/>
      <c r="G317" s="383"/>
      <c r="H317" s="79"/>
    </row>
    <row r="318" spans="2:8">
      <c r="B318" s="79"/>
      <c r="C318" s="383"/>
      <c r="D318" s="79"/>
      <c r="E318" s="383"/>
      <c r="F318" s="79"/>
      <c r="G318" s="383"/>
      <c r="H318" s="79"/>
    </row>
    <row r="319" spans="2:8">
      <c r="B319" s="79"/>
      <c r="C319" s="383"/>
      <c r="D319" s="79"/>
      <c r="E319" s="383"/>
      <c r="F319" s="79"/>
      <c r="G319" s="383"/>
      <c r="H319" s="79"/>
    </row>
    <row r="320" spans="2:8">
      <c r="B320" s="79"/>
      <c r="C320" s="383"/>
      <c r="D320" s="79"/>
      <c r="E320" s="383"/>
      <c r="F320" s="79"/>
      <c r="G320" s="383"/>
      <c r="H320" s="79"/>
    </row>
    <row r="321" spans="2:8">
      <c r="B321" s="79"/>
      <c r="C321" s="383"/>
      <c r="D321" s="79"/>
      <c r="E321" s="383"/>
      <c r="F321" s="79"/>
      <c r="G321" s="383"/>
      <c r="H321" s="79"/>
    </row>
    <row r="322" spans="2:8">
      <c r="B322" s="79"/>
      <c r="C322" s="383"/>
      <c r="D322" s="79"/>
      <c r="E322" s="383"/>
      <c r="F322" s="79"/>
      <c r="G322" s="383"/>
      <c r="H322" s="79"/>
    </row>
    <row r="323" spans="2:8">
      <c r="B323" s="79"/>
      <c r="C323" s="383"/>
      <c r="D323" s="79"/>
      <c r="E323" s="383"/>
      <c r="F323" s="79"/>
      <c r="G323" s="383"/>
      <c r="H323" s="79"/>
    </row>
    <row r="324" spans="2:8">
      <c r="B324" s="79"/>
      <c r="C324" s="383"/>
      <c r="D324" s="79"/>
      <c r="E324" s="383"/>
      <c r="F324" s="79"/>
      <c r="G324" s="383"/>
      <c r="H324" s="79"/>
    </row>
    <row r="325" spans="2:8">
      <c r="B325" s="79"/>
      <c r="C325" s="383"/>
      <c r="D325" s="79"/>
      <c r="E325" s="383"/>
      <c r="F325" s="79"/>
      <c r="G325" s="383"/>
      <c r="H325" s="79"/>
    </row>
    <row r="326" spans="2:8">
      <c r="B326" s="79"/>
      <c r="C326" s="383"/>
      <c r="D326" s="79"/>
      <c r="E326" s="383"/>
      <c r="F326" s="79"/>
      <c r="G326" s="383"/>
      <c r="H326" s="79"/>
    </row>
    <row r="327" spans="2:8">
      <c r="B327" s="79"/>
      <c r="C327" s="383"/>
      <c r="D327" s="79"/>
      <c r="E327" s="383"/>
      <c r="F327" s="79"/>
      <c r="G327" s="383"/>
      <c r="H327" s="79"/>
    </row>
    <row r="328" spans="2:8">
      <c r="B328" s="79"/>
      <c r="C328" s="383"/>
      <c r="D328" s="79"/>
      <c r="E328" s="383"/>
      <c r="F328" s="79"/>
      <c r="G328" s="383"/>
      <c r="H328" s="79"/>
    </row>
    <row r="329" spans="2:8">
      <c r="B329" s="79"/>
      <c r="C329" s="383"/>
      <c r="D329" s="79"/>
      <c r="E329" s="383"/>
      <c r="F329" s="79"/>
      <c r="G329" s="383"/>
      <c r="H329" s="79"/>
    </row>
    <row r="330" spans="2:8">
      <c r="B330" s="79"/>
      <c r="C330" s="383"/>
      <c r="D330" s="79"/>
      <c r="E330" s="383"/>
      <c r="F330" s="79"/>
      <c r="G330" s="383"/>
      <c r="H330" s="79"/>
    </row>
    <row r="331" spans="2:8">
      <c r="B331" s="79"/>
      <c r="C331" s="383"/>
      <c r="D331" s="79"/>
      <c r="E331" s="383"/>
      <c r="F331" s="79"/>
      <c r="G331" s="383"/>
      <c r="H331" s="79"/>
    </row>
    <row r="332" spans="2:8">
      <c r="B332" s="79"/>
      <c r="C332" s="383"/>
      <c r="D332" s="79"/>
      <c r="E332" s="383"/>
      <c r="F332" s="79"/>
      <c r="G332" s="383"/>
      <c r="H332" s="79"/>
    </row>
    <row r="333" spans="2:8">
      <c r="B333" s="79"/>
      <c r="C333" s="383"/>
      <c r="D333" s="79"/>
      <c r="E333" s="383"/>
      <c r="F333" s="79"/>
      <c r="G333" s="383"/>
      <c r="H333" s="79"/>
    </row>
    <row r="334" spans="2:8">
      <c r="B334" s="79"/>
      <c r="C334" s="383"/>
      <c r="D334" s="79"/>
      <c r="E334" s="383"/>
      <c r="F334" s="79"/>
      <c r="G334" s="383"/>
      <c r="H334" s="79"/>
    </row>
    <row r="335" spans="2:8">
      <c r="B335" s="79"/>
      <c r="C335" s="383"/>
      <c r="D335" s="79"/>
      <c r="E335" s="383"/>
      <c r="F335" s="79"/>
      <c r="G335" s="383"/>
      <c r="H335" s="79"/>
    </row>
    <row r="336" spans="2:8">
      <c r="B336" s="79"/>
      <c r="C336" s="383"/>
      <c r="D336" s="79"/>
      <c r="E336" s="383"/>
      <c r="F336" s="79"/>
      <c r="G336" s="383"/>
      <c r="H336" s="79"/>
    </row>
    <row r="337" spans="2:8">
      <c r="B337" s="79"/>
      <c r="C337" s="383"/>
      <c r="D337" s="79"/>
      <c r="E337" s="383"/>
      <c r="F337" s="79"/>
      <c r="G337" s="383"/>
      <c r="H337" s="79"/>
    </row>
    <row r="338" spans="2:8">
      <c r="B338" s="79"/>
      <c r="C338" s="383"/>
      <c r="D338" s="79"/>
      <c r="E338" s="383"/>
      <c r="F338" s="79"/>
      <c r="G338" s="383"/>
      <c r="H338" s="79"/>
    </row>
    <row r="339" spans="2:8">
      <c r="B339" s="79"/>
      <c r="C339" s="383"/>
      <c r="D339" s="79"/>
      <c r="E339" s="383"/>
      <c r="F339" s="79"/>
      <c r="G339" s="383"/>
      <c r="H339" s="79"/>
    </row>
    <row r="340" spans="2:8">
      <c r="B340" s="79"/>
      <c r="C340" s="383"/>
      <c r="D340" s="79"/>
      <c r="E340" s="383"/>
      <c r="F340" s="79"/>
      <c r="G340" s="383"/>
      <c r="H340" s="79"/>
    </row>
    <row r="341" spans="2:8">
      <c r="B341" s="79"/>
      <c r="C341" s="383"/>
      <c r="D341" s="79"/>
      <c r="E341" s="383"/>
      <c r="F341" s="79"/>
      <c r="G341" s="383"/>
      <c r="H341" s="79"/>
    </row>
    <row r="342" spans="2:8">
      <c r="B342" s="79"/>
      <c r="C342" s="383"/>
      <c r="D342" s="79"/>
      <c r="E342" s="383"/>
      <c r="F342" s="79"/>
      <c r="G342" s="383"/>
      <c r="H342" s="79"/>
    </row>
    <row r="343" spans="2:8">
      <c r="B343" s="79"/>
      <c r="C343" s="383"/>
      <c r="D343" s="79"/>
      <c r="E343" s="383"/>
      <c r="F343" s="79"/>
      <c r="G343" s="383"/>
      <c r="H343" s="79"/>
    </row>
    <row r="344" spans="2:8">
      <c r="B344" s="79"/>
      <c r="C344" s="383"/>
      <c r="D344" s="79"/>
      <c r="E344" s="383"/>
      <c r="F344" s="79"/>
      <c r="G344" s="383"/>
      <c r="H344" s="79"/>
    </row>
    <row r="345" spans="2:8">
      <c r="B345" s="79"/>
      <c r="C345" s="383"/>
      <c r="D345" s="79"/>
      <c r="E345" s="383"/>
      <c r="F345" s="79"/>
      <c r="G345" s="383"/>
      <c r="H345" s="79"/>
    </row>
    <row r="346" spans="2:8">
      <c r="B346" s="79"/>
      <c r="C346" s="383"/>
      <c r="D346" s="79"/>
      <c r="E346" s="383"/>
      <c r="F346" s="79"/>
      <c r="G346" s="383"/>
      <c r="H346" s="79"/>
    </row>
    <row r="347" spans="2:8">
      <c r="B347" s="79"/>
      <c r="C347" s="383"/>
      <c r="D347" s="79"/>
      <c r="E347" s="383"/>
      <c r="F347" s="79"/>
      <c r="G347" s="383"/>
      <c r="H347" s="79"/>
    </row>
    <row r="348" spans="2:8">
      <c r="B348" s="79"/>
      <c r="C348" s="383"/>
      <c r="D348" s="79"/>
      <c r="E348" s="383"/>
      <c r="F348" s="79"/>
      <c r="G348" s="383"/>
      <c r="H348" s="79"/>
    </row>
    <row r="349" spans="2:8">
      <c r="B349" s="79"/>
      <c r="C349" s="383"/>
      <c r="D349" s="79"/>
      <c r="E349" s="383"/>
      <c r="F349" s="79"/>
      <c r="G349" s="383"/>
      <c r="H349" s="79"/>
    </row>
    <row r="350" spans="2:8">
      <c r="B350" s="79"/>
      <c r="C350" s="383"/>
      <c r="D350" s="79"/>
      <c r="E350" s="383"/>
      <c r="F350" s="79"/>
      <c r="G350" s="383"/>
      <c r="H350" s="79"/>
    </row>
    <row r="351" spans="2:8">
      <c r="B351" s="79"/>
      <c r="C351" s="383"/>
      <c r="D351" s="79"/>
      <c r="E351" s="383"/>
      <c r="F351" s="79"/>
      <c r="G351" s="383"/>
      <c r="H351" s="79"/>
    </row>
    <row r="352" spans="2:8">
      <c r="B352" s="79"/>
      <c r="C352" s="383"/>
      <c r="D352" s="79"/>
      <c r="E352" s="383"/>
      <c r="F352" s="79"/>
      <c r="G352" s="383"/>
      <c r="H352" s="79"/>
    </row>
    <row r="353" spans="2:8">
      <c r="B353" s="79"/>
      <c r="C353" s="383"/>
      <c r="D353" s="79"/>
      <c r="E353" s="383"/>
      <c r="F353" s="79"/>
      <c r="G353" s="383"/>
      <c r="H353" s="79"/>
    </row>
    <row r="354" spans="2:8">
      <c r="B354" s="79"/>
      <c r="C354" s="383"/>
      <c r="D354" s="79"/>
      <c r="E354" s="383"/>
      <c r="F354" s="79"/>
      <c r="G354" s="383"/>
      <c r="H354" s="79"/>
    </row>
    <row r="355" spans="2:8">
      <c r="B355" s="79"/>
      <c r="C355" s="383"/>
      <c r="D355" s="79"/>
      <c r="E355" s="383"/>
      <c r="F355" s="79"/>
      <c r="G355" s="383"/>
      <c r="H355" s="79"/>
    </row>
  </sheetData>
  <mergeCells count="14">
    <mergeCell ref="A1:N1"/>
    <mergeCell ref="B4:G4"/>
    <mergeCell ref="I4:N4"/>
    <mergeCell ref="D7:G7"/>
    <mergeCell ref="A60:N60"/>
    <mergeCell ref="K7:N7"/>
    <mergeCell ref="A4:A10"/>
    <mergeCell ref="A63:N63"/>
    <mergeCell ref="B7:C10"/>
    <mergeCell ref="F10:G10"/>
    <mergeCell ref="I7:J10"/>
    <mergeCell ref="M10:N10"/>
    <mergeCell ref="D10:E10"/>
    <mergeCell ref="K10:L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1" customWidth="1"/>
    <col min="4" max="4" width="8.6640625" style="1" customWidth="1"/>
    <col min="5" max="5" width="2.6640625" style="1" customWidth="1"/>
    <col min="6" max="6" width="8.6640625" style="1" customWidth="1"/>
    <col min="7" max="7" width="2.6640625" style="1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7" ht="38.25" customHeight="1">
      <c r="A1" s="675" t="s">
        <v>225</v>
      </c>
      <c r="B1" s="675"/>
      <c r="C1" s="675"/>
      <c r="D1" s="675"/>
      <c r="E1" s="675"/>
      <c r="F1" s="675"/>
      <c r="G1" s="675"/>
      <c r="H1" s="675"/>
      <c r="I1" s="675"/>
      <c r="J1" s="675"/>
      <c r="K1" s="675"/>
      <c r="L1" s="675"/>
      <c r="M1" s="675"/>
      <c r="N1" s="672"/>
    </row>
    <row r="2" spans="1:17" s="11" customFormat="1" ht="6.6" customHeight="1" thickBo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7" s="11" customFormat="1" ht="6.6" customHeight="1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</row>
    <row r="4" spans="1:17" s="11" customFormat="1" ht="12" customHeight="1">
      <c r="A4" s="663" t="s">
        <v>111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17" s="11" customFormat="1" ht="6.6" customHeight="1">
      <c r="A5" s="663"/>
      <c r="B5" s="532"/>
      <c r="C5" s="532"/>
      <c r="D5" s="532"/>
      <c r="E5" s="532"/>
      <c r="F5" s="532"/>
      <c r="G5" s="532"/>
      <c r="H5" s="534"/>
      <c r="I5" s="532"/>
      <c r="J5" s="532"/>
      <c r="K5" s="532"/>
      <c r="L5" s="532"/>
      <c r="M5" s="532"/>
      <c r="N5" s="532"/>
    </row>
    <row r="6" spans="1:17" s="11" customFormat="1" ht="6.6" customHeight="1">
      <c r="A6" s="663"/>
      <c r="B6" s="531"/>
      <c r="C6" s="531"/>
      <c r="D6" s="531"/>
      <c r="E6" s="531"/>
      <c r="F6" s="531"/>
      <c r="G6" s="531"/>
      <c r="H6" s="534"/>
      <c r="I6" s="531"/>
      <c r="J6" s="531"/>
      <c r="K6" s="531"/>
      <c r="L6" s="531"/>
      <c r="M6" s="531"/>
      <c r="N6" s="531"/>
    </row>
    <row r="7" spans="1:17" s="11" customFormat="1" ht="24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17" s="11" customFormat="1" ht="6.6" customHeight="1">
      <c r="A8" s="663"/>
      <c r="B8" s="670"/>
      <c r="C8" s="670"/>
      <c r="D8" s="536"/>
      <c r="E8" s="536"/>
      <c r="F8" s="536"/>
      <c r="G8" s="536"/>
      <c r="H8" s="534"/>
      <c r="I8" s="670"/>
      <c r="J8" s="670"/>
      <c r="K8" s="536"/>
      <c r="L8" s="536"/>
      <c r="M8" s="536"/>
      <c r="N8" s="536"/>
    </row>
    <row r="9" spans="1:17" s="11" customFormat="1" ht="6.6" customHeight="1">
      <c r="A9" s="663"/>
      <c r="B9" s="670"/>
      <c r="C9" s="670"/>
      <c r="D9" s="534"/>
      <c r="E9" s="534"/>
      <c r="F9" s="534"/>
      <c r="G9" s="534"/>
      <c r="H9" s="534"/>
      <c r="I9" s="670"/>
      <c r="J9" s="670"/>
      <c r="K9" s="534"/>
      <c r="L9" s="534"/>
      <c r="M9" s="534"/>
      <c r="N9" s="534"/>
    </row>
    <row r="10" spans="1:17" s="11" customFormat="1" ht="24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</row>
    <row r="11" spans="1:17" s="11" customFormat="1" ht="6.6" customHeight="1">
      <c r="A11" s="465"/>
      <c r="B11" s="539"/>
      <c r="C11" s="539"/>
      <c r="D11" s="541"/>
      <c r="E11" s="541"/>
      <c r="F11" s="536"/>
      <c r="G11" s="536"/>
      <c r="H11" s="536"/>
      <c r="I11" s="539"/>
      <c r="J11" s="539"/>
      <c r="K11" s="541"/>
      <c r="L11" s="541"/>
      <c r="M11" s="536"/>
      <c r="N11" s="536"/>
    </row>
    <row r="12" spans="1:17" s="11" customFormat="1" ht="6.6" customHeight="1">
      <c r="A12" s="146"/>
      <c r="B12" s="76"/>
      <c r="C12" s="76"/>
      <c r="D12" s="74"/>
      <c r="E12" s="74"/>
      <c r="F12" s="74"/>
      <c r="G12" s="75"/>
      <c r="H12" s="75"/>
      <c r="I12" s="76"/>
      <c r="J12" s="76"/>
      <c r="K12" s="74"/>
      <c r="L12" s="74"/>
      <c r="M12" s="74"/>
      <c r="N12" s="75"/>
    </row>
    <row r="13" spans="1:17" s="11" customFormat="1" ht="13.8">
      <c r="A13" s="542" t="s">
        <v>60</v>
      </c>
      <c r="B13" s="470">
        <f>D13+F13</f>
        <v>258474</v>
      </c>
      <c r="C13" s="558"/>
      <c r="D13" s="526">
        <f>SUM(D14:D20)</f>
        <v>97888</v>
      </c>
      <c r="E13" s="558"/>
      <c r="F13" s="526">
        <f>SUM(F14:F20)</f>
        <v>160586</v>
      </c>
      <c r="G13" s="558"/>
      <c r="H13" s="542"/>
      <c r="I13" s="481">
        <f>SUM(I14:I19)</f>
        <v>99.999999999999986</v>
      </c>
      <c r="J13" s="481"/>
      <c r="K13" s="481">
        <f>SUM(K14:K19)</f>
        <v>99.999999999999986</v>
      </c>
      <c r="L13" s="481"/>
      <c r="M13" s="481">
        <f>SUM(M14:M19)</f>
        <v>100</v>
      </c>
      <c r="N13" s="542"/>
    </row>
    <row r="14" spans="1:17" s="11" customFormat="1" ht="11.4">
      <c r="A14" s="482" t="s">
        <v>14</v>
      </c>
      <c r="B14" s="485">
        <f t="shared" ref="B14:B20" si="0">D14+F14</f>
        <v>63991</v>
      </c>
      <c r="C14" s="486"/>
      <c r="D14" s="485">
        <v>18115</v>
      </c>
      <c r="E14" s="485"/>
      <c r="F14" s="485">
        <v>45876</v>
      </c>
      <c r="G14" s="486"/>
      <c r="H14" s="571"/>
      <c r="I14" s="507">
        <f>B14*100/SUM(B14:B19)</f>
        <v>24.782061460410898</v>
      </c>
      <c r="J14" s="507"/>
      <c r="K14" s="507">
        <f t="shared" ref="K14:K19" si="1">D14*100/SUM($D$14:$D$19)</f>
        <v>18.523820723364658</v>
      </c>
      <c r="L14" s="507"/>
      <c r="M14" s="507">
        <f t="shared" ref="M14:M19" si="2">F14*100/SUM($F$14:$F$19)</f>
        <v>28.59707521412275</v>
      </c>
      <c r="N14" s="521"/>
      <c r="Q14" s="270"/>
    </row>
    <row r="15" spans="1:17" s="11" customFormat="1" ht="11.4">
      <c r="A15" s="482" t="s">
        <v>15</v>
      </c>
      <c r="B15" s="485">
        <f t="shared" si="0"/>
        <v>76721</v>
      </c>
      <c r="C15" s="486"/>
      <c r="D15" s="485">
        <v>31999</v>
      </c>
      <c r="E15" s="485"/>
      <c r="F15" s="485">
        <v>44722</v>
      </c>
      <c r="G15" s="486"/>
      <c r="H15" s="571"/>
      <c r="I15" s="507">
        <f>B15*100/SUM(B14:B19)</f>
        <v>29.712061654047982</v>
      </c>
      <c r="J15" s="507"/>
      <c r="K15" s="507">
        <f t="shared" si="1"/>
        <v>32.721155910954771</v>
      </c>
      <c r="L15" s="488"/>
      <c r="M15" s="507">
        <f t="shared" si="2"/>
        <v>27.877722506888084</v>
      </c>
      <c r="N15" s="521"/>
    </row>
    <row r="16" spans="1:17" s="11" customFormat="1" ht="11.4">
      <c r="A16" s="482" t="s">
        <v>16</v>
      </c>
      <c r="B16" s="485">
        <f t="shared" si="0"/>
        <v>81410</v>
      </c>
      <c r="C16" s="486"/>
      <c r="D16" s="485">
        <v>31376</v>
      </c>
      <c r="E16" s="485"/>
      <c r="F16" s="485">
        <v>50034</v>
      </c>
      <c r="G16" s="486"/>
      <c r="H16" s="571"/>
      <c r="I16" s="507">
        <f>B16*100/SUM(B14:B19)</f>
        <v>31.527990240690897</v>
      </c>
      <c r="J16" s="507"/>
      <c r="K16" s="507">
        <f t="shared" si="1"/>
        <v>32.084095998691112</v>
      </c>
      <c r="L16" s="488"/>
      <c r="M16" s="507">
        <f t="shared" si="2"/>
        <v>31.1889890414033</v>
      </c>
      <c r="N16" s="521"/>
    </row>
    <row r="17" spans="1:14" s="11" customFormat="1" ht="11.4">
      <c r="A17" s="482" t="s">
        <v>17</v>
      </c>
      <c r="B17" s="485">
        <f t="shared" si="0"/>
        <v>11762</v>
      </c>
      <c r="C17" s="486"/>
      <c r="D17" s="485">
        <v>4396</v>
      </c>
      <c r="E17" s="485"/>
      <c r="F17" s="485">
        <v>7366</v>
      </c>
      <c r="G17" s="486"/>
      <c r="H17" s="571"/>
      <c r="I17" s="507">
        <f>B17*100/SUM(B14:B19)</f>
        <v>4.5551187963518771</v>
      </c>
      <c r="J17" s="507"/>
      <c r="K17" s="507">
        <f t="shared" si="1"/>
        <v>4.4952092685570539</v>
      </c>
      <c r="L17" s="488"/>
      <c r="M17" s="507">
        <f t="shared" si="2"/>
        <v>4.591639550685068</v>
      </c>
      <c r="N17" s="521"/>
    </row>
    <row r="18" spans="1:14" s="11" customFormat="1" ht="11.4">
      <c r="A18" s="572" t="s">
        <v>18</v>
      </c>
      <c r="B18" s="485">
        <f>D18+F18</f>
        <v>18012</v>
      </c>
      <c r="C18" s="486"/>
      <c r="D18" s="485">
        <v>8791</v>
      </c>
      <c r="E18" s="485"/>
      <c r="F18" s="485">
        <v>9221</v>
      </c>
      <c r="G18" s="486"/>
      <c r="H18" s="571"/>
      <c r="I18" s="507">
        <f>B18*100/SUM(B14:B19)</f>
        <v>6.9755823635342642</v>
      </c>
      <c r="J18" s="507"/>
      <c r="K18" s="507">
        <f t="shared" si="1"/>
        <v>8.9893959690366394</v>
      </c>
      <c r="L18" s="488"/>
      <c r="M18" s="507">
        <f t="shared" si="2"/>
        <v>5.7479647429903631</v>
      </c>
      <c r="N18" s="521"/>
    </row>
    <row r="19" spans="1:14" s="11" customFormat="1" ht="11.4">
      <c r="A19" s="572" t="s">
        <v>29</v>
      </c>
      <c r="B19" s="485">
        <f t="shared" si="0"/>
        <v>6319</v>
      </c>
      <c r="C19" s="486"/>
      <c r="D19" s="485">
        <v>3116</v>
      </c>
      <c r="E19" s="485"/>
      <c r="F19" s="485">
        <v>3203</v>
      </c>
      <c r="G19" s="486"/>
      <c r="H19" s="571"/>
      <c r="I19" s="507">
        <f>B19*100/SUM(B14:B19)</f>
        <v>2.4471854849640802</v>
      </c>
      <c r="J19" s="507"/>
      <c r="K19" s="507">
        <f t="shared" si="1"/>
        <v>3.1863221293957644</v>
      </c>
      <c r="L19" s="488"/>
      <c r="M19" s="507">
        <f t="shared" si="2"/>
        <v>1.9966089439104362</v>
      </c>
      <c r="N19" s="521"/>
    </row>
    <row r="20" spans="1:14" s="11" customFormat="1" ht="11.4">
      <c r="A20" s="572" t="s">
        <v>11</v>
      </c>
      <c r="B20" s="485">
        <f t="shared" si="0"/>
        <v>259</v>
      </c>
      <c r="C20" s="486" t="s">
        <v>1</v>
      </c>
      <c r="D20" s="485">
        <v>95</v>
      </c>
      <c r="E20" s="485" t="s">
        <v>1</v>
      </c>
      <c r="F20" s="485">
        <v>164</v>
      </c>
      <c r="G20" s="486" t="s">
        <v>1</v>
      </c>
      <c r="H20" s="571"/>
      <c r="I20" s="588" t="s">
        <v>101</v>
      </c>
      <c r="J20" s="588"/>
      <c r="K20" s="588">
        <v>0</v>
      </c>
      <c r="L20" s="493"/>
      <c r="M20" s="588" t="s">
        <v>101</v>
      </c>
      <c r="N20" s="521"/>
    </row>
    <row r="21" spans="1:14" s="11" customFormat="1" ht="6.6" customHeight="1">
      <c r="A21" s="26"/>
      <c r="B21" s="411"/>
      <c r="C21" s="257"/>
      <c r="D21" s="235"/>
      <c r="E21" s="257"/>
      <c r="F21" s="235"/>
      <c r="G21" s="257"/>
      <c r="H21" s="17"/>
      <c r="I21" s="254"/>
      <c r="J21" s="254"/>
      <c r="K21" s="254"/>
      <c r="L21" s="254"/>
      <c r="M21" s="254"/>
      <c r="N21" s="17"/>
    </row>
    <row r="22" spans="1:14" s="11" customFormat="1" ht="24">
      <c r="A22" s="61" t="s">
        <v>22</v>
      </c>
      <c r="B22" s="321">
        <f t="shared" ref="B22:B29" si="3">D22+F22</f>
        <v>132358</v>
      </c>
      <c r="C22" s="281"/>
      <c r="D22" s="321">
        <f>SUM(D23:D29)</f>
        <v>14648</v>
      </c>
      <c r="E22" s="281"/>
      <c r="F22" s="321">
        <f>SUM(F23:F29)</f>
        <v>117710</v>
      </c>
      <c r="G22" s="281"/>
      <c r="H22" s="41"/>
      <c r="I22" s="407">
        <f>SUM(I23:I28)</f>
        <v>100.00000000000001</v>
      </c>
      <c r="J22" s="407"/>
      <c r="K22" s="407">
        <f>SUM(K23:K28)</f>
        <v>100</v>
      </c>
      <c r="L22" s="407"/>
      <c r="M22" s="407">
        <f>SUM(M23:M28)</f>
        <v>100</v>
      </c>
      <c r="N22" s="41"/>
    </row>
    <row r="23" spans="1:14" s="11" customFormat="1" ht="11.4">
      <c r="A23" s="46" t="s">
        <v>14</v>
      </c>
      <c r="B23" s="247">
        <f t="shared" si="3"/>
        <v>36951</v>
      </c>
      <c r="C23" s="259"/>
      <c r="D23" s="247">
        <v>785</v>
      </c>
      <c r="E23" s="247" t="s">
        <v>1</v>
      </c>
      <c r="F23" s="247">
        <v>36166</v>
      </c>
      <c r="G23" s="259"/>
      <c r="H23" s="34"/>
      <c r="I23" s="250">
        <f>B23*100/SUM(B23:B28)</f>
        <v>27.938997096540042</v>
      </c>
      <c r="J23" s="250"/>
      <c r="K23" s="250">
        <f t="shared" ref="K23:K28" si="4">D23*100/SUM($D$23:$D$28)</f>
        <v>5.3590933915892958</v>
      </c>
      <c r="L23" s="250"/>
      <c r="M23" s="250">
        <f t="shared" ref="M23:M28" si="5">F23*100/SUM($F$23:$F$28)</f>
        <v>30.751309434732331</v>
      </c>
      <c r="N23" s="26"/>
    </row>
    <row r="24" spans="1:14" s="11" customFormat="1" ht="11.4">
      <c r="A24" s="46" t="s">
        <v>15</v>
      </c>
      <c r="B24" s="247">
        <f t="shared" si="3"/>
        <v>34106</v>
      </c>
      <c r="C24" s="259"/>
      <c r="D24" s="247">
        <v>1629</v>
      </c>
      <c r="E24" s="247"/>
      <c r="F24" s="247">
        <v>32477</v>
      </c>
      <c r="G24" s="259"/>
      <c r="H24" s="34"/>
      <c r="I24" s="250">
        <f>B24*100/SUM(B23:B28)</f>
        <v>25.787865956932009</v>
      </c>
      <c r="J24" s="250"/>
      <c r="K24" s="250">
        <f t="shared" si="4"/>
        <v>11.120972146368105</v>
      </c>
      <c r="L24" s="244"/>
      <c r="M24" s="250">
        <f t="shared" si="5"/>
        <v>27.614618053193659</v>
      </c>
      <c r="N24" s="26"/>
    </row>
    <row r="25" spans="1:14" s="11" customFormat="1" ht="11.4">
      <c r="A25" s="46" t="s">
        <v>16</v>
      </c>
      <c r="B25" s="247">
        <f t="shared" si="3"/>
        <v>44194</v>
      </c>
      <c r="C25" s="260"/>
      <c r="D25" s="247">
        <v>7045</v>
      </c>
      <c r="E25" s="247"/>
      <c r="F25" s="247">
        <v>37149</v>
      </c>
      <c r="G25" s="260"/>
      <c r="H25" s="26"/>
      <c r="I25" s="250">
        <f>B25*100/SUM(B23:B28)</f>
        <v>33.41549721751754</v>
      </c>
      <c r="J25" s="250"/>
      <c r="K25" s="250">
        <f t="shared" si="4"/>
        <v>48.095303113052978</v>
      </c>
      <c r="L25" s="244"/>
      <c r="M25" s="250">
        <f t="shared" si="5"/>
        <v>31.587136929460581</v>
      </c>
      <c r="N25" s="26"/>
    </row>
    <row r="26" spans="1:14" s="11" customFormat="1" ht="11.4">
      <c r="A26" s="46" t="s">
        <v>17</v>
      </c>
      <c r="B26" s="247">
        <f t="shared" si="3"/>
        <v>6746</v>
      </c>
      <c r="C26" s="259"/>
      <c r="D26" s="247">
        <v>1846</v>
      </c>
      <c r="E26" s="247"/>
      <c r="F26" s="247">
        <v>4900</v>
      </c>
      <c r="G26" s="259"/>
      <c r="H26" s="34"/>
      <c r="I26" s="250">
        <f>B26*100/SUM(B23:B28)</f>
        <v>5.1007137672392933</v>
      </c>
      <c r="J26" s="250"/>
      <c r="K26" s="250">
        <f t="shared" si="4"/>
        <v>12.602403058438012</v>
      </c>
      <c r="L26" s="244"/>
      <c r="M26" s="250">
        <f t="shared" si="5"/>
        <v>4.1663832392354259</v>
      </c>
      <c r="N26" s="34"/>
    </row>
    <row r="27" spans="1:14" s="11" customFormat="1" ht="11.4">
      <c r="A27" s="452" t="s">
        <v>18</v>
      </c>
      <c r="B27" s="247">
        <f t="shared" si="3"/>
        <v>8900</v>
      </c>
      <c r="C27" s="259"/>
      <c r="D27" s="247">
        <v>2776</v>
      </c>
      <c r="E27" s="247"/>
      <c r="F27" s="247">
        <v>6124</v>
      </c>
      <c r="G27" s="259"/>
      <c r="H27" s="34"/>
      <c r="I27" s="250">
        <f>B27*100/SUM(B23:B28)</f>
        <v>6.7293733365593997</v>
      </c>
      <c r="J27" s="250"/>
      <c r="K27" s="250">
        <f t="shared" si="4"/>
        <v>18.951392681594758</v>
      </c>
      <c r="L27" s="244"/>
      <c r="M27" s="250">
        <f t="shared" si="5"/>
        <v>5.2071287667505608</v>
      </c>
      <c r="N27" s="34"/>
    </row>
    <row r="28" spans="1:14" s="11" customFormat="1" ht="11.4">
      <c r="A28" s="452" t="s">
        <v>29</v>
      </c>
      <c r="B28" s="247">
        <f t="shared" si="3"/>
        <v>1359</v>
      </c>
      <c r="C28" s="259"/>
      <c r="D28" s="247">
        <v>567</v>
      </c>
      <c r="E28" s="247" t="s">
        <v>1</v>
      </c>
      <c r="F28" s="247">
        <v>792</v>
      </c>
      <c r="G28" s="247" t="s">
        <v>1</v>
      </c>
      <c r="H28" s="34"/>
      <c r="I28" s="250">
        <f>B28*100/SUM(B23:B28)</f>
        <v>1.0275526252117106</v>
      </c>
      <c r="J28" s="250"/>
      <c r="K28" s="250">
        <f t="shared" si="4"/>
        <v>3.8708356089568543</v>
      </c>
      <c r="L28" s="244"/>
      <c r="M28" s="250">
        <f t="shared" si="5"/>
        <v>0.67342357662744035</v>
      </c>
      <c r="N28" s="34"/>
    </row>
    <row r="29" spans="1:14" s="11" customFormat="1" ht="11.4">
      <c r="A29" s="452" t="s">
        <v>11</v>
      </c>
      <c r="B29" s="247">
        <f t="shared" si="3"/>
        <v>102</v>
      </c>
      <c r="C29" s="247" t="s">
        <v>1</v>
      </c>
      <c r="D29" s="247">
        <v>0</v>
      </c>
      <c r="E29" s="247"/>
      <c r="F29" s="247">
        <v>102</v>
      </c>
      <c r="G29" s="247" t="s">
        <v>1</v>
      </c>
      <c r="H29" s="34"/>
      <c r="I29" s="585" t="s">
        <v>101</v>
      </c>
      <c r="J29" s="585"/>
      <c r="K29" s="585">
        <v>0</v>
      </c>
      <c r="L29" s="282"/>
      <c r="M29" s="585" t="s">
        <v>101</v>
      </c>
      <c r="N29" s="34"/>
    </row>
    <row r="30" spans="1:14" s="11" customFormat="1" ht="6.6" customHeight="1">
      <c r="A30" s="26"/>
      <c r="B30" s="247"/>
      <c r="C30" s="260"/>
      <c r="D30" s="238"/>
      <c r="E30" s="260"/>
      <c r="F30" s="238"/>
      <c r="G30" s="260"/>
      <c r="H30" s="26"/>
      <c r="I30" s="244"/>
      <c r="J30" s="244"/>
      <c r="K30" s="244"/>
      <c r="L30" s="244"/>
      <c r="M30" s="244"/>
      <c r="N30" s="26"/>
    </row>
    <row r="31" spans="1:14" s="11" customFormat="1" ht="12">
      <c r="A31" s="448" t="s">
        <v>24</v>
      </c>
      <c r="B31" s="321">
        <f t="shared" ref="B31:B37" si="6">D31+F31</f>
        <v>64643</v>
      </c>
      <c r="C31" s="281"/>
      <c r="D31" s="321">
        <f>SUM(D32:D37)</f>
        <v>44215</v>
      </c>
      <c r="E31" s="281"/>
      <c r="F31" s="321">
        <f>SUM(F32:F37)</f>
        <v>20428</v>
      </c>
      <c r="G31" s="281"/>
      <c r="H31" s="41"/>
      <c r="I31" s="253">
        <f>SUM(I32:I37)</f>
        <v>100.00000000000001</v>
      </c>
      <c r="J31" s="253"/>
      <c r="K31" s="253">
        <f>SUM(K32:K37)</f>
        <v>99.999999999999986</v>
      </c>
      <c r="L31" s="253"/>
      <c r="M31" s="253">
        <f>SUM(M32:M37)</f>
        <v>100.00000000000003</v>
      </c>
      <c r="N31" s="41"/>
    </row>
    <row r="32" spans="1:14" s="11" customFormat="1" ht="11.4">
      <c r="A32" s="46" t="s">
        <v>14</v>
      </c>
      <c r="B32" s="247">
        <f t="shared" si="6"/>
        <v>9639</v>
      </c>
      <c r="C32" s="259"/>
      <c r="D32" s="247">
        <v>7127</v>
      </c>
      <c r="E32" s="247"/>
      <c r="F32" s="247">
        <v>2512</v>
      </c>
      <c r="G32" s="259"/>
      <c r="H32" s="34"/>
      <c r="I32" s="250">
        <f>B32*100/SUM(B32:B37)</f>
        <v>14.911127268227032</v>
      </c>
      <c r="J32" s="244"/>
      <c r="K32" s="250">
        <f t="shared" ref="K32:K37" si="7">D32*100/SUM($D$32:$D$37)</f>
        <v>16.118964152436956</v>
      </c>
      <c r="L32" s="244"/>
      <c r="M32" s="250">
        <f t="shared" ref="M32:M37" si="8">F32*100/SUM($F$32:$F$37)</f>
        <v>12.296847464264735</v>
      </c>
      <c r="N32" s="26"/>
    </row>
    <row r="33" spans="1:14" s="11" customFormat="1" ht="11.4">
      <c r="A33" s="46" t="s">
        <v>15</v>
      </c>
      <c r="B33" s="247">
        <f t="shared" si="6"/>
        <v>24594</v>
      </c>
      <c r="C33" s="259"/>
      <c r="D33" s="247">
        <v>17425</v>
      </c>
      <c r="E33" s="247"/>
      <c r="F33" s="247">
        <v>7169</v>
      </c>
      <c r="G33" s="259"/>
      <c r="H33" s="34"/>
      <c r="I33" s="250">
        <f>B33*100/SUM(B32:B37)</f>
        <v>38.04588277152979</v>
      </c>
      <c r="J33" s="244"/>
      <c r="K33" s="250">
        <f t="shared" si="7"/>
        <v>39.409702589618909</v>
      </c>
      <c r="L33" s="244"/>
      <c r="M33" s="250">
        <f t="shared" si="8"/>
        <v>35.093988643038969</v>
      </c>
      <c r="N33" s="26"/>
    </row>
    <row r="34" spans="1:14" s="11" customFormat="1" ht="11.4">
      <c r="A34" s="46" t="s">
        <v>16</v>
      </c>
      <c r="B34" s="247">
        <f t="shared" si="6"/>
        <v>21232</v>
      </c>
      <c r="C34" s="259"/>
      <c r="D34" s="247">
        <v>14372</v>
      </c>
      <c r="E34" s="247"/>
      <c r="F34" s="247">
        <v>6860</v>
      </c>
      <c r="G34" s="259"/>
      <c r="H34" s="34"/>
      <c r="I34" s="250">
        <f>B34*100/SUM(B32:B37)</f>
        <v>32.845010287270085</v>
      </c>
      <c r="J34" s="244"/>
      <c r="K34" s="250">
        <f t="shared" si="7"/>
        <v>32.504806061291418</v>
      </c>
      <c r="L34" s="244"/>
      <c r="M34" s="250">
        <f t="shared" si="8"/>
        <v>33.581358919130608</v>
      </c>
      <c r="N34" s="26"/>
    </row>
    <row r="35" spans="1:14" s="11" customFormat="1" ht="11.4">
      <c r="A35" s="46" t="s">
        <v>17</v>
      </c>
      <c r="B35" s="247">
        <f t="shared" si="6"/>
        <v>2702</v>
      </c>
      <c r="C35" s="259"/>
      <c r="D35" s="247">
        <v>1334</v>
      </c>
      <c r="E35" s="247" t="s">
        <v>1</v>
      </c>
      <c r="F35" s="247">
        <v>1368</v>
      </c>
      <c r="G35" s="247" t="s">
        <v>1</v>
      </c>
      <c r="H35" s="34"/>
      <c r="I35" s="250">
        <f>B35*100/SUM(B32:B37)</f>
        <v>4.1798802654579772</v>
      </c>
      <c r="J35" s="244"/>
      <c r="K35" s="250">
        <f t="shared" si="7"/>
        <v>3.0170756530589165</v>
      </c>
      <c r="L35" s="244"/>
      <c r="M35" s="250">
        <f t="shared" si="8"/>
        <v>6.6966908165263366</v>
      </c>
      <c r="N35" s="34"/>
    </row>
    <row r="36" spans="1:14" s="11" customFormat="1" ht="11.4">
      <c r="A36" s="452" t="s">
        <v>18</v>
      </c>
      <c r="B36" s="247">
        <f t="shared" si="6"/>
        <v>3671</v>
      </c>
      <c r="C36" s="259"/>
      <c r="D36" s="247">
        <v>2335</v>
      </c>
      <c r="E36" s="247"/>
      <c r="F36" s="247">
        <v>1336</v>
      </c>
      <c r="G36" s="259"/>
      <c r="H36" s="34"/>
      <c r="I36" s="250">
        <f>B36*100/SUM(B32:B37)</f>
        <v>5.6788824776077842</v>
      </c>
      <c r="J36" s="244"/>
      <c r="K36" s="250">
        <f t="shared" si="7"/>
        <v>5.2810132308040254</v>
      </c>
      <c r="L36" s="244"/>
      <c r="M36" s="250">
        <f t="shared" si="8"/>
        <v>6.5400430781280594</v>
      </c>
      <c r="N36" s="34"/>
    </row>
    <row r="37" spans="1:14" s="11" customFormat="1" ht="11.4">
      <c r="A37" s="452" t="s">
        <v>29</v>
      </c>
      <c r="B37" s="247">
        <f t="shared" si="6"/>
        <v>2805</v>
      </c>
      <c r="C37" s="259"/>
      <c r="D37" s="247">
        <v>1622</v>
      </c>
      <c r="E37" s="247"/>
      <c r="F37" s="247">
        <v>1183</v>
      </c>
      <c r="G37" s="259"/>
      <c r="H37" s="34"/>
      <c r="I37" s="250">
        <f>B37*100/SUM(B32:B37)</f>
        <v>4.3392169299073373</v>
      </c>
      <c r="J37" s="244"/>
      <c r="K37" s="250">
        <f t="shared" si="7"/>
        <v>3.6684383127897773</v>
      </c>
      <c r="L37" s="244"/>
      <c r="M37" s="250">
        <f t="shared" si="8"/>
        <v>5.7910710789112985</v>
      </c>
      <c r="N37" s="34"/>
    </row>
    <row r="38" spans="1:14" s="11" customFormat="1" ht="6.6" customHeight="1">
      <c r="A38" s="26"/>
      <c r="B38" s="247"/>
      <c r="C38" s="260"/>
      <c r="D38" s="238"/>
      <c r="E38" s="260"/>
      <c r="F38" s="238"/>
      <c r="G38" s="260"/>
      <c r="H38" s="26"/>
      <c r="I38" s="244"/>
      <c r="J38" s="244"/>
      <c r="K38" s="244"/>
      <c r="L38" s="244"/>
      <c r="M38" s="244"/>
      <c r="N38" s="26"/>
    </row>
    <row r="39" spans="1:14" s="11" customFormat="1" ht="12">
      <c r="A39" s="61" t="s">
        <v>23</v>
      </c>
      <c r="B39" s="321">
        <f t="shared" ref="B39:B45" si="9">D39+F39</f>
        <v>29007</v>
      </c>
      <c r="C39" s="281"/>
      <c r="D39" s="321">
        <f>SUM(D40:D46)</f>
        <v>19602</v>
      </c>
      <c r="E39" s="281"/>
      <c r="F39" s="321">
        <f>SUM(F40:F46)</f>
        <v>9405</v>
      </c>
      <c r="G39" s="281"/>
      <c r="H39" s="41"/>
      <c r="I39" s="253">
        <f>SUM(I40:I45)</f>
        <v>100</v>
      </c>
      <c r="J39" s="253"/>
      <c r="K39" s="253">
        <f>SUM(K40:K45)</f>
        <v>100</v>
      </c>
      <c r="L39" s="253"/>
      <c r="M39" s="253">
        <f>SUM(M40:M45)</f>
        <v>99.999999999999986</v>
      </c>
      <c r="N39" s="41"/>
    </row>
    <row r="40" spans="1:14" s="11" customFormat="1" ht="11.4">
      <c r="A40" s="46" t="s">
        <v>14</v>
      </c>
      <c r="B40" s="247">
        <f t="shared" si="9"/>
        <v>10007</v>
      </c>
      <c r="C40" s="259"/>
      <c r="D40" s="247">
        <v>6349</v>
      </c>
      <c r="E40" s="247"/>
      <c r="F40" s="247">
        <v>3658</v>
      </c>
      <c r="G40" s="259"/>
      <c r="H40" s="34"/>
      <c r="I40" s="250">
        <f>B40*100/SUM(B40:B45)</f>
        <v>34.561718588105272</v>
      </c>
      <c r="J40" s="244"/>
      <c r="K40" s="250">
        <f t="shared" ref="K40:K45" si="10">D40*100/SUM($D$40:$D$45)</f>
        <v>32.429257329655734</v>
      </c>
      <c r="L40" s="244"/>
      <c r="M40" s="250">
        <f t="shared" ref="M40:M45" si="11">F40*100/SUM($F$40:$F$45)</f>
        <v>39.014505119453922</v>
      </c>
      <c r="N40" s="34"/>
    </row>
    <row r="41" spans="1:14" s="11" customFormat="1" ht="11.4">
      <c r="A41" s="46" t="s">
        <v>15</v>
      </c>
      <c r="B41" s="247">
        <f t="shared" si="9"/>
        <v>7415</v>
      </c>
      <c r="C41" s="259"/>
      <c r="D41" s="247">
        <v>5596</v>
      </c>
      <c r="E41" s="247"/>
      <c r="F41" s="247">
        <v>1819</v>
      </c>
      <c r="G41" s="259"/>
      <c r="H41" s="34"/>
      <c r="I41" s="250">
        <f>B41*100/SUM(B40:B45)</f>
        <v>25.609587621744836</v>
      </c>
      <c r="J41" s="244"/>
      <c r="K41" s="250">
        <f t="shared" si="10"/>
        <v>28.58310348350189</v>
      </c>
      <c r="L41" s="244"/>
      <c r="M41" s="250">
        <f t="shared" si="11"/>
        <v>19.400597269624573</v>
      </c>
      <c r="N41" s="34"/>
    </row>
    <row r="42" spans="1:14" s="11" customFormat="1" ht="11.4">
      <c r="A42" s="46" t="s">
        <v>16</v>
      </c>
      <c r="B42" s="247">
        <f t="shared" si="9"/>
        <v>6842</v>
      </c>
      <c r="C42" s="259"/>
      <c r="D42" s="247">
        <v>4772</v>
      </c>
      <c r="E42" s="247"/>
      <c r="F42" s="247">
        <v>2070</v>
      </c>
      <c r="G42" s="259"/>
      <c r="H42" s="34"/>
      <c r="I42" s="250">
        <f>B42*100/SUM(B40:B45)</f>
        <v>23.630586447468399</v>
      </c>
      <c r="J42" s="244"/>
      <c r="K42" s="250">
        <f t="shared" si="10"/>
        <v>24.37429768107059</v>
      </c>
      <c r="L42" s="244"/>
      <c r="M42" s="250">
        <f t="shared" si="11"/>
        <v>22.077645051194541</v>
      </c>
      <c r="N42" s="34"/>
    </row>
    <row r="43" spans="1:14" s="11" customFormat="1" ht="11.4">
      <c r="A43" s="46" t="s">
        <v>17</v>
      </c>
      <c r="B43" s="247">
        <f t="shared" si="9"/>
        <v>967</v>
      </c>
      <c r="C43" s="247" t="s">
        <v>1</v>
      </c>
      <c r="D43" s="247">
        <v>701</v>
      </c>
      <c r="E43" s="247" t="s">
        <v>1</v>
      </c>
      <c r="F43" s="247">
        <v>266</v>
      </c>
      <c r="G43" s="247" t="s">
        <v>1</v>
      </c>
      <c r="H43" s="34"/>
      <c r="I43" s="250">
        <f>B43*100/SUM(B40:B45)</f>
        <v>3.3397803412309179</v>
      </c>
      <c r="J43" s="244"/>
      <c r="K43" s="250">
        <f t="shared" si="10"/>
        <v>3.5805495964858514</v>
      </c>
      <c r="L43" s="244"/>
      <c r="M43" s="250">
        <f t="shared" si="11"/>
        <v>2.8370307167235493</v>
      </c>
      <c r="N43" s="34"/>
    </row>
    <row r="44" spans="1:14" s="11" customFormat="1" ht="11.4">
      <c r="A44" s="452" t="s">
        <v>18</v>
      </c>
      <c r="B44" s="247">
        <f t="shared" si="9"/>
        <v>2429</v>
      </c>
      <c r="C44" s="259"/>
      <c r="D44" s="247">
        <v>1624</v>
      </c>
      <c r="E44" s="247"/>
      <c r="F44" s="247">
        <v>805</v>
      </c>
      <c r="G44" s="247" t="s">
        <v>1</v>
      </c>
      <c r="H44" s="34"/>
      <c r="I44" s="250">
        <f>B44*100/SUM(B40:B45)</f>
        <v>8.3891690267320573</v>
      </c>
      <c r="J44" s="244"/>
      <c r="K44" s="250">
        <f t="shared" si="10"/>
        <v>8.2950250280927573</v>
      </c>
      <c r="L44" s="244"/>
      <c r="M44" s="250">
        <f t="shared" si="11"/>
        <v>8.5857508532423203</v>
      </c>
      <c r="N44" s="34"/>
    </row>
    <row r="45" spans="1:14" s="11" customFormat="1" ht="11.4">
      <c r="A45" s="452" t="s">
        <v>29</v>
      </c>
      <c r="B45" s="247">
        <f t="shared" si="9"/>
        <v>1294</v>
      </c>
      <c r="C45" s="259"/>
      <c r="D45" s="247">
        <v>536</v>
      </c>
      <c r="E45" s="247" t="s">
        <v>1</v>
      </c>
      <c r="F45" s="247">
        <v>758</v>
      </c>
      <c r="G45" s="247" t="s">
        <v>1</v>
      </c>
      <c r="H45" s="34"/>
      <c r="I45" s="250">
        <f>B45*100/SUM(B40:B45)</f>
        <v>4.4691579747185193</v>
      </c>
      <c r="J45" s="244"/>
      <c r="K45" s="250">
        <f t="shared" si="10"/>
        <v>2.7377668811931759</v>
      </c>
      <c r="L45" s="244"/>
      <c r="M45" s="250">
        <f t="shared" si="11"/>
        <v>8.0844709897610922</v>
      </c>
      <c r="N45" s="34"/>
    </row>
    <row r="46" spans="1:14" s="11" customFormat="1" ht="11.4">
      <c r="A46" s="452" t="s">
        <v>11</v>
      </c>
      <c r="B46" s="247">
        <v>53</v>
      </c>
      <c r="C46" s="247" t="s">
        <v>1</v>
      </c>
      <c r="D46" s="238">
        <v>24</v>
      </c>
      <c r="E46" s="247" t="s">
        <v>1</v>
      </c>
      <c r="F46" s="238">
        <v>29</v>
      </c>
      <c r="G46" s="247" t="s">
        <v>1</v>
      </c>
      <c r="H46" s="26"/>
      <c r="I46" s="244"/>
      <c r="J46" s="244"/>
      <c r="K46" s="244"/>
      <c r="L46" s="244"/>
      <c r="M46" s="244"/>
      <c r="N46" s="26"/>
    </row>
    <row r="47" spans="1:14" s="11" customFormat="1" ht="6" customHeight="1">
      <c r="A47" s="26"/>
      <c r="B47" s="238"/>
      <c r="C47" s="260"/>
      <c r="D47" s="238"/>
      <c r="E47" s="260"/>
      <c r="F47" s="238"/>
      <c r="G47" s="260"/>
      <c r="H47" s="26"/>
      <c r="I47" s="244"/>
      <c r="J47" s="244"/>
      <c r="K47" s="244"/>
      <c r="L47" s="244"/>
      <c r="M47" s="244"/>
      <c r="N47" s="26"/>
    </row>
    <row r="48" spans="1:14" s="11" customFormat="1" ht="13.8">
      <c r="A48" s="61" t="s">
        <v>168</v>
      </c>
      <c r="B48" s="321">
        <f t="shared" ref="B48:B55" si="12">D48+F48</f>
        <v>2160</v>
      </c>
      <c r="C48" s="259"/>
      <c r="D48" s="321">
        <f>SUM(D49:D55)</f>
        <v>90</v>
      </c>
      <c r="E48" s="247" t="s">
        <v>1</v>
      </c>
      <c r="F48" s="321">
        <f>SUM(F49:F55)</f>
        <v>2070</v>
      </c>
      <c r="G48" s="259"/>
      <c r="H48" s="21"/>
      <c r="I48" s="253">
        <f>SUM(I49:I54)</f>
        <v>100</v>
      </c>
      <c r="J48" s="253"/>
      <c r="K48" s="253">
        <f>SUM(K49:K54)</f>
        <v>100</v>
      </c>
      <c r="L48" s="253"/>
      <c r="M48" s="253">
        <f>SUM(M49:M54)</f>
        <v>100.00000000000001</v>
      </c>
      <c r="N48" s="83"/>
    </row>
    <row r="49" spans="1:14" s="11" customFormat="1" ht="12">
      <c r="A49" s="46" t="s">
        <v>14</v>
      </c>
      <c r="B49" s="247">
        <f t="shared" si="12"/>
        <v>576</v>
      </c>
      <c r="C49" s="247" t="s">
        <v>1</v>
      </c>
      <c r="D49" s="247">
        <v>0</v>
      </c>
      <c r="E49" s="247"/>
      <c r="F49" s="247">
        <v>576</v>
      </c>
      <c r="G49" s="247" t="s">
        <v>1</v>
      </c>
      <c r="H49" s="21"/>
      <c r="I49" s="250">
        <f>B49/SUM($B$49:$B$54)*100</f>
        <v>27.080394922425953</v>
      </c>
      <c r="J49" s="253"/>
      <c r="K49" s="250">
        <f>D49/SUM($D$49:$D$54)*100</f>
        <v>0</v>
      </c>
      <c r="L49" s="253"/>
      <c r="M49" s="250">
        <f>F49/SUM($F$49:$F$54)*100</f>
        <v>28.276877761413843</v>
      </c>
      <c r="N49" s="83"/>
    </row>
    <row r="50" spans="1:14" s="11" customFormat="1" ht="12">
      <c r="A50" s="46" t="s">
        <v>15</v>
      </c>
      <c r="B50" s="247">
        <f t="shared" si="12"/>
        <v>484</v>
      </c>
      <c r="C50" s="247" t="s">
        <v>1</v>
      </c>
      <c r="D50" s="247">
        <v>0</v>
      </c>
      <c r="E50" s="247"/>
      <c r="F50" s="247">
        <v>484</v>
      </c>
      <c r="G50" s="247" t="s">
        <v>1</v>
      </c>
      <c r="H50" s="21"/>
      <c r="I50" s="250">
        <f t="shared" ref="I50:I54" si="13">B50/SUM($B$49:$B$54)*100</f>
        <v>22.755054066760696</v>
      </c>
      <c r="J50" s="250"/>
      <c r="K50" s="250">
        <f t="shared" ref="K50:K54" si="14">D50/SUM($D$49:$D$54)*100</f>
        <v>0</v>
      </c>
      <c r="L50" s="250"/>
      <c r="M50" s="250">
        <f t="shared" ref="M50:M54" si="15">F50/SUM($F$49:$F$54)*100</f>
        <v>23.760432007854686</v>
      </c>
      <c r="N50" s="83"/>
    </row>
    <row r="51" spans="1:14" s="11" customFormat="1" ht="12">
      <c r="A51" s="46" t="s">
        <v>16</v>
      </c>
      <c r="B51" s="247">
        <f t="shared" si="12"/>
        <v>618</v>
      </c>
      <c r="C51" s="247" t="s">
        <v>1</v>
      </c>
      <c r="D51" s="247">
        <v>81</v>
      </c>
      <c r="E51" s="247" t="s">
        <v>1</v>
      </c>
      <c r="F51" s="247">
        <v>537</v>
      </c>
      <c r="G51" s="247" t="s">
        <v>1</v>
      </c>
      <c r="H51" s="21"/>
      <c r="I51" s="250">
        <f t="shared" si="13"/>
        <v>29.055007052186177</v>
      </c>
      <c r="J51" s="250"/>
      <c r="K51" s="250">
        <f t="shared" si="14"/>
        <v>90</v>
      </c>
      <c r="L51" s="250"/>
      <c r="M51" s="250">
        <f t="shared" si="15"/>
        <v>26.362297496318117</v>
      </c>
      <c r="N51" s="83"/>
    </row>
    <row r="52" spans="1:14" s="11" customFormat="1" ht="12">
      <c r="A52" s="46" t="s">
        <v>17</v>
      </c>
      <c r="B52" s="247">
        <f t="shared" si="12"/>
        <v>73</v>
      </c>
      <c r="C52" s="247" t="s">
        <v>1</v>
      </c>
      <c r="D52" s="247">
        <v>0</v>
      </c>
      <c r="E52" s="247"/>
      <c r="F52" s="247">
        <v>73</v>
      </c>
      <c r="G52" s="247" t="s">
        <v>1</v>
      </c>
      <c r="H52" s="21"/>
      <c r="I52" s="250">
        <f t="shared" si="13"/>
        <v>3.4320639398213446</v>
      </c>
      <c r="J52" s="250"/>
      <c r="K52" s="250">
        <f t="shared" si="14"/>
        <v>0</v>
      </c>
      <c r="L52" s="250"/>
      <c r="M52" s="250">
        <f t="shared" si="15"/>
        <v>3.5837015218458514</v>
      </c>
      <c r="N52" s="83"/>
    </row>
    <row r="53" spans="1:14" s="11" customFormat="1" ht="12">
      <c r="A53" s="452" t="s">
        <v>18</v>
      </c>
      <c r="B53" s="247">
        <f t="shared" si="12"/>
        <v>243</v>
      </c>
      <c r="C53" s="247" t="s">
        <v>1</v>
      </c>
      <c r="D53" s="247">
        <v>9</v>
      </c>
      <c r="E53" s="247" t="s">
        <v>1</v>
      </c>
      <c r="F53" s="247">
        <v>234</v>
      </c>
      <c r="G53" s="247" t="s">
        <v>1</v>
      </c>
      <c r="H53" s="21"/>
      <c r="I53" s="250">
        <f t="shared" si="13"/>
        <v>11.424541607898449</v>
      </c>
      <c r="J53" s="250"/>
      <c r="K53" s="250">
        <f t="shared" si="14"/>
        <v>10</v>
      </c>
      <c r="L53" s="250"/>
      <c r="M53" s="250">
        <f t="shared" si="15"/>
        <v>11.487481590574374</v>
      </c>
      <c r="N53" s="83"/>
    </row>
    <row r="54" spans="1:14" s="11" customFormat="1" ht="12">
      <c r="A54" s="452" t="s">
        <v>29</v>
      </c>
      <c r="B54" s="247">
        <f t="shared" si="12"/>
        <v>133</v>
      </c>
      <c r="C54" s="247" t="s">
        <v>1</v>
      </c>
      <c r="D54" s="247">
        <v>0</v>
      </c>
      <c r="E54" s="247"/>
      <c r="F54" s="247">
        <v>133</v>
      </c>
      <c r="G54" s="247" t="s">
        <v>1</v>
      </c>
      <c r="H54" s="21"/>
      <c r="I54" s="250">
        <f t="shared" si="13"/>
        <v>6.2529384109073813</v>
      </c>
      <c r="J54" s="250"/>
      <c r="K54" s="250">
        <f t="shared" si="14"/>
        <v>0</v>
      </c>
      <c r="L54" s="250"/>
      <c r="M54" s="250">
        <f t="shared" si="15"/>
        <v>6.5292096219931279</v>
      </c>
      <c r="N54" s="83"/>
    </row>
    <row r="55" spans="1:14" s="11" customFormat="1" ht="11.4">
      <c r="A55" s="452" t="s">
        <v>11</v>
      </c>
      <c r="B55" s="247">
        <f t="shared" si="12"/>
        <v>33</v>
      </c>
      <c r="C55" s="247" t="s">
        <v>1</v>
      </c>
      <c r="D55" s="247">
        <v>0</v>
      </c>
      <c r="E55" s="260"/>
      <c r="F55" s="410">
        <v>33</v>
      </c>
      <c r="G55" s="247" t="s">
        <v>1</v>
      </c>
      <c r="H55" s="10"/>
      <c r="I55" s="244"/>
      <c r="J55" s="244"/>
      <c r="K55" s="244"/>
      <c r="L55" s="244"/>
      <c r="M55" s="402"/>
      <c r="N55" s="26"/>
    </row>
    <row r="56" spans="1:14" s="11" customFormat="1" ht="6.6" customHeight="1">
      <c r="A56" s="26"/>
      <c r="B56" s="238"/>
      <c r="C56" s="260"/>
      <c r="D56" s="247"/>
      <c r="E56" s="260"/>
      <c r="F56" s="410"/>
      <c r="G56" s="260"/>
      <c r="H56" s="10"/>
      <c r="I56" s="244"/>
      <c r="J56" s="244"/>
      <c r="K56" s="244"/>
      <c r="L56" s="244"/>
      <c r="M56" s="402"/>
      <c r="N56" s="26"/>
    </row>
    <row r="57" spans="1:14" s="11" customFormat="1" ht="12">
      <c r="A57" s="61" t="s">
        <v>11</v>
      </c>
      <c r="B57" s="236">
        <f>D57+F57</f>
        <v>30306</v>
      </c>
      <c r="C57" s="236"/>
      <c r="D57" s="321">
        <v>19333</v>
      </c>
      <c r="E57" s="321"/>
      <c r="F57" s="321">
        <v>10973</v>
      </c>
      <c r="G57" s="260"/>
      <c r="H57" s="21"/>
      <c r="I57" s="296" t="s">
        <v>101</v>
      </c>
      <c r="J57" s="253"/>
      <c r="K57" s="296" t="s">
        <v>101</v>
      </c>
      <c r="L57" s="253"/>
      <c r="M57" s="296" t="s">
        <v>101</v>
      </c>
      <c r="N57" s="83"/>
    </row>
    <row r="58" spans="1:14" s="18" customFormat="1" ht="6.6" customHeight="1" thickBot="1">
      <c r="A58" s="148"/>
      <c r="B58" s="149"/>
      <c r="C58" s="149"/>
      <c r="D58" s="149"/>
      <c r="E58" s="149"/>
      <c r="F58" s="149"/>
      <c r="G58" s="149"/>
      <c r="H58" s="149"/>
      <c r="I58" s="412"/>
      <c r="J58" s="412"/>
      <c r="K58" s="412"/>
      <c r="L58" s="412"/>
      <c r="M58" s="412"/>
      <c r="N58" s="149"/>
    </row>
    <row r="59" spans="1:14" s="18" customFormat="1" ht="6.6" customHeight="1">
      <c r="A59" s="84"/>
      <c r="B59" s="85"/>
      <c r="C59" s="85"/>
      <c r="D59" s="85"/>
      <c r="E59" s="85"/>
      <c r="F59" s="85"/>
      <c r="G59" s="85"/>
      <c r="H59" s="85"/>
      <c r="I59" s="86"/>
      <c r="J59" s="86"/>
      <c r="K59" s="86"/>
      <c r="L59" s="86"/>
      <c r="M59" s="86"/>
      <c r="N59" s="85"/>
    </row>
    <row r="60" spans="1:14" s="4" customFormat="1" ht="11.4">
      <c r="A60" s="13" t="s">
        <v>52</v>
      </c>
    </row>
    <row r="61" spans="1:14" s="4" customFormat="1" ht="11.4">
      <c r="A61" s="5" t="s">
        <v>157</v>
      </c>
      <c r="C61" s="330"/>
      <c r="E61" s="330"/>
      <c r="G61" s="330"/>
    </row>
    <row r="62" spans="1:14" s="4" customFormat="1" ht="22.5" customHeight="1">
      <c r="A62" s="656" t="s">
        <v>153</v>
      </c>
      <c r="B62" s="656"/>
      <c r="C62" s="656"/>
      <c r="D62" s="656"/>
      <c r="E62" s="656"/>
      <c r="F62" s="656"/>
      <c r="G62" s="656"/>
      <c r="H62" s="656"/>
      <c r="I62" s="656"/>
      <c r="J62" s="656"/>
      <c r="K62" s="656"/>
      <c r="L62" s="656"/>
      <c r="M62" s="656"/>
      <c r="N62" s="656"/>
    </row>
    <row r="63" spans="1:14" s="4" customFormat="1" ht="10.199999999999999">
      <c r="A63" s="3" t="s">
        <v>31</v>
      </c>
      <c r="B63" s="18"/>
      <c r="C63" s="18"/>
      <c r="D63" s="18"/>
      <c r="E63" s="18"/>
      <c r="F63" s="18"/>
      <c r="G63" s="24"/>
      <c r="H63" s="24"/>
      <c r="M63" s="435"/>
    </row>
    <row r="64" spans="1:14" s="4" customFormat="1" ht="10.199999999999999">
      <c r="A64" s="158" t="s">
        <v>113</v>
      </c>
      <c r="M64" s="435"/>
    </row>
    <row r="65" spans="1:14" s="4" customFormat="1" ht="10.199999999999999">
      <c r="A65" s="4" t="s">
        <v>202</v>
      </c>
      <c r="B65" s="6"/>
      <c r="M65" s="435"/>
      <c r="N65" s="7"/>
    </row>
    <row r="66" spans="1:14">
      <c r="A66" s="11"/>
      <c r="M66" s="436"/>
    </row>
    <row r="67" spans="1:14">
      <c r="A67" s="363"/>
      <c r="M67" s="436"/>
    </row>
    <row r="68" spans="1:14">
      <c r="A68" s="363"/>
      <c r="M68" s="436"/>
    </row>
    <row r="69" spans="1:14">
      <c r="A69" s="363"/>
      <c r="M69" s="436"/>
    </row>
    <row r="70" spans="1:14">
      <c r="A70" s="363"/>
    </row>
    <row r="71" spans="1:14">
      <c r="A71" s="363"/>
    </row>
    <row r="72" spans="1:14">
      <c r="A72" s="363"/>
    </row>
    <row r="73" spans="1:14">
      <c r="A73" s="11"/>
    </row>
    <row r="74" spans="1:14">
      <c r="A74" s="11"/>
    </row>
    <row r="75" spans="1:14">
      <c r="A75" s="11"/>
    </row>
    <row r="76" spans="1:14">
      <c r="A76" s="11"/>
    </row>
    <row r="77" spans="1:14">
      <c r="A77" s="11"/>
    </row>
    <row r="78" spans="1:14">
      <c r="A78" s="11"/>
    </row>
    <row r="79" spans="1:14">
      <c r="A79" s="11"/>
    </row>
    <row r="80" spans="1:14">
      <c r="A80" s="11"/>
    </row>
    <row r="81" spans="1:1">
      <c r="A81" s="11"/>
    </row>
    <row r="82" spans="1:1">
      <c r="A82" s="11"/>
    </row>
    <row r="83" spans="1:1">
      <c r="A83" s="11"/>
    </row>
    <row r="84" spans="1:1">
      <c r="A84" s="11"/>
    </row>
    <row r="85" spans="1:1">
      <c r="A85" s="11"/>
    </row>
    <row r="86" spans="1:1">
      <c r="A86" s="11"/>
    </row>
    <row r="87" spans="1:1">
      <c r="A87" s="11"/>
    </row>
    <row r="88" spans="1:1">
      <c r="A88" s="11"/>
    </row>
    <row r="89" spans="1:1">
      <c r="A89" s="11"/>
    </row>
    <row r="90" spans="1:1">
      <c r="A90" s="11"/>
    </row>
    <row r="91" spans="1:1">
      <c r="A91" s="11"/>
    </row>
    <row r="92" spans="1:1">
      <c r="A92" s="11"/>
    </row>
  </sheetData>
  <mergeCells count="13">
    <mergeCell ref="A1:N1"/>
    <mergeCell ref="I4:N4"/>
    <mergeCell ref="K7:N7"/>
    <mergeCell ref="D7:G7"/>
    <mergeCell ref="A62:N62"/>
    <mergeCell ref="B4:G4"/>
    <mergeCell ref="A4:A10"/>
    <mergeCell ref="B7:C10"/>
    <mergeCell ref="F10:G10"/>
    <mergeCell ref="I7:J10"/>
    <mergeCell ref="M10:N10"/>
    <mergeCell ref="D10:E10"/>
    <mergeCell ref="K10:L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R38" sqref="R38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75" t="s">
        <v>226</v>
      </c>
      <c r="B1" s="676"/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6"/>
      <c r="N1" s="676"/>
    </row>
    <row r="2" spans="1:14" s="11" customFormat="1" ht="6.6" customHeight="1" thickBot="1">
      <c r="A2" s="80"/>
      <c r="B2" s="77"/>
      <c r="C2" s="354"/>
      <c r="D2" s="77"/>
      <c r="E2" s="354"/>
      <c r="F2" s="77"/>
      <c r="G2" s="354"/>
      <c r="H2" s="77"/>
      <c r="I2" s="77"/>
      <c r="J2" s="77"/>
      <c r="K2" s="77"/>
      <c r="L2" s="77"/>
      <c r="M2" s="77"/>
      <c r="N2" s="77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3" t="s">
        <v>164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14" s="11" customFormat="1" ht="6.6" customHeight="1">
      <c r="A5" s="663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63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14" s="11" customFormat="1" ht="6.6" customHeight="1">
      <c r="A8" s="663"/>
      <c r="B8" s="670"/>
      <c r="C8" s="670"/>
      <c r="D8" s="536"/>
      <c r="E8" s="537"/>
      <c r="F8" s="536"/>
      <c r="G8" s="537"/>
      <c r="H8" s="534"/>
      <c r="I8" s="670"/>
      <c r="J8" s="670"/>
      <c r="K8" s="536"/>
      <c r="L8" s="536"/>
      <c r="M8" s="536"/>
      <c r="N8" s="536"/>
    </row>
    <row r="9" spans="1:14" s="11" customFormat="1" ht="6.6" customHeight="1">
      <c r="A9" s="663"/>
      <c r="B9" s="670"/>
      <c r="C9" s="670"/>
      <c r="D9" s="534"/>
      <c r="E9" s="538"/>
      <c r="F9" s="534"/>
      <c r="G9" s="538"/>
      <c r="H9" s="534"/>
      <c r="I9" s="670"/>
      <c r="J9" s="670"/>
      <c r="K9" s="534"/>
      <c r="L9" s="534"/>
      <c r="M9" s="534"/>
      <c r="N9" s="534"/>
    </row>
    <row r="10" spans="1:14" s="11" customFormat="1" ht="24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</row>
    <row r="11" spans="1:14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36" customFormat="1" ht="6.6" customHeight="1">
      <c r="A12" s="81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3.8">
      <c r="A13" s="525" t="s">
        <v>58</v>
      </c>
      <c r="B13" s="470">
        <f>D13+F13</f>
        <v>258470</v>
      </c>
      <c r="C13" s="473"/>
      <c r="D13" s="526">
        <f>SUM(D14:D20)</f>
        <v>97884</v>
      </c>
      <c r="E13" s="573"/>
      <c r="F13" s="526">
        <f>SUM(F14:F20)</f>
        <v>160586</v>
      </c>
      <c r="G13" s="574"/>
      <c r="H13" s="575"/>
      <c r="I13" s="476">
        <f>SUM(I14:I19)</f>
        <v>100.00000000000001</v>
      </c>
      <c r="J13" s="476"/>
      <c r="K13" s="476">
        <f>SUM(K14:K19)</f>
        <v>99.999999999999986</v>
      </c>
      <c r="L13" s="476"/>
      <c r="M13" s="476">
        <f>SUM(M14:M19)</f>
        <v>100</v>
      </c>
      <c r="N13" s="542"/>
    </row>
    <row r="14" spans="1:14" s="11" customFormat="1" ht="12">
      <c r="A14" s="482" t="s">
        <v>173</v>
      </c>
      <c r="B14" s="485">
        <f>D14+F14</f>
        <v>4506</v>
      </c>
      <c r="C14" s="473"/>
      <c r="D14" s="485">
        <v>905</v>
      </c>
      <c r="E14" s="485" t="s">
        <v>1</v>
      </c>
      <c r="F14" s="485">
        <v>3601</v>
      </c>
      <c r="G14" s="574"/>
      <c r="H14" s="575"/>
      <c r="I14" s="488">
        <f t="shared" ref="I14:I19" si="0">B14*100/SUM($B$14:$B$19)</f>
        <v>2.1671171474466879</v>
      </c>
      <c r="J14" s="476"/>
      <c r="K14" s="488">
        <f t="shared" ref="K14:K19" si="1">D14*100/SUM($D$14:$D$19)</f>
        <v>1.3647193654431946</v>
      </c>
      <c r="L14" s="476"/>
      <c r="M14" s="488">
        <f t="shared" ref="M14:M19" si="2">F14*100/SUM($F$14:$F$19)</f>
        <v>2.5428635991300172</v>
      </c>
      <c r="N14" s="542"/>
    </row>
    <row r="15" spans="1:14" s="11" customFormat="1" ht="11.4">
      <c r="A15" s="482" t="s">
        <v>42</v>
      </c>
      <c r="B15" s="485">
        <f t="shared" ref="B15:B20" si="3">D15+F15</f>
        <v>49048</v>
      </c>
      <c r="C15" s="499"/>
      <c r="D15" s="485">
        <v>5526</v>
      </c>
      <c r="E15" s="485"/>
      <c r="F15" s="485">
        <v>43522</v>
      </c>
      <c r="G15" s="499"/>
      <c r="H15" s="521"/>
      <c r="I15" s="488">
        <f t="shared" si="0"/>
        <v>23.58916152862076</v>
      </c>
      <c r="J15" s="488"/>
      <c r="K15" s="488">
        <f t="shared" si="1"/>
        <v>8.3330820038001026</v>
      </c>
      <c r="L15" s="488"/>
      <c r="M15" s="488">
        <f t="shared" si="2"/>
        <v>30.733271191706919</v>
      </c>
      <c r="N15" s="521"/>
    </row>
    <row r="16" spans="1:14" s="124" customFormat="1" ht="11.4">
      <c r="A16" s="516" t="s">
        <v>32</v>
      </c>
      <c r="B16" s="485">
        <f t="shared" si="3"/>
        <v>105657</v>
      </c>
      <c r="C16" s="499"/>
      <c r="D16" s="485">
        <v>31869</v>
      </c>
      <c r="E16" s="485"/>
      <c r="F16" s="485">
        <v>73788</v>
      </c>
      <c r="G16" s="499"/>
      <c r="H16" s="521"/>
      <c r="I16" s="488">
        <f t="shared" si="0"/>
        <v>50.814712926714314</v>
      </c>
      <c r="J16" s="488"/>
      <c r="K16" s="488">
        <f t="shared" si="1"/>
        <v>48.057725367192447</v>
      </c>
      <c r="L16" s="488"/>
      <c r="M16" s="488">
        <f t="shared" si="2"/>
        <v>52.105753749682229</v>
      </c>
      <c r="N16" s="521"/>
    </row>
    <row r="17" spans="1:14" s="11" customFormat="1" ht="11.4">
      <c r="A17" s="516" t="s">
        <v>33</v>
      </c>
      <c r="B17" s="485">
        <f t="shared" si="3"/>
        <v>32588</v>
      </c>
      <c r="C17" s="486"/>
      <c r="D17" s="485">
        <v>19033</v>
      </c>
      <c r="E17" s="485"/>
      <c r="F17" s="485">
        <v>13555</v>
      </c>
      <c r="G17" s="486"/>
      <c r="H17" s="521"/>
      <c r="I17" s="488">
        <f t="shared" si="0"/>
        <v>15.672883622057848</v>
      </c>
      <c r="J17" s="488"/>
      <c r="K17" s="488">
        <f t="shared" si="1"/>
        <v>28.701330035889857</v>
      </c>
      <c r="L17" s="488"/>
      <c r="M17" s="488">
        <f t="shared" si="2"/>
        <v>9.5719289325763359</v>
      </c>
      <c r="N17" s="521"/>
    </row>
    <row r="18" spans="1:14" s="11" customFormat="1" ht="11.4">
      <c r="A18" s="516" t="s">
        <v>34</v>
      </c>
      <c r="B18" s="485">
        <f t="shared" si="3"/>
        <v>11515</v>
      </c>
      <c r="C18" s="486"/>
      <c r="D18" s="485">
        <v>6682</v>
      </c>
      <c r="E18" s="485"/>
      <c r="F18" s="485">
        <v>4833</v>
      </c>
      <c r="G18" s="486"/>
      <c r="H18" s="521"/>
      <c r="I18" s="488">
        <f t="shared" si="0"/>
        <v>5.5380279522522438</v>
      </c>
      <c r="J18" s="488"/>
      <c r="K18" s="488">
        <f t="shared" si="1"/>
        <v>10.076303646288869</v>
      </c>
      <c r="L18" s="488"/>
      <c r="M18" s="488">
        <f t="shared" si="2"/>
        <v>3.4128463689517838</v>
      </c>
      <c r="N18" s="521"/>
    </row>
    <row r="19" spans="1:14" s="11" customFormat="1" ht="11.4">
      <c r="A19" s="516" t="s">
        <v>35</v>
      </c>
      <c r="B19" s="485">
        <f>D19+F19</f>
        <v>4612</v>
      </c>
      <c r="C19" s="486"/>
      <c r="D19" s="485">
        <v>2299</v>
      </c>
      <c r="E19" s="485" t="s">
        <v>1</v>
      </c>
      <c r="F19" s="485">
        <v>2313</v>
      </c>
      <c r="G19" s="486"/>
      <c r="H19" s="521"/>
      <c r="I19" s="488">
        <f t="shared" si="0"/>
        <v>2.2180968229081501</v>
      </c>
      <c r="J19" s="488"/>
      <c r="K19" s="488">
        <f t="shared" si="1"/>
        <v>3.4668395813855293</v>
      </c>
      <c r="L19" s="488"/>
      <c r="M19" s="488">
        <f t="shared" si="2"/>
        <v>1.6333361579527159</v>
      </c>
      <c r="N19" s="521"/>
    </row>
    <row r="20" spans="1:14" s="11" customFormat="1" ht="11.4">
      <c r="A20" s="516" t="s">
        <v>11</v>
      </c>
      <c r="B20" s="485">
        <f t="shared" si="3"/>
        <v>50544</v>
      </c>
      <c r="C20" s="486"/>
      <c r="D20" s="485">
        <v>31570</v>
      </c>
      <c r="E20" s="485"/>
      <c r="F20" s="485">
        <v>18974</v>
      </c>
      <c r="G20" s="486"/>
      <c r="H20" s="521"/>
      <c r="I20" s="493" t="s">
        <v>101</v>
      </c>
      <c r="J20" s="488"/>
      <c r="K20" s="493" t="s">
        <v>101</v>
      </c>
      <c r="L20" s="488"/>
      <c r="M20" s="493" t="s">
        <v>101</v>
      </c>
      <c r="N20" s="521"/>
    </row>
    <row r="21" spans="1:14" s="11" customFormat="1" ht="6.6" customHeight="1">
      <c r="A21" s="26"/>
      <c r="B21" s="238"/>
      <c r="C21" s="260"/>
      <c r="D21" s="238"/>
      <c r="E21" s="260"/>
      <c r="F21" s="238"/>
      <c r="G21" s="260"/>
      <c r="H21" s="10"/>
      <c r="I21" s="254"/>
      <c r="J21" s="254"/>
      <c r="K21" s="254"/>
      <c r="L21" s="254"/>
      <c r="M21" s="254"/>
      <c r="N21" s="10"/>
    </row>
    <row r="22" spans="1:14" s="11" customFormat="1" ht="12">
      <c r="A22" s="448" t="s">
        <v>12</v>
      </c>
      <c r="B22" s="321">
        <f t="shared" ref="B22:B29" si="4">D22+F22</f>
        <v>214301</v>
      </c>
      <c r="C22" s="281"/>
      <c r="D22" s="321">
        <f>SUM(D23:D29)</f>
        <v>71203</v>
      </c>
      <c r="E22" s="281"/>
      <c r="F22" s="321">
        <f>SUM(F23:F29)</f>
        <v>143098</v>
      </c>
      <c r="G22" s="281"/>
      <c r="H22" s="41"/>
      <c r="I22" s="253">
        <f>SUM(I23:I28)</f>
        <v>100</v>
      </c>
      <c r="J22" s="253"/>
      <c r="K22" s="253">
        <f>SUM(K23:K28)</f>
        <v>100.00000000000001</v>
      </c>
      <c r="L22" s="253"/>
      <c r="M22" s="253">
        <f>SUM(M23:M28)</f>
        <v>100.00000000000001</v>
      </c>
      <c r="N22" s="41"/>
    </row>
    <row r="23" spans="1:14" s="11" customFormat="1" ht="12">
      <c r="A23" s="48" t="s">
        <v>173</v>
      </c>
      <c r="B23" s="247">
        <f t="shared" si="4"/>
        <v>4393</v>
      </c>
      <c r="C23" s="281"/>
      <c r="D23" s="247">
        <v>905</v>
      </c>
      <c r="E23" s="247" t="s">
        <v>1</v>
      </c>
      <c r="F23" s="247">
        <v>3488</v>
      </c>
      <c r="G23" s="281"/>
      <c r="H23" s="41"/>
      <c r="I23" s="244">
        <f t="shared" ref="I23:I28" si="5">B23*100/SUM($B$23:$B$28)</f>
        <v>2.4768273155770055</v>
      </c>
      <c r="J23" s="253"/>
      <c r="K23" s="244">
        <f t="shared" ref="K23:K28" si="6">D23*100/SUM($D$23:$D$28)</f>
        <v>1.8301684563894114</v>
      </c>
      <c r="L23" s="253"/>
      <c r="M23" s="244">
        <f t="shared" ref="M23:M28" si="7">F23*100/SUM($F$23:$F$28)</f>
        <v>2.7268107727787982</v>
      </c>
      <c r="N23" s="41"/>
    </row>
    <row r="24" spans="1:14" s="11" customFormat="1" ht="11.4">
      <c r="A24" s="48" t="s">
        <v>42</v>
      </c>
      <c r="B24" s="247">
        <f t="shared" si="4"/>
        <v>42491</v>
      </c>
      <c r="C24" s="259"/>
      <c r="D24" s="247">
        <v>4078</v>
      </c>
      <c r="E24" s="247"/>
      <c r="F24" s="247">
        <v>38413</v>
      </c>
      <c r="G24" s="259"/>
      <c r="H24" s="34"/>
      <c r="I24" s="244">
        <f t="shared" si="5"/>
        <v>23.956947294828712</v>
      </c>
      <c r="J24" s="244"/>
      <c r="K24" s="244">
        <f t="shared" si="6"/>
        <v>8.2468806244817898</v>
      </c>
      <c r="L24" s="244"/>
      <c r="M24" s="244">
        <f t="shared" si="7"/>
        <v>30.030098112027517</v>
      </c>
      <c r="N24" s="34"/>
    </row>
    <row r="25" spans="1:14" s="17" customFormat="1" ht="11.4">
      <c r="A25" s="48" t="s">
        <v>32</v>
      </c>
      <c r="B25" s="247">
        <f t="shared" si="4"/>
        <v>89196</v>
      </c>
      <c r="C25" s="259"/>
      <c r="D25" s="247">
        <v>21850</v>
      </c>
      <c r="E25" s="247"/>
      <c r="F25" s="247">
        <v>67346</v>
      </c>
      <c r="G25" s="259"/>
      <c r="H25" s="34"/>
      <c r="I25" s="244">
        <f t="shared" si="5"/>
        <v>50.289799508355699</v>
      </c>
      <c r="J25" s="244"/>
      <c r="K25" s="244">
        <f t="shared" si="6"/>
        <v>44.186940079678052</v>
      </c>
      <c r="L25" s="244"/>
      <c r="M25" s="244">
        <f t="shared" si="7"/>
        <v>52.649024742993397</v>
      </c>
      <c r="N25" s="34"/>
    </row>
    <row r="26" spans="1:14" s="11" customFormat="1" ht="11.4">
      <c r="A26" s="48" t="s">
        <v>33</v>
      </c>
      <c r="B26" s="247">
        <f t="shared" si="4"/>
        <v>27240</v>
      </c>
      <c r="C26" s="260"/>
      <c r="D26" s="247">
        <v>15305</v>
      </c>
      <c r="E26" s="247"/>
      <c r="F26" s="247">
        <v>11935</v>
      </c>
      <c r="G26" s="260"/>
      <c r="H26" s="10"/>
      <c r="I26" s="244">
        <f t="shared" si="5"/>
        <v>15.358246318305858</v>
      </c>
      <c r="J26" s="244"/>
      <c r="K26" s="244">
        <f t="shared" si="6"/>
        <v>30.951080911646343</v>
      </c>
      <c r="L26" s="244"/>
      <c r="M26" s="244">
        <f t="shared" si="7"/>
        <v>9.3304147285306644</v>
      </c>
      <c r="N26" s="10"/>
    </row>
    <row r="27" spans="1:14" s="11" customFormat="1" ht="11.4">
      <c r="A27" s="46" t="s">
        <v>34</v>
      </c>
      <c r="B27" s="247">
        <f t="shared" si="4"/>
        <v>9903</v>
      </c>
      <c r="C27" s="260"/>
      <c r="D27" s="247">
        <v>5240</v>
      </c>
      <c r="E27" s="247"/>
      <c r="F27" s="247">
        <v>4663</v>
      </c>
      <c r="G27" s="260"/>
      <c r="H27" s="26"/>
      <c r="I27" s="244">
        <f t="shared" si="5"/>
        <v>5.5834329401682412</v>
      </c>
      <c r="J27" s="244"/>
      <c r="K27" s="244">
        <f t="shared" si="6"/>
        <v>10.59677647677405</v>
      </c>
      <c r="L27" s="244"/>
      <c r="M27" s="244">
        <f t="shared" si="7"/>
        <v>3.6453895164757846</v>
      </c>
      <c r="N27" s="10"/>
    </row>
    <row r="28" spans="1:14" s="11" customFormat="1" ht="11.4">
      <c r="A28" s="46" t="s">
        <v>35</v>
      </c>
      <c r="B28" s="247">
        <f t="shared" si="4"/>
        <v>4141</v>
      </c>
      <c r="C28" s="259"/>
      <c r="D28" s="247">
        <v>2071</v>
      </c>
      <c r="E28" s="247" t="s">
        <v>1</v>
      </c>
      <c r="F28" s="247">
        <v>2070</v>
      </c>
      <c r="G28" s="259"/>
      <c r="H28" s="26"/>
      <c r="I28" s="244">
        <f t="shared" si="5"/>
        <v>2.3347466227644844</v>
      </c>
      <c r="J28" s="244"/>
      <c r="K28" s="244">
        <f t="shared" si="6"/>
        <v>4.1881534510303542</v>
      </c>
      <c r="L28" s="244"/>
      <c r="M28" s="244">
        <f t="shared" si="7"/>
        <v>1.6182621271938396</v>
      </c>
      <c r="N28" s="10"/>
    </row>
    <row r="29" spans="1:14" s="11" customFormat="1" ht="11.4">
      <c r="A29" s="48" t="s">
        <v>11</v>
      </c>
      <c r="B29" s="247">
        <f t="shared" si="4"/>
        <v>36937</v>
      </c>
      <c r="C29" s="260"/>
      <c r="D29" s="247">
        <v>21754</v>
      </c>
      <c r="E29" s="247"/>
      <c r="F29" s="247">
        <v>15183</v>
      </c>
      <c r="G29" s="259"/>
      <c r="H29" s="10"/>
      <c r="I29" s="282" t="s">
        <v>101</v>
      </c>
      <c r="J29" s="244"/>
      <c r="K29" s="282" t="s">
        <v>101</v>
      </c>
      <c r="L29" s="244"/>
      <c r="M29" s="282" t="s">
        <v>101</v>
      </c>
      <c r="N29" s="10"/>
    </row>
    <row r="30" spans="1:14" s="11" customFormat="1" ht="6.6" customHeight="1">
      <c r="A30" s="26"/>
      <c r="B30" s="321"/>
      <c r="C30" s="260"/>
      <c r="D30" s="247"/>
      <c r="E30" s="260"/>
      <c r="F30" s="238"/>
      <c r="G30" s="260"/>
      <c r="H30" s="10"/>
      <c r="I30" s="244"/>
      <c r="J30" s="244"/>
      <c r="K30" s="244"/>
      <c r="L30" s="244"/>
      <c r="M30" s="244"/>
      <c r="N30" s="10"/>
    </row>
    <row r="31" spans="1:14" s="11" customFormat="1" ht="12">
      <c r="A31" s="448" t="s">
        <v>13</v>
      </c>
      <c r="B31" s="321">
        <f>D31+F31</f>
        <v>44056</v>
      </c>
      <c r="C31" s="281"/>
      <c r="D31" s="321">
        <f>SUM(D33:D38)</f>
        <v>26681</v>
      </c>
      <c r="E31" s="281"/>
      <c r="F31" s="321">
        <f>SUM(F33:F38)</f>
        <v>17375</v>
      </c>
      <c r="G31" s="281"/>
      <c r="H31" s="41"/>
      <c r="I31" s="253">
        <f>SUM(I32:I37)</f>
        <v>99.999999999999986</v>
      </c>
      <c r="J31" s="253"/>
      <c r="K31" s="253">
        <f>SUM(K32:K37)</f>
        <v>100</v>
      </c>
      <c r="L31" s="253"/>
      <c r="M31" s="253">
        <f>SUM(M32:M37)</f>
        <v>100</v>
      </c>
      <c r="N31" s="275"/>
    </row>
    <row r="32" spans="1:14" s="11" customFormat="1" ht="12">
      <c r="A32" s="48" t="s">
        <v>173</v>
      </c>
      <c r="B32" s="247">
        <f t="shared" ref="B32:B38" si="8">D32+F32</f>
        <v>113</v>
      </c>
      <c r="C32" s="281" t="s">
        <v>1</v>
      </c>
      <c r="D32" s="247">
        <v>0</v>
      </c>
      <c r="E32" s="247"/>
      <c r="F32" s="247">
        <v>113</v>
      </c>
      <c r="G32" s="281" t="s">
        <v>1</v>
      </c>
      <c r="H32" s="41"/>
      <c r="I32" s="244">
        <f t="shared" ref="I32:I37" si="9">B32*100/SUM($B$32:$B$37)</f>
        <v>0.36974020024867482</v>
      </c>
      <c r="J32" s="253"/>
      <c r="K32" s="244">
        <f t="shared" ref="K32:K37" si="10">D32*100/SUM($D$32:$D$37)</f>
        <v>0</v>
      </c>
      <c r="L32" s="253"/>
      <c r="M32" s="244">
        <f t="shared" ref="M32:M37" si="11">F32*100/SUM($F$32:$F$37)</f>
        <v>0.82499817478279913</v>
      </c>
      <c r="N32" s="275"/>
    </row>
    <row r="33" spans="1:14" s="11" customFormat="1" ht="11.4">
      <c r="A33" s="48" t="s">
        <v>42</v>
      </c>
      <c r="B33" s="247">
        <f t="shared" si="8"/>
        <v>6557</v>
      </c>
      <c r="C33" s="259"/>
      <c r="D33" s="247">
        <v>1448</v>
      </c>
      <c r="E33" s="247" t="s">
        <v>1</v>
      </c>
      <c r="F33" s="247">
        <v>5109</v>
      </c>
      <c r="G33" s="259"/>
      <c r="H33" s="26"/>
      <c r="I33" s="244">
        <f t="shared" si="9"/>
        <v>21.454747725934165</v>
      </c>
      <c r="J33" s="244"/>
      <c r="K33" s="244">
        <f t="shared" si="10"/>
        <v>8.585828639193597</v>
      </c>
      <c r="L33" s="244"/>
      <c r="M33" s="244">
        <f t="shared" si="11"/>
        <v>37.300138716507263</v>
      </c>
      <c r="N33" s="34"/>
    </row>
    <row r="34" spans="1:14" s="11" customFormat="1" ht="11.4">
      <c r="A34" s="48" t="s">
        <v>32</v>
      </c>
      <c r="B34" s="247">
        <f t="shared" si="8"/>
        <v>16461</v>
      </c>
      <c r="C34" s="260"/>
      <c r="D34" s="247">
        <v>10019</v>
      </c>
      <c r="E34" s="247"/>
      <c r="F34" s="247">
        <v>6442</v>
      </c>
      <c r="G34" s="260"/>
      <c r="H34" s="26"/>
      <c r="I34" s="244">
        <f t="shared" si="9"/>
        <v>53.861003861003859</v>
      </c>
      <c r="J34" s="244"/>
      <c r="K34" s="244">
        <f t="shared" si="10"/>
        <v>59.40705603320486</v>
      </c>
      <c r="L34" s="244"/>
      <c r="M34" s="244">
        <f t="shared" si="11"/>
        <v>47.032196831422937</v>
      </c>
      <c r="N34" s="26"/>
    </row>
    <row r="35" spans="1:14" s="11" customFormat="1" ht="11.4">
      <c r="A35" s="48" t="s">
        <v>33</v>
      </c>
      <c r="B35" s="247">
        <f t="shared" si="8"/>
        <v>5348</v>
      </c>
      <c r="C35" s="260"/>
      <c r="D35" s="247">
        <v>3728</v>
      </c>
      <c r="E35" s="247"/>
      <c r="F35" s="247">
        <v>1620</v>
      </c>
      <c r="G35" s="259" t="s">
        <v>1</v>
      </c>
      <c r="H35" s="26"/>
      <c r="I35" s="244">
        <f t="shared" si="9"/>
        <v>17.498854786990382</v>
      </c>
      <c r="J35" s="244"/>
      <c r="K35" s="244">
        <f t="shared" si="10"/>
        <v>22.104951082122739</v>
      </c>
      <c r="L35" s="244"/>
      <c r="M35" s="244">
        <f t="shared" si="11"/>
        <v>11.827407461487917</v>
      </c>
      <c r="N35" s="26"/>
    </row>
    <row r="36" spans="1:14" s="11" customFormat="1" ht="11.4">
      <c r="A36" s="46" t="s">
        <v>34</v>
      </c>
      <c r="B36" s="247">
        <f t="shared" si="8"/>
        <v>1612</v>
      </c>
      <c r="C36" s="260" t="s">
        <v>1</v>
      </c>
      <c r="D36" s="247">
        <v>1442</v>
      </c>
      <c r="E36" s="247" t="s">
        <v>1</v>
      </c>
      <c r="F36" s="247">
        <v>170</v>
      </c>
      <c r="G36" s="259" t="s">
        <v>1</v>
      </c>
      <c r="H36" s="26"/>
      <c r="I36" s="244">
        <f t="shared" si="9"/>
        <v>5.274523918591715</v>
      </c>
      <c r="J36" s="244"/>
      <c r="K36" s="244">
        <f t="shared" si="10"/>
        <v>8.5502520011858874</v>
      </c>
      <c r="L36" s="244"/>
      <c r="M36" s="244">
        <f t="shared" si="11"/>
        <v>1.2411476965758925</v>
      </c>
      <c r="N36" s="26"/>
    </row>
    <row r="37" spans="1:14" s="11" customFormat="1" ht="11.4">
      <c r="A37" s="46" t="s">
        <v>35</v>
      </c>
      <c r="B37" s="247">
        <f t="shared" si="8"/>
        <v>471</v>
      </c>
      <c r="C37" s="259" t="s">
        <v>1</v>
      </c>
      <c r="D37" s="247">
        <v>228</v>
      </c>
      <c r="E37" s="247" t="s">
        <v>1</v>
      </c>
      <c r="F37" s="247">
        <v>243</v>
      </c>
      <c r="G37" s="259" t="s">
        <v>1</v>
      </c>
      <c r="H37" s="26"/>
      <c r="I37" s="244">
        <f t="shared" si="9"/>
        <v>1.5411295072312021</v>
      </c>
      <c r="J37" s="244"/>
      <c r="K37" s="244">
        <f t="shared" si="10"/>
        <v>1.3519122442929143</v>
      </c>
      <c r="L37" s="244"/>
      <c r="M37" s="244">
        <f t="shared" si="11"/>
        <v>1.7741111192231875</v>
      </c>
      <c r="N37" s="26"/>
    </row>
    <row r="38" spans="1:14" s="11" customFormat="1" ht="11.4">
      <c r="A38" s="48" t="s">
        <v>11</v>
      </c>
      <c r="B38" s="247">
        <f t="shared" si="8"/>
        <v>13607</v>
      </c>
      <c r="C38" s="259"/>
      <c r="D38" s="247">
        <v>9816</v>
      </c>
      <c r="E38" s="247"/>
      <c r="F38" s="247">
        <v>3791</v>
      </c>
      <c r="G38" s="259"/>
      <c r="H38" s="10"/>
      <c r="I38" s="282" t="s">
        <v>101</v>
      </c>
      <c r="J38" s="244"/>
      <c r="K38" s="282" t="s">
        <v>101</v>
      </c>
      <c r="L38" s="244"/>
      <c r="M38" s="282" t="s">
        <v>101</v>
      </c>
      <c r="N38" s="10"/>
    </row>
    <row r="39" spans="1:14" s="11" customFormat="1" ht="6.6" customHeight="1" thickBot="1">
      <c r="A39" s="150"/>
      <c r="B39" s="38"/>
      <c r="C39" s="338"/>
      <c r="D39" s="38"/>
      <c r="E39" s="384"/>
      <c r="F39" s="357"/>
      <c r="G39" s="329"/>
      <c r="H39" s="9"/>
      <c r="I39" s="19"/>
      <c r="J39" s="15"/>
      <c r="K39" s="19"/>
      <c r="L39" s="19"/>
      <c r="M39" s="19"/>
      <c r="N39" s="9"/>
    </row>
    <row r="40" spans="1:14" s="4" customFormat="1" ht="6.6" customHeight="1">
      <c r="A40" s="18"/>
      <c r="B40" s="6"/>
      <c r="C40" s="330"/>
      <c r="D40" s="6"/>
      <c r="E40" s="330"/>
      <c r="F40" s="6"/>
      <c r="G40" s="334"/>
      <c r="H40" s="122"/>
      <c r="I40" s="122"/>
      <c r="J40" s="122"/>
      <c r="K40" s="122"/>
      <c r="L40" s="122"/>
      <c r="M40" s="122"/>
      <c r="N40" s="122"/>
    </row>
    <row r="41" spans="1:14" s="4" customFormat="1" ht="21.75" customHeight="1">
      <c r="A41" s="679" t="s">
        <v>220</v>
      </c>
      <c r="B41" s="679"/>
      <c r="C41" s="679"/>
      <c r="D41" s="679"/>
      <c r="E41" s="679"/>
      <c r="F41" s="679"/>
      <c r="G41" s="679"/>
      <c r="H41" s="679"/>
      <c r="I41" s="679"/>
      <c r="J41" s="679"/>
      <c r="K41" s="679"/>
      <c r="L41" s="679"/>
      <c r="M41" s="679"/>
      <c r="N41" s="679"/>
    </row>
    <row r="42" spans="1:14" s="4" customFormat="1" ht="11.4">
      <c r="A42" s="13" t="s">
        <v>59</v>
      </c>
      <c r="C42" s="330"/>
      <c r="E42" s="330"/>
      <c r="G42" s="330"/>
    </row>
    <row r="43" spans="1:14" s="4" customFormat="1" ht="22.5" customHeight="1">
      <c r="A43" s="656" t="s">
        <v>153</v>
      </c>
      <c r="B43" s="656"/>
      <c r="C43" s="656"/>
      <c r="D43" s="656"/>
      <c r="E43" s="656"/>
      <c r="F43" s="656"/>
      <c r="G43" s="656"/>
      <c r="H43" s="656"/>
      <c r="I43" s="656"/>
      <c r="J43" s="656"/>
      <c r="K43" s="656"/>
      <c r="L43" s="656"/>
      <c r="M43" s="656"/>
      <c r="N43" s="656"/>
    </row>
    <row r="44" spans="1:14" s="4" customFormat="1" ht="10.199999999999999">
      <c r="A44" s="3" t="s">
        <v>31</v>
      </c>
      <c r="B44" s="18"/>
      <c r="C44" s="18"/>
      <c r="D44" s="18"/>
      <c r="E44" s="18"/>
      <c r="F44" s="18"/>
      <c r="G44" s="24"/>
      <c r="H44" s="24"/>
      <c r="M44" s="435"/>
    </row>
    <row r="45" spans="1:14" s="4" customFormat="1" ht="10.199999999999999">
      <c r="A45" s="158" t="s">
        <v>113</v>
      </c>
      <c r="C45" s="330"/>
      <c r="D45" s="6"/>
      <c r="E45" s="330"/>
      <c r="F45" s="6"/>
      <c r="G45" s="330"/>
      <c r="H45" s="6"/>
    </row>
    <row r="46" spans="1:14" s="4" customFormat="1" ht="10.199999999999999">
      <c r="A46" s="4" t="s">
        <v>202</v>
      </c>
      <c r="B46" s="6"/>
      <c r="C46" s="330"/>
      <c r="E46" s="330"/>
      <c r="G46" s="330"/>
      <c r="N46" s="7"/>
    </row>
    <row r="48" spans="1:14">
      <c r="A48" s="378"/>
    </row>
    <row r="49" spans="1:1">
      <c r="A49" s="378"/>
    </row>
    <row r="50" spans="1:1">
      <c r="A50" s="378"/>
    </row>
    <row r="51" spans="1:1">
      <c r="A51" s="378"/>
    </row>
    <row r="52" spans="1:1">
      <c r="A52" s="378"/>
    </row>
    <row r="53" spans="1:1">
      <c r="A53" s="378"/>
    </row>
  </sheetData>
  <mergeCells count="14">
    <mergeCell ref="A43:N43"/>
    <mergeCell ref="A1:N1"/>
    <mergeCell ref="A41:N41"/>
    <mergeCell ref="B4:G4"/>
    <mergeCell ref="I4:N4"/>
    <mergeCell ref="D7:G7"/>
    <mergeCell ref="M10:N10"/>
    <mergeCell ref="A4:A10"/>
    <mergeCell ref="B7:C10"/>
    <mergeCell ref="F10:G10"/>
    <mergeCell ref="I7:J10"/>
    <mergeCell ref="K7:N7"/>
    <mergeCell ref="D10:E10"/>
    <mergeCell ref="K10:L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2"/>
  <sheetViews>
    <sheetView zoomScaleNormal="100" workbookViewId="0">
      <pane xSplit="1" ySplit="11" topLeftCell="B30" activePane="bottomRight" state="frozen"/>
      <selection pane="topRight" activeCell="B1" sqref="B1"/>
      <selection pane="bottomLeft" activeCell="A12" sqref="A12"/>
      <selection pane="bottomRight" activeCell="P47" sqref="P47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80" t="s">
        <v>228</v>
      </c>
      <c r="B1" s="680"/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0"/>
      <c r="N1" s="680"/>
    </row>
    <row r="2" spans="1:14" ht="7.5" customHeight="1" thickBot="1">
      <c r="A2" s="8"/>
      <c r="B2" s="134"/>
      <c r="C2" s="385"/>
      <c r="D2" s="134"/>
      <c r="E2" s="385"/>
      <c r="F2" s="134"/>
      <c r="G2" s="385"/>
      <c r="H2" s="134"/>
      <c r="I2" s="40"/>
      <c r="J2" s="40"/>
      <c r="K2" s="40"/>
      <c r="L2" s="40"/>
      <c r="M2" s="40"/>
      <c r="N2" s="40"/>
    </row>
    <row r="3" spans="1:14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ht="12.75" customHeight="1">
      <c r="A4" s="663" t="s">
        <v>165</v>
      </c>
      <c r="B4" s="673" t="s">
        <v>54</v>
      </c>
      <c r="C4" s="673"/>
      <c r="D4" s="673"/>
      <c r="E4" s="673"/>
      <c r="F4" s="673"/>
      <c r="G4" s="673"/>
      <c r="H4" s="531"/>
      <c r="I4" s="673" t="s">
        <v>55</v>
      </c>
      <c r="J4" s="673"/>
      <c r="K4" s="673"/>
      <c r="L4" s="673"/>
      <c r="M4" s="673"/>
      <c r="N4" s="673"/>
    </row>
    <row r="5" spans="1:14" ht="6.6" customHeight="1">
      <c r="A5" s="663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ht="6.6" customHeight="1">
      <c r="A6" s="663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ht="24" customHeight="1">
      <c r="A7" s="663"/>
      <c r="B7" s="670" t="s">
        <v>2</v>
      </c>
      <c r="C7" s="670"/>
      <c r="D7" s="674" t="s">
        <v>0</v>
      </c>
      <c r="E7" s="674"/>
      <c r="F7" s="674"/>
      <c r="G7" s="674"/>
      <c r="H7" s="534"/>
      <c r="I7" s="670" t="s">
        <v>2</v>
      </c>
      <c r="J7" s="670"/>
      <c r="K7" s="674" t="s">
        <v>0</v>
      </c>
      <c r="L7" s="674"/>
      <c r="M7" s="674"/>
      <c r="N7" s="674"/>
    </row>
    <row r="8" spans="1:14" ht="6.6" customHeight="1">
      <c r="A8" s="663"/>
      <c r="B8" s="670"/>
      <c r="C8" s="670"/>
      <c r="D8" s="536"/>
      <c r="E8" s="537"/>
      <c r="F8" s="536"/>
      <c r="G8" s="537"/>
      <c r="H8" s="534"/>
      <c r="I8" s="670"/>
      <c r="J8" s="670"/>
      <c r="K8" s="536"/>
      <c r="L8" s="536"/>
      <c r="M8" s="536"/>
      <c r="N8" s="536"/>
    </row>
    <row r="9" spans="1:14" ht="6.6" customHeight="1">
      <c r="A9" s="663"/>
      <c r="B9" s="670"/>
      <c r="C9" s="670"/>
      <c r="D9" s="534"/>
      <c r="E9" s="538"/>
      <c r="F9" s="534"/>
      <c r="G9" s="538"/>
      <c r="H9" s="534"/>
      <c r="I9" s="670"/>
      <c r="J9" s="670"/>
      <c r="K9" s="534"/>
      <c r="L9" s="534"/>
      <c r="M9" s="534"/>
      <c r="N9" s="534"/>
    </row>
    <row r="10" spans="1:14" ht="24" customHeight="1">
      <c r="A10" s="663"/>
      <c r="B10" s="670"/>
      <c r="C10" s="670"/>
      <c r="D10" s="671" t="s">
        <v>3</v>
      </c>
      <c r="E10" s="671"/>
      <c r="F10" s="671" t="s">
        <v>10</v>
      </c>
      <c r="G10" s="671"/>
      <c r="H10" s="534"/>
      <c r="I10" s="670"/>
      <c r="J10" s="670"/>
      <c r="K10" s="671" t="s">
        <v>3</v>
      </c>
      <c r="L10" s="671"/>
      <c r="M10" s="671" t="s">
        <v>10</v>
      </c>
      <c r="N10" s="671"/>
    </row>
    <row r="11" spans="1:14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ht="6.6" customHeight="1">
      <c r="A12" s="139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3.8">
      <c r="A13" s="525" t="s">
        <v>58</v>
      </c>
      <c r="B13" s="470">
        <f t="shared" ref="B13:B20" si="0">D13+F13</f>
        <v>258473</v>
      </c>
      <c r="C13" s="489"/>
      <c r="D13" s="526">
        <f>SUM(D14:D20)</f>
        <v>97886</v>
      </c>
      <c r="E13" s="573"/>
      <c r="F13" s="526">
        <f>SUM(F14:F20)</f>
        <v>160587</v>
      </c>
      <c r="G13" s="574"/>
      <c r="H13" s="575"/>
      <c r="I13" s="476">
        <f>SUM(I14:I19)</f>
        <v>99.999999999999986</v>
      </c>
      <c r="J13" s="476"/>
      <c r="K13" s="476">
        <f>SUM(K14:K19)</f>
        <v>100.00000000000001</v>
      </c>
      <c r="L13" s="476"/>
      <c r="M13" s="476">
        <f>SUM(M14:M19)</f>
        <v>100.00000000000001</v>
      </c>
      <c r="N13" s="543"/>
    </row>
    <row r="14" spans="1:14" s="11" customFormat="1" ht="12">
      <c r="A14" s="482" t="s">
        <v>173</v>
      </c>
      <c r="B14" s="485">
        <f t="shared" si="0"/>
        <v>4506</v>
      </c>
      <c r="C14" s="489"/>
      <c r="D14" s="485">
        <v>905</v>
      </c>
      <c r="E14" s="485" t="s">
        <v>1</v>
      </c>
      <c r="F14" s="485">
        <v>3601</v>
      </c>
      <c r="G14" s="574"/>
      <c r="H14" s="575"/>
      <c r="I14" s="488">
        <f t="shared" ref="I14:I19" si="1">B14*100/SUM($B$14:$B$19)</f>
        <v>2.1670858802764403</v>
      </c>
      <c r="J14" s="476"/>
      <c r="K14" s="488">
        <f t="shared" ref="K14:K19" si="2">D14*100/SUM($D$14:$D$19)</f>
        <v>1.3646782073707702</v>
      </c>
      <c r="L14" s="476"/>
      <c r="M14" s="488">
        <f t="shared" ref="M14:M19" si="3">F14*100/SUM($F$14:$F$19)</f>
        <v>2.5428456427022943</v>
      </c>
      <c r="N14" s="543"/>
    </row>
    <row r="15" spans="1:14" s="11" customFormat="1" ht="11.4">
      <c r="A15" s="482" t="s">
        <v>42</v>
      </c>
      <c r="B15" s="485">
        <f t="shared" si="0"/>
        <v>49049</v>
      </c>
      <c r="C15" s="486"/>
      <c r="D15" s="485">
        <v>5527</v>
      </c>
      <c r="E15" s="485"/>
      <c r="F15" s="485">
        <v>43522</v>
      </c>
      <c r="G15" s="486"/>
      <c r="H15" s="521"/>
      <c r="I15" s="488">
        <f t="shared" si="1"/>
        <v>23.589302117549739</v>
      </c>
      <c r="J15" s="488"/>
      <c r="K15" s="488">
        <f t="shared" si="2"/>
        <v>8.3343386211472339</v>
      </c>
      <c r="L15" s="488"/>
      <c r="M15" s="488">
        <f t="shared" si="3"/>
        <v>30.733054168755693</v>
      </c>
      <c r="N15" s="521"/>
    </row>
    <row r="16" spans="1:14" s="11" customFormat="1" ht="11.4">
      <c r="A16" s="482" t="s">
        <v>32</v>
      </c>
      <c r="B16" s="485">
        <f t="shared" si="0"/>
        <v>105657</v>
      </c>
      <c r="C16" s="486"/>
      <c r="D16" s="485">
        <v>31869</v>
      </c>
      <c r="E16" s="485"/>
      <c r="F16" s="485">
        <v>73788</v>
      </c>
      <c r="G16" s="486"/>
      <c r="H16" s="521"/>
      <c r="I16" s="488">
        <f t="shared" si="1"/>
        <v>50.813979771941383</v>
      </c>
      <c r="J16" s="488"/>
      <c r="K16" s="488">
        <f t="shared" si="2"/>
        <v>48.056276011822185</v>
      </c>
      <c r="L16" s="488"/>
      <c r="M16" s="488">
        <f t="shared" si="3"/>
        <v>52.105385804975533</v>
      </c>
      <c r="N16" s="521"/>
    </row>
    <row r="17" spans="1:14" s="11" customFormat="1" ht="11.4">
      <c r="A17" s="482" t="s">
        <v>33</v>
      </c>
      <c r="B17" s="485">
        <f t="shared" si="0"/>
        <v>32589</v>
      </c>
      <c r="C17" s="486"/>
      <c r="D17" s="485">
        <v>19033</v>
      </c>
      <c r="E17" s="485"/>
      <c r="F17" s="485">
        <v>13556</v>
      </c>
      <c r="G17" s="486"/>
      <c r="H17" s="521"/>
      <c r="I17" s="488">
        <f t="shared" si="1"/>
        <v>15.673138427059236</v>
      </c>
      <c r="J17" s="488"/>
      <c r="K17" s="488">
        <f t="shared" si="2"/>
        <v>28.700464442970024</v>
      </c>
      <c r="L17" s="488"/>
      <c r="M17" s="488">
        <f t="shared" si="3"/>
        <v>9.5725674902727853</v>
      </c>
      <c r="N17" s="521"/>
    </row>
    <row r="18" spans="1:14" s="11" customFormat="1" ht="11.4">
      <c r="A18" s="482" t="s">
        <v>34</v>
      </c>
      <c r="B18" s="485">
        <f t="shared" si="0"/>
        <v>11515</v>
      </c>
      <c r="C18" s="486"/>
      <c r="D18" s="485">
        <v>6681</v>
      </c>
      <c r="E18" s="485"/>
      <c r="F18" s="485">
        <v>4834</v>
      </c>
      <c r="G18" s="486"/>
      <c r="H18" s="521"/>
      <c r="I18" s="488">
        <f t="shared" si="1"/>
        <v>5.5379480495746147</v>
      </c>
      <c r="J18" s="488"/>
      <c r="K18" s="488">
        <f t="shared" si="2"/>
        <v>10.074491827010073</v>
      </c>
      <c r="L18" s="488"/>
      <c r="M18" s="488">
        <f t="shared" si="3"/>
        <v>3.4135284190010804</v>
      </c>
      <c r="N18" s="521"/>
    </row>
    <row r="19" spans="1:14" s="11" customFormat="1" ht="11.4">
      <c r="A19" s="482" t="s">
        <v>35</v>
      </c>
      <c r="B19" s="485">
        <f t="shared" si="0"/>
        <v>4613</v>
      </c>
      <c r="C19" s="486"/>
      <c r="D19" s="485">
        <v>2301</v>
      </c>
      <c r="E19" s="485" t="s">
        <v>1</v>
      </c>
      <c r="F19" s="485">
        <v>2312</v>
      </c>
      <c r="G19" s="486"/>
      <c r="H19" s="521"/>
      <c r="I19" s="488">
        <f t="shared" si="1"/>
        <v>2.2185457535985842</v>
      </c>
      <c r="J19" s="488"/>
      <c r="K19" s="488">
        <f t="shared" si="2"/>
        <v>3.4697508896797151</v>
      </c>
      <c r="L19" s="488"/>
      <c r="M19" s="488">
        <f t="shared" si="3"/>
        <v>1.6326184742926144</v>
      </c>
      <c r="N19" s="521"/>
    </row>
    <row r="20" spans="1:14" s="11" customFormat="1" ht="11.4">
      <c r="A20" s="482" t="s">
        <v>11</v>
      </c>
      <c r="B20" s="485">
        <f t="shared" si="0"/>
        <v>50544</v>
      </c>
      <c r="C20" s="486"/>
      <c r="D20" s="485">
        <v>31570</v>
      </c>
      <c r="E20" s="485"/>
      <c r="F20" s="485">
        <v>18974</v>
      </c>
      <c r="G20" s="486"/>
      <c r="H20" s="521"/>
      <c r="I20" s="493" t="s">
        <v>101</v>
      </c>
      <c r="J20" s="488"/>
      <c r="K20" s="493" t="s">
        <v>101</v>
      </c>
      <c r="L20" s="488"/>
      <c r="M20" s="493" t="s">
        <v>101</v>
      </c>
      <c r="N20" s="521"/>
    </row>
    <row r="21" spans="1:14" s="11" customFormat="1" ht="6" customHeight="1">
      <c r="A21" s="25"/>
      <c r="B21" s="272"/>
      <c r="C21" s="266"/>
      <c r="D21" s="270"/>
      <c r="E21" s="266"/>
      <c r="F21" s="270"/>
      <c r="G21" s="266"/>
      <c r="H21" s="26"/>
      <c r="I21" s="254"/>
      <c r="J21" s="254"/>
      <c r="K21" s="254"/>
      <c r="L21" s="254"/>
      <c r="M21" s="254"/>
    </row>
    <row r="22" spans="1:14" s="11" customFormat="1" ht="12">
      <c r="A22" s="448" t="s">
        <v>14</v>
      </c>
      <c r="B22" s="271">
        <f t="shared" ref="B22:B29" si="4">D22+F22</f>
        <v>63989</v>
      </c>
      <c r="C22" s="269"/>
      <c r="D22" s="271">
        <f>SUM(D23:D29)</f>
        <v>18113</v>
      </c>
      <c r="E22" s="269"/>
      <c r="F22" s="271">
        <f>SUM(F23:F29)</f>
        <v>45876</v>
      </c>
      <c r="G22" s="269"/>
      <c r="H22" s="21"/>
      <c r="I22" s="253">
        <f>SUM(I23:I28)</f>
        <v>100</v>
      </c>
      <c r="J22" s="253"/>
      <c r="K22" s="253">
        <f>SUM(K23:K28)</f>
        <v>100</v>
      </c>
      <c r="L22" s="253"/>
      <c r="M22" s="253">
        <f>SUM(M23:M28)</f>
        <v>100</v>
      </c>
      <c r="N22" s="21"/>
    </row>
    <row r="23" spans="1:14" s="11" customFormat="1" ht="12">
      <c r="A23" s="46" t="s">
        <v>173</v>
      </c>
      <c r="B23" s="272">
        <f>D23+F23</f>
        <v>3145</v>
      </c>
      <c r="C23" s="269"/>
      <c r="D23" s="272">
        <v>619</v>
      </c>
      <c r="E23" s="272" t="s">
        <v>1</v>
      </c>
      <c r="F23" s="272">
        <v>2526</v>
      </c>
      <c r="G23" s="269"/>
      <c r="H23" s="21"/>
      <c r="I23" s="244">
        <f t="shared" ref="I23:I28" si="5">B23*100/SUM($B$23:$B$28)</f>
        <v>5.9112096834824452</v>
      </c>
      <c r="J23" s="253"/>
      <c r="K23" s="244">
        <f t="shared" ref="K23:K28" si="6">D23*100/SUM($D$23:$D$28)</f>
        <v>5.0472928897586433</v>
      </c>
      <c r="L23" s="253"/>
      <c r="M23" s="244">
        <f t="shared" ref="M23:M28" si="7">F23*100/SUM($F$23:$F$28)</f>
        <v>6.1700048851978506</v>
      </c>
      <c r="N23" s="21"/>
    </row>
    <row r="24" spans="1:14" s="11" customFormat="1" ht="11.4">
      <c r="A24" s="46" t="s">
        <v>42</v>
      </c>
      <c r="B24" s="272">
        <f t="shared" si="4"/>
        <v>20707</v>
      </c>
      <c r="C24" s="260"/>
      <c r="D24" s="272">
        <v>1488</v>
      </c>
      <c r="E24" s="272" t="s">
        <v>1</v>
      </c>
      <c r="F24" s="272">
        <v>19219</v>
      </c>
      <c r="G24" s="260"/>
      <c r="H24" s="26"/>
      <c r="I24" s="244">
        <f t="shared" si="5"/>
        <v>38.920006014585368</v>
      </c>
      <c r="J24" s="244"/>
      <c r="K24" s="244">
        <f t="shared" si="6"/>
        <v>12.13307240704501</v>
      </c>
      <c r="L24" s="244"/>
      <c r="M24" s="244">
        <f t="shared" si="7"/>
        <v>46.944308744504156</v>
      </c>
      <c r="N24" s="26"/>
    </row>
    <row r="25" spans="1:14" s="11" customFormat="1" ht="11.4">
      <c r="A25" s="46" t="s">
        <v>32</v>
      </c>
      <c r="B25" s="272">
        <f t="shared" si="4"/>
        <v>22815</v>
      </c>
      <c r="C25" s="260"/>
      <c r="D25" s="272">
        <v>6612</v>
      </c>
      <c r="E25" s="272"/>
      <c r="F25" s="272">
        <v>16203</v>
      </c>
      <c r="G25" s="260"/>
      <c r="H25" s="26"/>
      <c r="I25" s="244">
        <f t="shared" si="5"/>
        <v>42.882114126757386</v>
      </c>
      <c r="J25" s="244"/>
      <c r="K25" s="244">
        <f t="shared" si="6"/>
        <v>53.913894324853231</v>
      </c>
      <c r="L25" s="244"/>
      <c r="M25" s="244">
        <f t="shared" si="7"/>
        <v>39.577430385930633</v>
      </c>
      <c r="N25" s="26"/>
    </row>
    <row r="26" spans="1:14" s="11" customFormat="1" ht="11.4">
      <c r="A26" s="46" t="s">
        <v>33</v>
      </c>
      <c r="B26" s="272">
        <f t="shared" si="4"/>
        <v>3765</v>
      </c>
      <c r="C26" s="260"/>
      <c r="D26" s="272">
        <v>2331</v>
      </c>
      <c r="E26" s="272"/>
      <c r="F26" s="272">
        <v>1434</v>
      </c>
      <c r="G26" s="260"/>
      <c r="H26" s="26"/>
      <c r="I26" s="244">
        <f t="shared" si="5"/>
        <v>7.0765355988271557</v>
      </c>
      <c r="J26" s="244"/>
      <c r="K26" s="244">
        <f t="shared" si="6"/>
        <v>19.006849315068493</v>
      </c>
      <c r="L26" s="244"/>
      <c r="M26" s="244">
        <f t="shared" si="7"/>
        <v>3.502686858817782</v>
      </c>
      <c r="N26" s="26"/>
    </row>
    <row r="27" spans="1:14" s="11" customFormat="1" ht="11.4">
      <c r="A27" s="46" t="s">
        <v>34</v>
      </c>
      <c r="B27" s="272">
        <f t="shared" si="4"/>
        <v>1632</v>
      </c>
      <c r="C27" s="260"/>
      <c r="D27" s="272">
        <v>907</v>
      </c>
      <c r="E27" s="272" t="s">
        <v>1</v>
      </c>
      <c r="F27" s="272">
        <v>725</v>
      </c>
      <c r="G27" s="260" t="s">
        <v>1</v>
      </c>
      <c r="H27" s="26"/>
      <c r="I27" s="244">
        <f t="shared" si="5"/>
        <v>3.0674385384557552</v>
      </c>
      <c r="J27" s="244"/>
      <c r="K27" s="244">
        <f t="shared" si="6"/>
        <v>7.3956294846705806</v>
      </c>
      <c r="L27" s="244"/>
      <c r="M27" s="244">
        <f t="shared" si="7"/>
        <v>1.7708842208109428</v>
      </c>
      <c r="N27" s="26"/>
    </row>
    <row r="28" spans="1:14" s="11" customFormat="1" ht="11.4">
      <c r="A28" s="46" t="s">
        <v>35</v>
      </c>
      <c r="B28" s="272">
        <f t="shared" si="4"/>
        <v>1140</v>
      </c>
      <c r="C28" s="260" t="s">
        <v>1</v>
      </c>
      <c r="D28" s="272">
        <v>307</v>
      </c>
      <c r="E28" s="272" t="s">
        <v>1</v>
      </c>
      <c r="F28" s="272">
        <v>833</v>
      </c>
      <c r="G28" s="260" t="s">
        <v>1</v>
      </c>
      <c r="H28" s="26"/>
      <c r="I28" s="244">
        <f t="shared" si="5"/>
        <v>2.1426960378918878</v>
      </c>
      <c r="J28" s="244"/>
      <c r="K28" s="244">
        <f t="shared" si="6"/>
        <v>2.5032615786040444</v>
      </c>
      <c r="L28" s="244"/>
      <c r="M28" s="244">
        <f t="shared" si="7"/>
        <v>2.0346849047386417</v>
      </c>
      <c r="N28" s="26"/>
    </row>
    <row r="29" spans="1:14" s="11" customFormat="1" ht="11.4">
      <c r="A29" s="46" t="s">
        <v>11</v>
      </c>
      <c r="B29" s="272">
        <f t="shared" si="4"/>
        <v>10785</v>
      </c>
      <c r="C29" s="260"/>
      <c r="D29" s="272">
        <v>5849</v>
      </c>
      <c r="E29" s="272"/>
      <c r="F29" s="272">
        <v>4936</v>
      </c>
      <c r="G29" s="260"/>
      <c r="H29" s="26"/>
      <c r="I29" s="282" t="s">
        <v>101</v>
      </c>
      <c r="J29" s="276"/>
      <c r="K29" s="282" t="s">
        <v>101</v>
      </c>
      <c r="L29" s="282"/>
      <c r="M29" s="282" t="s">
        <v>101</v>
      </c>
      <c r="N29" s="26"/>
    </row>
    <row r="30" spans="1:14" s="11" customFormat="1" ht="5.25" customHeight="1">
      <c r="A30" s="65"/>
      <c r="B30" s="272"/>
      <c r="C30" s="260"/>
      <c r="D30" s="272"/>
      <c r="E30" s="260"/>
      <c r="F30" s="272"/>
      <c r="G30" s="260"/>
      <c r="H30" s="26"/>
      <c r="I30" s="244"/>
      <c r="J30" s="244"/>
      <c r="K30" s="244"/>
      <c r="L30" s="244"/>
      <c r="M30" s="244"/>
      <c r="N30" s="26"/>
    </row>
    <row r="31" spans="1:14" s="11" customFormat="1" ht="12">
      <c r="A31" s="448" t="s">
        <v>15</v>
      </c>
      <c r="B31" s="271">
        <f t="shared" ref="B31:B38" si="8">D31+F31</f>
        <v>76721</v>
      </c>
      <c r="C31" s="269"/>
      <c r="D31" s="271">
        <f>SUM(D32:D38)</f>
        <v>31999</v>
      </c>
      <c r="E31" s="269"/>
      <c r="F31" s="271">
        <f>SUM(F32:F38)</f>
        <v>44722</v>
      </c>
      <c r="G31" s="269"/>
      <c r="H31" s="21"/>
      <c r="I31" s="253">
        <f>SUM(I32:I37)</f>
        <v>100</v>
      </c>
      <c r="J31" s="253"/>
      <c r="K31" s="253">
        <f>SUM(K32:K37)</f>
        <v>100</v>
      </c>
      <c r="L31" s="253"/>
      <c r="M31" s="253">
        <f>SUM(M32:M37)</f>
        <v>100</v>
      </c>
      <c r="N31" s="21"/>
    </row>
    <row r="32" spans="1:14" s="11" customFormat="1" ht="12">
      <c r="A32" s="646" t="s">
        <v>188</v>
      </c>
      <c r="B32" s="272">
        <f t="shared" si="8"/>
        <v>784</v>
      </c>
      <c r="C32" s="269" t="s">
        <v>1</v>
      </c>
      <c r="D32" s="272">
        <v>187</v>
      </c>
      <c r="E32" s="272" t="s">
        <v>1</v>
      </c>
      <c r="F32" s="272">
        <v>597</v>
      </c>
      <c r="G32" s="269" t="s">
        <v>1</v>
      </c>
      <c r="H32" s="21"/>
      <c r="I32" s="244">
        <f t="shared" ref="I32:I37" si="9">B32*100/SUM($B$32:$B$37)</f>
        <v>1.3061442089830735</v>
      </c>
      <c r="J32" s="253"/>
      <c r="K32" s="244">
        <f t="shared" ref="K32:K37" si="10">D32*100/SUM($D$32:$D$37)</f>
        <v>0.91277395421486796</v>
      </c>
      <c r="L32" s="253"/>
      <c r="M32" s="244">
        <f t="shared" ref="M32:M37" si="11">F32*100/SUM($F$32:$F$37)</f>
        <v>1.5099779952955459</v>
      </c>
      <c r="N32" s="21"/>
    </row>
    <row r="33" spans="1:14" s="11" customFormat="1" ht="11.4">
      <c r="A33" s="46" t="s">
        <v>42</v>
      </c>
      <c r="B33" s="272">
        <f t="shared" si="8"/>
        <v>14934</v>
      </c>
      <c r="C33" s="260"/>
      <c r="D33" s="272">
        <v>2145</v>
      </c>
      <c r="E33" s="272" t="s">
        <v>1</v>
      </c>
      <c r="F33" s="272">
        <v>12789</v>
      </c>
      <c r="G33" s="260"/>
      <c r="H33" s="26"/>
      <c r="I33" s="244">
        <f t="shared" si="9"/>
        <v>24.880047980807678</v>
      </c>
      <c r="J33" s="244"/>
      <c r="K33" s="244">
        <f t="shared" si="10"/>
        <v>10.470054180699956</v>
      </c>
      <c r="L33" s="244"/>
      <c r="M33" s="244">
        <f t="shared" si="11"/>
        <v>32.346915547461869</v>
      </c>
      <c r="N33" s="26"/>
    </row>
    <row r="34" spans="1:14" s="11" customFormat="1" ht="11.4">
      <c r="A34" s="46" t="s">
        <v>32</v>
      </c>
      <c r="B34" s="272">
        <f t="shared" si="8"/>
        <v>29178</v>
      </c>
      <c r="C34" s="260"/>
      <c r="D34" s="272">
        <v>8690</v>
      </c>
      <c r="E34" s="272"/>
      <c r="F34" s="272">
        <v>20488</v>
      </c>
      <c r="G34" s="260"/>
      <c r="H34" s="26"/>
      <c r="I34" s="244">
        <f t="shared" si="9"/>
        <v>48.610555777688923</v>
      </c>
      <c r="J34" s="244"/>
      <c r="K34" s="244">
        <f t="shared" si="10"/>
        <v>42.417142578220336</v>
      </c>
      <c r="L34" s="244"/>
      <c r="M34" s="244">
        <f t="shared" si="11"/>
        <v>51.819814351114147</v>
      </c>
      <c r="N34" s="26"/>
    </row>
    <row r="35" spans="1:14" s="11" customFormat="1" ht="11.4">
      <c r="A35" s="46" t="s">
        <v>33</v>
      </c>
      <c r="B35" s="272">
        <f t="shared" si="8"/>
        <v>10401</v>
      </c>
      <c r="C35" s="260"/>
      <c r="D35" s="272">
        <v>6832</v>
      </c>
      <c r="E35" s="272"/>
      <c r="F35" s="272">
        <v>3569</v>
      </c>
      <c r="G35" s="260"/>
      <c r="H35" s="26"/>
      <c r="I35" s="244">
        <f t="shared" si="9"/>
        <v>17.328068772491005</v>
      </c>
      <c r="J35" s="244"/>
      <c r="K35" s="244">
        <f t="shared" si="10"/>
        <v>33.347976765753891</v>
      </c>
      <c r="L35" s="244"/>
      <c r="M35" s="244">
        <f t="shared" si="11"/>
        <v>9.0269873789108939</v>
      </c>
      <c r="N35" s="26"/>
    </row>
    <row r="36" spans="1:14" s="11" customFormat="1" ht="11.4">
      <c r="A36" s="46" t="s">
        <v>34</v>
      </c>
      <c r="B36" s="272">
        <f t="shared" si="8"/>
        <v>3312</v>
      </c>
      <c r="C36" s="260"/>
      <c r="D36" s="272">
        <v>1908</v>
      </c>
      <c r="E36" s="272" t="s">
        <v>1</v>
      </c>
      <c r="F36" s="272">
        <v>1404</v>
      </c>
      <c r="G36" s="260" t="s">
        <v>1</v>
      </c>
      <c r="H36" s="26"/>
      <c r="I36" s="244">
        <f t="shared" si="9"/>
        <v>5.5177928828468614</v>
      </c>
      <c r="J36" s="244"/>
      <c r="K36" s="244">
        <f t="shared" si="10"/>
        <v>9.3132230194757657</v>
      </c>
      <c r="L36" s="244"/>
      <c r="M36" s="244">
        <f t="shared" si="11"/>
        <v>3.5511040291372638</v>
      </c>
      <c r="N36" s="26"/>
    </row>
    <row r="37" spans="1:14" s="11" customFormat="1" ht="11.4">
      <c r="A37" s="46" t="s">
        <v>35</v>
      </c>
      <c r="B37" s="272">
        <f t="shared" si="8"/>
        <v>1415</v>
      </c>
      <c r="C37" s="260" t="s">
        <v>1</v>
      </c>
      <c r="D37" s="272">
        <v>725</v>
      </c>
      <c r="E37" s="272" t="s">
        <v>1</v>
      </c>
      <c r="F37" s="272">
        <v>690</v>
      </c>
      <c r="G37" s="260" t="s">
        <v>1</v>
      </c>
      <c r="H37" s="26"/>
      <c r="I37" s="244">
        <f t="shared" si="9"/>
        <v>2.3573903771824605</v>
      </c>
      <c r="J37" s="244"/>
      <c r="K37" s="244">
        <f t="shared" si="10"/>
        <v>3.5388295016351834</v>
      </c>
      <c r="L37" s="244"/>
      <c r="M37" s="244">
        <f t="shared" si="11"/>
        <v>1.7452006980802792</v>
      </c>
      <c r="N37" s="26"/>
    </row>
    <row r="38" spans="1:14" s="11" customFormat="1" ht="11.4">
      <c r="A38" s="46" t="s">
        <v>11</v>
      </c>
      <c r="B38" s="272">
        <f t="shared" si="8"/>
        <v>16697</v>
      </c>
      <c r="C38" s="260"/>
      <c r="D38" s="272">
        <v>11512</v>
      </c>
      <c r="E38" s="272"/>
      <c r="F38" s="272">
        <v>5185</v>
      </c>
      <c r="G38" s="260"/>
      <c r="H38" s="26"/>
      <c r="I38" s="282" t="s">
        <v>101</v>
      </c>
      <c r="J38" s="276"/>
      <c r="K38" s="282" t="s">
        <v>101</v>
      </c>
      <c r="L38" s="282"/>
      <c r="M38" s="282" t="s">
        <v>101</v>
      </c>
      <c r="N38" s="26"/>
    </row>
    <row r="39" spans="1:14" s="11" customFormat="1" ht="5.25" customHeight="1">
      <c r="A39" s="135"/>
      <c r="B39" s="272"/>
      <c r="C39" s="260"/>
      <c r="D39" s="272"/>
      <c r="E39" s="260"/>
      <c r="F39" s="320"/>
      <c r="G39" s="260"/>
      <c r="H39" s="26"/>
      <c r="I39" s="276"/>
      <c r="J39" s="276"/>
      <c r="K39" s="276"/>
      <c r="L39" s="276"/>
      <c r="M39" s="276"/>
      <c r="N39" s="26"/>
    </row>
    <row r="40" spans="1:14" s="11" customFormat="1" ht="12">
      <c r="A40" s="448" t="s">
        <v>16</v>
      </c>
      <c r="B40" s="271">
        <f>D40+F40</f>
        <v>81410</v>
      </c>
      <c r="C40" s="269"/>
      <c r="D40" s="271">
        <f>SUM(D41:D47)</f>
        <v>31376</v>
      </c>
      <c r="E40" s="269"/>
      <c r="F40" s="271">
        <f>SUM(F41:F47)</f>
        <v>50034</v>
      </c>
      <c r="G40" s="269"/>
      <c r="H40" s="21"/>
      <c r="I40" s="275">
        <f>SUM(I41:I46)</f>
        <v>99.999999999999986</v>
      </c>
      <c r="J40" s="275"/>
      <c r="K40" s="275">
        <f>SUM(K41:K46)</f>
        <v>100</v>
      </c>
      <c r="L40" s="275"/>
      <c r="M40" s="275">
        <f>SUM(M41:M46)</f>
        <v>100</v>
      </c>
      <c r="N40" s="21"/>
    </row>
    <row r="41" spans="1:14" s="11" customFormat="1" ht="12">
      <c r="A41" s="46" t="s">
        <v>173</v>
      </c>
      <c r="B41" s="272">
        <f t="shared" ref="B41:B47" si="12">D41+F41</f>
        <v>328</v>
      </c>
      <c r="C41" s="272" t="s">
        <v>1</v>
      </c>
      <c r="D41" s="272">
        <v>12</v>
      </c>
      <c r="E41" s="272" t="s">
        <v>1</v>
      </c>
      <c r="F41" s="272">
        <v>316</v>
      </c>
      <c r="G41" s="272" t="s">
        <v>1</v>
      </c>
      <c r="H41" s="21"/>
      <c r="I41" s="244">
        <f>B41*100/SUM($B$41:$B$46)</f>
        <v>0.49235203170266739</v>
      </c>
      <c r="J41" s="275"/>
      <c r="K41" s="244">
        <f>D41*100/SUM($D$41:$D$46)</f>
        <v>5.4173626472845467E-2</v>
      </c>
      <c r="L41" s="275"/>
      <c r="M41" s="244">
        <f>F41*100/SUM($F$41:$F$46)</f>
        <v>0.71062336961410455</v>
      </c>
      <c r="N41" s="21"/>
    </row>
    <row r="42" spans="1:14" s="11" customFormat="1" ht="11.4">
      <c r="A42" s="46" t="s">
        <v>42</v>
      </c>
      <c r="B42" s="272">
        <f t="shared" si="12"/>
        <v>10518</v>
      </c>
      <c r="C42" s="260"/>
      <c r="D42" s="272">
        <v>1234</v>
      </c>
      <c r="E42" s="272" t="s">
        <v>1</v>
      </c>
      <c r="F42" s="272">
        <v>9284</v>
      </c>
      <c r="G42" s="272"/>
      <c r="H42" s="26"/>
      <c r="I42" s="244">
        <f t="shared" ref="I42:I46" si="13">B42*100/SUM($B$41:$B$46)</f>
        <v>15.788288626367853</v>
      </c>
      <c r="J42" s="276"/>
      <c r="K42" s="244">
        <f t="shared" ref="K42:K46" si="14">D42*100/SUM($D$41:$D$46)</f>
        <v>5.5708545889576095</v>
      </c>
      <c r="L42" s="276"/>
      <c r="M42" s="244">
        <f t="shared" ref="M42:M46" si="15">F42*100/SUM($F$41:$F$46)</f>
        <v>20.877934694611856</v>
      </c>
      <c r="N42" s="26"/>
    </row>
    <row r="43" spans="1:14" s="11" customFormat="1" ht="11.4">
      <c r="A43" s="46" t="s">
        <v>32</v>
      </c>
      <c r="B43" s="272">
        <f t="shared" si="12"/>
        <v>37806</v>
      </c>
      <c r="C43" s="260"/>
      <c r="D43" s="272">
        <v>10602</v>
      </c>
      <c r="E43" s="272"/>
      <c r="F43" s="272">
        <v>27204</v>
      </c>
      <c r="G43" s="272"/>
      <c r="H43" s="26"/>
      <c r="I43" s="244">
        <f t="shared" si="13"/>
        <v>56.749575946801961</v>
      </c>
      <c r="J43" s="276"/>
      <c r="K43" s="244">
        <f t="shared" si="14"/>
        <v>47.862398988758976</v>
      </c>
      <c r="L43" s="276"/>
      <c r="M43" s="244">
        <f t="shared" si="15"/>
        <v>61.176576414500317</v>
      </c>
      <c r="N43" s="26"/>
    </row>
    <row r="44" spans="1:14" s="11" customFormat="1" ht="11.4">
      <c r="A44" s="46" t="s">
        <v>33</v>
      </c>
      <c r="B44" s="272">
        <f t="shared" si="12"/>
        <v>12459</v>
      </c>
      <c r="C44" s="260"/>
      <c r="D44" s="272">
        <v>6838</v>
      </c>
      <c r="E44" s="272"/>
      <c r="F44" s="272">
        <v>5621</v>
      </c>
      <c r="G44" s="272"/>
      <c r="H44" s="26"/>
      <c r="I44" s="244">
        <f t="shared" si="13"/>
        <v>18.701871838364429</v>
      </c>
      <c r="J44" s="276"/>
      <c r="K44" s="244">
        <f t="shared" si="14"/>
        <v>30.869938151776445</v>
      </c>
      <c r="L44" s="276"/>
      <c r="M44" s="244">
        <f t="shared" si="15"/>
        <v>12.640550508230637</v>
      </c>
      <c r="N44" s="26"/>
    </row>
    <row r="45" spans="1:14" s="11" customFormat="1" ht="11.4">
      <c r="A45" s="46" t="s">
        <v>34</v>
      </c>
      <c r="B45" s="272">
        <f t="shared" si="12"/>
        <v>4029</v>
      </c>
      <c r="C45" s="260"/>
      <c r="D45" s="272">
        <v>2471</v>
      </c>
      <c r="E45" s="272" t="s">
        <v>1</v>
      </c>
      <c r="F45" s="272">
        <v>1558</v>
      </c>
      <c r="G45" s="272" t="s">
        <v>1</v>
      </c>
      <c r="H45" s="26"/>
      <c r="I45" s="244">
        <f t="shared" si="13"/>
        <v>6.0478241942989239</v>
      </c>
      <c r="J45" s="276"/>
      <c r="K45" s="244">
        <f t="shared" si="14"/>
        <v>11.15525258453343</v>
      </c>
      <c r="L45" s="276"/>
      <c r="M45" s="244">
        <f t="shared" si="15"/>
        <v>3.503643069173338</v>
      </c>
      <c r="N45" s="26"/>
    </row>
    <row r="46" spans="1:14" s="11" customFormat="1" ht="11.4">
      <c r="A46" s="46" t="s">
        <v>35</v>
      </c>
      <c r="B46" s="272">
        <f t="shared" si="12"/>
        <v>1479</v>
      </c>
      <c r="C46" s="272" t="s">
        <v>1</v>
      </c>
      <c r="D46" s="272">
        <v>994</v>
      </c>
      <c r="E46" s="272" t="s">
        <v>1</v>
      </c>
      <c r="F46" s="272">
        <v>485</v>
      </c>
      <c r="G46" s="272" t="s">
        <v>1</v>
      </c>
      <c r="H46" s="26"/>
      <c r="I46" s="244">
        <f t="shared" si="13"/>
        <v>2.2200873624641617</v>
      </c>
      <c r="J46" s="276"/>
      <c r="K46" s="244">
        <f t="shared" si="14"/>
        <v>4.4873820595006997</v>
      </c>
      <c r="L46" s="276"/>
      <c r="M46" s="244">
        <f t="shared" si="15"/>
        <v>1.090671943869749</v>
      </c>
      <c r="N46" s="26"/>
    </row>
    <row r="47" spans="1:14" s="11" customFormat="1" ht="11.4">
      <c r="A47" s="46" t="s">
        <v>11</v>
      </c>
      <c r="B47" s="272">
        <f t="shared" si="12"/>
        <v>14791</v>
      </c>
      <c r="C47" s="260"/>
      <c r="D47" s="272">
        <v>9225</v>
      </c>
      <c r="E47" s="272"/>
      <c r="F47" s="272">
        <v>5566</v>
      </c>
      <c r="G47" s="272"/>
      <c r="H47" s="26"/>
      <c r="I47" s="282" t="s">
        <v>101</v>
      </c>
      <c r="J47" s="276"/>
      <c r="K47" s="282" t="s">
        <v>101</v>
      </c>
      <c r="L47" s="282"/>
      <c r="M47" s="282" t="s">
        <v>101</v>
      </c>
      <c r="N47" s="26"/>
    </row>
    <row r="48" spans="1:14" s="11" customFormat="1" ht="6" customHeight="1">
      <c r="A48" s="135"/>
      <c r="B48" s="272"/>
      <c r="C48" s="260"/>
      <c r="D48" s="272"/>
      <c r="E48" s="260"/>
      <c r="F48" s="320"/>
      <c r="G48" s="260"/>
      <c r="H48" s="26"/>
      <c r="I48" s="276"/>
      <c r="J48" s="276"/>
      <c r="K48" s="276"/>
      <c r="L48" s="276"/>
      <c r="M48" s="276"/>
      <c r="N48" s="26"/>
    </row>
    <row r="49" spans="1:14" s="11" customFormat="1" ht="12">
      <c r="A49" s="448" t="s">
        <v>17</v>
      </c>
      <c r="B49" s="271">
        <f t="shared" ref="B49:B56" si="16">D49+F49</f>
        <v>11762</v>
      </c>
      <c r="C49" s="269"/>
      <c r="D49" s="271">
        <f>SUM(D50:D56)</f>
        <v>4396</v>
      </c>
      <c r="E49" s="269"/>
      <c r="F49" s="271">
        <f>SUM(F50:F56)</f>
        <v>7366</v>
      </c>
      <c r="G49" s="269"/>
      <c r="H49" s="21"/>
      <c r="I49" s="275">
        <f>SUM(I51:I55)</f>
        <v>100.00000000000001</v>
      </c>
      <c r="J49" s="275"/>
      <c r="K49" s="275">
        <f>SUM(K51:K55)</f>
        <v>100</v>
      </c>
      <c r="L49" s="275"/>
      <c r="M49" s="275">
        <f>SUM(M51:M55)</f>
        <v>100</v>
      </c>
      <c r="N49" s="21"/>
    </row>
    <row r="50" spans="1:14" s="11" customFormat="1" ht="12">
      <c r="A50" s="46" t="s">
        <v>173</v>
      </c>
      <c r="B50" s="272">
        <f t="shared" si="16"/>
        <v>68</v>
      </c>
      <c r="C50" s="272" t="s">
        <v>1</v>
      </c>
      <c r="D50" s="271">
        <v>0</v>
      </c>
      <c r="E50" s="269"/>
      <c r="F50" s="271">
        <v>68</v>
      </c>
      <c r="G50" s="272" t="s">
        <v>1</v>
      </c>
      <c r="H50" s="21"/>
      <c r="I50" s="275"/>
      <c r="J50" s="275"/>
      <c r="K50" s="275"/>
      <c r="L50" s="275"/>
      <c r="M50" s="275"/>
      <c r="N50" s="21"/>
    </row>
    <row r="51" spans="1:14" s="11" customFormat="1" ht="11.4">
      <c r="A51" s="46" t="s">
        <v>42</v>
      </c>
      <c r="B51" s="272">
        <f t="shared" si="16"/>
        <v>1371</v>
      </c>
      <c r="C51" s="260"/>
      <c r="D51" s="272">
        <v>189</v>
      </c>
      <c r="E51" s="272" t="s">
        <v>1</v>
      </c>
      <c r="F51" s="272">
        <v>1182</v>
      </c>
      <c r="G51" s="260"/>
      <c r="H51" s="26"/>
      <c r="I51" s="244">
        <f>B51*100/SUM($B$51:$B$55)</f>
        <v>14.387658725994333</v>
      </c>
      <c r="J51" s="276"/>
      <c r="K51" s="244">
        <f>D51*100/SUM($D$51:$D$55)</f>
        <v>5.5686505598114318</v>
      </c>
      <c r="L51" s="276"/>
      <c r="M51" s="244">
        <f>F51*100/SUM($F$51:$F$55)</f>
        <v>19.266503667481661</v>
      </c>
      <c r="N51" s="26"/>
    </row>
    <row r="52" spans="1:14" s="11" customFormat="1" ht="11.4">
      <c r="A52" s="46" t="s">
        <v>32</v>
      </c>
      <c r="B52" s="272">
        <f t="shared" si="16"/>
        <v>6054</v>
      </c>
      <c r="C52" s="260"/>
      <c r="D52" s="272">
        <v>1834</v>
      </c>
      <c r="E52" s="272"/>
      <c r="F52" s="272">
        <v>4220</v>
      </c>
      <c r="G52" s="260"/>
      <c r="H52" s="26"/>
      <c r="I52" s="244">
        <f t="shared" ref="I52:I55" si="17">B52*100/SUM($B$51:$B$55)</f>
        <v>63.532374855703644</v>
      </c>
      <c r="J52" s="276"/>
      <c r="K52" s="244">
        <f t="shared" ref="K52:K55" si="18">D52*100/SUM($D$51:$D$55)</f>
        <v>54.036535061873899</v>
      </c>
      <c r="L52" s="276"/>
      <c r="M52" s="244">
        <f t="shared" ref="M52:M55" si="19">F52*100/SUM($F$51:$F$55)</f>
        <v>68.785656071719643</v>
      </c>
      <c r="N52" s="26"/>
    </row>
    <row r="53" spans="1:14" s="11" customFormat="1" ht="11.4">
      <c r="A53" s="46" t="s">
        <v>33</v>
      </c>
      <c r="B53" s="272">
        <f t="shared" si="16"/>
        <v>1304</v>
      </c>
      <c r="C53" s="260"/>
      <c r="D53" s="272">
        <v>764</v>
      </c>
      <c r="E53" s="272" t="s">
        <v>1</v>
      </c>
      <c r="F53" s="272">
        <v>540</v>
      </c>
      <c r="G53" s="260"/>
      <c r="H53" s="26"/>
      <c r="I53" s="244">
        <f t="shared" si="17"/>
        <v>13.684541924651064</v>
      </c>
      <c r="J53" s="276"/>
      <c r="K53" s="244">
        <f t="shared" si="18"/>
        <v>22.510312315851504</v>
      </c>
      <c r="L53" s="276"/>
      <c r="M53" s="244">
        <f t="shared" si="19"/>
        <v>8.8019559902200495</v>
      </c>
      <c r="N53" s="26"/>
    </row>
    <row r="54" spans="1:14" s="11" customFormat="1" ht="11.4">
      <c r="A54" s="46" t="s">
        <v>34</v>
      </c>
      <c r="B54" s="272">
        <f t="shared" si="16"/>
        <v>720</v>
      </c>
      <c r="C54" s="260"/>
      <c r="D54" s="272">
        <v>527</v>
      </c>
      <c r="E54" s="272" t="s">
        <v>1</v>
      </c>
      <c r="F54" s="272">
        <v>193</v>
      </c>
      <c r="G54" s="272" t="s">
        <v>1</v>
      </c>
      <c r="H54" s="26"/>
      <c r="I54" s="244">
        <f t="shared" si="17"/>
        <v>7.5558820442858643</v>
      </c>
      <c r="J54" s="276"/>
      <c r="K54" s="244">
        <f t="shared" si="18"/>
        <v>15.527401296405422</v>
      </c>
      <c r="L54" s="276"/>
      <c r="M54" s="244">
        <f t="shared" si="19"/>
        <v>3.1458842705786472</v>
      </c>
      <c r="N54" s="26"/>
    </row>
    <row r="55" spans="1:14" s="11" customFormat="1" ht="11.4">
      <c r="A55" s="46" t="s">
        <v>35</v>
      </c>
      <c r="B55" s="272">
        <f t="shared" si="16"/>
        <v>80</v>
      </c>
      <c r="C55" s="272" t="s">
        <v>1</v>
      </c>
      <c r="D55" s="272">
        <v>80</v>
      </c>
      <c r="E55" s="272" t="s">
        <v>1</v>
      </c>
      <c r="F55" s="272">
        <v>0</v>
      </c>
      <c r="G55" s="260"/>
      <c r="H55" s="26"/>
      <c r="I55" s="244">
        <f t="shared" si="17"/>
        <v>0.83954244936509603</v>
      </c>
      <c r="K55" s="244">
        <f t="shared" si="18"/>
        <v>2.3571007660577488</v>
      </c>
      <c r="M55" s="244">
        <f t="shared" si="19"/>
        <v>0</v>
      </c>
      <c r="N55" s="26"/>
    </row>
    <row r="56" spans="1:14" s="11" customFormat="1" ht="11.4">
      <c r="A56" s="46" t="s">
        <v>11</v>
      </c>
      <c r="B56" s="272">
        <f t="shared" si="16"/>
        <v>2165</v>
      </c>
      <c r="C56" s="272" t="s">
        <v>1</v>
      </c>
      <c r="D56" s="272">
        <v>1002</v>
      </c>
      <c r="E56" s="272" t="s">
        <v>1</v>
      </c>
      <c r="F56" s="272">
        <v>1163</v>
      </c>
      <c r="G56" s="260"/>
      <c r="H56" s="26"/>
      <c r="I56" s="282" t="s">
        <v>101</v>
      </c>
      <c r="J56" s="276"/>
      <c r="K56" s="282" t="s">
        <v>101</v>
      </c>
      <c r="L56" s="282"/>
      <c r="M56" s="282" t="s">
        <v>101</v>
      </c>
      <c r="N56" s="26"/>
    </row>
    <row r="57" spans="1:14" s="11" customFormat="1" ht="5.25" customHeight="1">
      <c r="A57" s="135"/>
      <c r="B57" s="272"/>
      <c r="C57" s="260"/>
      <c r="D57" s="285"/>
      <c r="E57" s="260"/>
      <c r="F57" s="272"/>
      <c r="G57" s="260"/>
      <c r="H57" s="26"/>
      <c r="I57" s="276"/>
      <c r="J57" s="276"/>
      <c r="K57" s="276"/>
      <c r="L57" s="276"/>
      <c r="M57" s="276"/>
      <c r="N57" s="26"/>
    </row>
    <row r="58" spans="1:14" s="11" customFormat="1" ht="13.8">
      <c r="A58" s="448" t="s">
        <v>127</v>
      </c>
      <c r="B58" s="271">
        <f t="shared" ref="B58:B65" si="20">D58+F58</f>
        <v>24333</v>
      </c>
      <c r="C58" s="269"/>
      <c r="D58" s="271">
        <f>SUM(D59:D65)</f>
        <v>11907</v>
      </c>
      <c r="E58" s="269"/>
      <c r="F58" s="271">
        <f>SUM(F59:F65)</f>
        <v>12426</v>
      </c>
      <c r="G58" s="269"/>
      <c r="H58" s="21"/>
      <c r="I58" s="275">
        <f>SUM(I59:I64)</f>
        <v>99.999999999999986</v>
      </c>
      <c r="J58" s="275"/>
      <c r="K58" s="275">
        <f>SUM(K59:K64)</f>
        <v>100</v>
      </c>
      <c r="L58" s="275"/>
      <c r="M58" s="275">
        <f>SUM(M59:M64)</f>
        <v>100</v>
      </c>
      <c r="N58" s="21"/>
    </row>
    <row r="59" spans="1:14" s="11" customFormat="1" ht="12">
      <c r="A59" s="46" t="s">
        <v>173</v>
      </c>
      <c r="B59" s="272">
        <f t="shared" si="20"/>
        <v>157</v>
      </c>
      <c r="C59" s="272" t="s">
        <v>1</v>
      </c>
      <c r="D59" s="272">
        <v>63</v>
      </c>
      <c r="E59" s="272" t="s">
        <v>1</v>
      </c>
      <c r="F59" s="272">
        <v>94</v>
      </c>
      <c r="G59" s="272" t="s">
        <v>1</v>
      </c>
      <c r="H59" s="21"/>
      <c r="I59" s="244">
        <f>B59*100/SUM($B$59:$B$64)</f>
        <v>0.85665957330714249</v>
      </c>
      <c r="J59" s="275"/>
      <c r="K59" s="244">
        <f>D59*100/SUM($D$59:$D$64)</f>
        <v>0.78789394697348669</v>
      </c>
      <c r="L59" s="275"/>
      <c r="M59" s="244">
        <f>F59*100/SUM($F$59:$F$64)</f>
        <v>0.90988287677862745</v>
      </c>
      <c r="N59" s="21"/>
    </row>
    <row r="60" spans="1:14" s="11" customFormat="1" ht="11.4">
      <c r="A60" s="46" t="s">
        <v>42</v>
      </c>
      <c r="B60" s="272">
        <f t="shared" si="20"/>
        <v>1491</v>
      </c>
      <c r="C60" s="260"/>
      <c r="D60" s="272">
        <v>471</v>
      </c>
      <c r="E60" s="272" t="s">
        <v>1</v>
      </c>
      <c r="F60" s="272">
        <v>1020</v>
      </c>
      <c r="G60" s="260"/>
      <c r="H60" s="26"/>
      <c r="I60" s="244">
        <f t="shared" ref="I60:I64" si="21">B60*100/SUM($B$59:$B$64)</f>
        <v>8.1355377312162389</v>
      </c>
      <c r="J60" s="276"/>
      <c r="K60" s="244">
        <f t="shared" ref="K60:K64" si="22">D60*100/SUM($D$59:$D$64)</f>
        <v>5.890445222611306</v>
      </c>
      <c r="L60" s="276"/>
      <c r="M60" s="244">
        <f t="shared" ref="M60:M64" si="23">F60*100/SUM($F$59:$F$64)</f>
        <v>9.8731971735553188</v>
      </c>
      <c r="N60" s="26"/>
    </row>
    <row r="61" spans="1:14" s="11" customFormat="1" ht="11.4">
      <c r="A61" s="46" t="s">
        <v>32</v>
      </c>
      <c r="B61" s="272">
        <f t="shared" si="20"/>
        <v>9748</v>
      </c>
      <c r="C61" s="260"/>
      <c r="D61" s="272">
        <v>4131</v>
      </c>
      <c r="E61" s="272"/>
      <c r="F61" s="272">
        <v>5617</v>
      </c>
      <c r="G61" s="260"/>
      <c r="H61" s="26"/>
      <c r="I61" s="244">
        <f t="shared" si="21"/>
        <v>53.189283570688055</v>
      </c>
      <c r="J61" s="276"/>
      <c r="K61" s="244">
        <f t="shared" si="22"/>
        <v>51.663331665832914</v>
      </c>
      <c r="L61" s="276"/>
      <c r="M61" s="244">
        <f t="shared" si="23"/>
        <v>54.370341690059043</v>
      </c>
      <c r="N61" s="26"/>
    </row>
    <row r="62" spans="1:14" s="11" customFormat="1" ht="11.4">
      <c r="A62" s="46" t="s">
        <v>33</v>
      </c>
      <c r="B62" s="272">
        <f t="shared" si="20"/>
        <v>4660</v>
      </c>
      <c r="C62" s="260"/>
      <c r="D62" s="272">
        <v>2268</v>
      </c>
      <c r="E62" s="272"/>
      <c r="F62" s="272">
        <v>2392</v>
      </c>
      <c r="G62" s="260"/>
      <c r="H62" s="26"/>
      <c r="I62" s="244">
        <f t="shared" si="21"/>
        <v>25.426965679052763</v>
      </c>
      <c r="J62" s="276"/>
      <c r="K62" s="244">
        <f t="shared" si="22"/>
        <v>28.364182091045524</v>
      </c>
      <c r="L62" s="276"/>
      <c r="M62" s="244">
        <f t="shared" si="23"/>
        <v>23.153615332494436</v>
      </c>
      <c r="N62" s="26"/>
    </row>
    <row r="63" spans="1:14" s="11" customFormat="1" ht="11.4">
      <c r="A63" s="46" t="s">
        <v>34</v>
      </c>
      <c r="B63" s="272">
        <f t="shared" si="20"/>
        <v>1822</v>
      </c>
      <c r="C63" s="260"/>
      <c r="D63" s="272">
        <v>868</v>
      </c>
      <c r="E63" s="272" t="s">
        <v>1</v>
      </c>
      <c r="F63" s="272">
        <v>954</v>
      </c>
      <c r="G63" s="260"/>
      <c r="H63" s="26"/>
      <c r="I63" s="244">
        <f t="shared" si="21"/>
        <v>9.9416161946854373</v>
      </c>
      <c r="J63" s="276"/>
      <c r="K63" s="244">
        <f t="shared" si="22"/>
        <v>10.855427713856928</v>
      </c>
      <c r="L63" s="276"/>
      <c r="M63" s="244">
        <f t="shared" si="23"/>
        <v>9.2343432387958568</v>
      </c>
      <c r="N63" s="26"/>
    </row>
    <row r="64" spans="1:14" s="11" customFormat="1" ht="11.4">
      <c r="A64" s="46" t="s">
        <v>35</v>
      </c>
      <c r="B64" s="272">
        <f t="shared" si="20"/>
        <v>449</v>
      </c>
      <c r="C64" s="272" t="s">
        <v>1</v>
      </c>
      <c r="D64" s="272">
        <v>195</v>
      </c>
      <c r="E64" s="272" t="s">
        <v>1</v>
      </c>
      <c r="F64" s="272">
        <v>254</v>
      </c>
      <c r="G64" s="272" t="s">
        <v>1</v>
      </c>
      <c r="H64" s="26"/>
      <c r="I64" s="244">
        <f t="shared" si="21"/>
        <v>2.449937251050363</v>
      </c>
      <c r="J64" s="276"/>
      <c r="K64" s="244">
        <f t="shared" si="22"/>
        <v>2.43871935967984</v>
      </c>
      <c r="L64" s="276"/>
      <c r="M64" s="244">
        <f t="shared" si="23"/>
        <v>2.4586196883167166</v>
      </c>
      <c r="N64" s="26"/>
    </row>
    <row r="65" spans="1:14" s="11" customFormat="1" ht="11.4">
      <c r="A65" s="46" t="s">
        <v>11</v>
      </c>
      <c r="B65" s="272">
        <f t="shared" si="20"/>
        <v>6006</v>
      </c>
      <c r="C65" s="260"/>
      <c r="D65" s="272">
        <v>3911</v>
      </c>
      <c r="E65" s="272"/>
      <c r="F65" s="272">
        <v>2095</v>
      </c>
      <c r="G65" s="260"/>
      <c r="H65" s="26"/>
      <c r="I65" s="282" t="s">
        <v>101</v>
      </c>
      <c r="J65" s="282"/>
      <c r="K65" s="282" t="s">
        <v>101</v>
      </c>
      <c r="L65" s="282"/>
      <c r="M65" s="282" t="s">
        <v>101</v>
      </c>
      <c r="N65" s="26"/>
    </row>
    <row r="66" spans="1:14" s="11" customFormat="1" ht="5.25" customHeight="1">
      <c r="A66" s="46"/>
      <c r="B66" s="272"/>
      <c r="C66" s="260"/>
      <c r="D66" s="272"/>
      <c r="E66" s="272"/>
      <c r="F66" s="272"/>
      <c r="G66" s="260"/>
      <c r="H66" s="26"/>
      <c r="I66" s="282"/>
      <c r="J66" s="282"/>
      <c r="K66" s="282"/>
      <c r="L66" s="282"/>
      <c r="M66" s="282"/>
      <c r="N66" s="26"/>
    </row>
    <row r="67" spans="1:14" s="52" customFormat="1" ht="12">
      <c r="A67" s="61" t="s">
        <v>11</v>
      </c>
      <c r="B67" s="271">
        <f>D67+F67</f>
        <v>258</v>
      </c>
      <c r="C67" s="269"/>
      <c r="D67" s="272">
        <v>95</v>
      </c>
      <c r="E67" s="272" t="s">
        <v>1</v>
      </c>
      <c r="F67" s="271">
        <v>163</v>
      </c>
      <c r="G67" s="269" t="s">
        <v>1</v>
      </c>
      <c r="H67" s="21"/>
      <c r="I67" s="296" t="s">
        <v>101</v>
      </c>
      <c r="J67" s="296"/>
      <c r="K67" s="296">
        <v>0</v>
      </c>
      <c r="L67" s="296"/>
      <c r="M67" s="296" t="s">
        <v>101</v>
      </c>
      <c r="N67" s="21"/>
    </row>
    <row r="68" spans="1:14" s="11" customFormat="1" ht="6" customHeight="1">
      <c r="A68" s="46"/>
      <c r="B68" s="272"/>
      <c r="C68" s="260"/>
      <c r="D68" s="285"/>
      <c r="E68" s="260"/>
      <c r="F68" s="272"/>
      <c r="G68" s="260"/>
      <c r="H68" s="26"/>
      <c r="I68" s="282"/>
      <c r="J68" s="282"/>
      <c r="K68" s="282"/>
      <c r="L68" s="282"/>
      <c r="M68" s="282"/>
      <c r="N68" s="26"/>
    </row>
    <row r="69" spans="1:14" ht="6.6" customHeight="1" thickBot="1">
      <c r="A69" s="151"/>
      <c r="B69" s="22"/>
      <c r="C69" s="329"/>
      <c r="D69" s="22"/>
      <c r="E69" s="329"/>
      <c r="F69" s="67"/>
      <c r="G69" s="338"/>
      <c r="H69" s="37"/>
      <c r="I69" s="9"/>
      <c r="J69" s="9"/>
      <c r="K69" s="9"/>
      <c r="L69" s="9"/>
      <c r="M69" s="9"/>
      <c r="N69" s="9"/>
    </row>
    <row r="70" spans="1:14" s="4" customFormat="1" ht="6.6" customHeight="1">
      <c r="A70" s="138"/>
      <c r="B70" s="6"/>
      <c r="C70" s="330"/>
      <c r="D70" s="6"/>
      <c r="E70" s="330"/>
      <c r="F70" s="125"/>
      <c r="G70" s="334"/>
      <c r="H70" s="24"/>
      <c r="I70" s="7"/>
      <c r="J70" s="7"/>
      <c r="K70" s="7"/>
      <c r="L70" s="7"/>
      <c r="M70" s="7"/>
      <c r="N70" s="7"/>
    </row>
    <row r="71" spans="1:14" s="4" customFormat="1" ht="22.5" customHeight="1">
      <c r="A71" s="679" t="s">
        <v>227</v>
      </c>
      <c r="B71" s="679"/>
      <c r="C71" s="679"/>
      <c r="D71" s="679"/>
      <c r="E71" s="679"/>
      <c r="F71" s="679"/>
      <c r="G71" s="679"/>
      <c r="H71" s="679"/>
      <c r="I71" s="679"/>
      <c r="J71" s="679"/>
      <c r="K71" s="679"/>
      <c r="L71" s="679"/>
      <c r="M71" s="679"/>
      <c r="N71" s="679"/>
    </row>
    <row r="72" spans="1:14" s="4" customFormat="1" ht="11.4">
      <c r="A72" s="13" t="s">
        <v>59</v>
      </c>
      <c r="C72" s="330"/>
      <c r="E72" s="330"/>
      <c r="G72" s="330"/>
    </row>
    <row r="73" spans="1:14" s="4" customFormat="1" ht="11.25" customHeight="1">
      <c r="A73" s="681" t="s">
        <v>149</v>
      </c>
      <c r="B73" s="681"/>
      <c r="C73" s="681"/>
      <c r="D73" s="681"/>
      <c r="E73" s="681"/>
      <c r="F73" s="681"/>
      <c r="G73" s="681"/>
      <c r="H73" s="681"/>
      <c r="I73" s="681"/>
      <c r="J73" s="681"/>
      <c r="K73" s="681"/>
      <c r="L73" s="681"/>
      <c r="M73" s="681"/>
      <c r="N73" s="679"/>
    </row>
    <row r="74" spans="1:14" s="4" customFormat="1" ht="22.5" customHeight="1">
      <c r="A74" s="656" t="s">
        <v>153</v>
      </c>
      <c r="B74" s="656"/>
      <c r="C74" s="656"/>
      <c r="D74" s="656"/>
      <c r="E74" s="656"/>
      <c r="F74" s="656"/>
      <c r="G74" s="656"/>
      <c r="H74" s="656"/>
      <c r="I74" s="656"/>
      <c r="J74" s="656"/>
      <c r="K74" s="656"/>
      <c r="L74" s="656"/>
      <c r="M74" s="656"/>
      <c r="N74" s="656"/>
    </row>
    <row r="75" spans="1:14" s="4" customFormat="1" ht="10.199999999999999">
      <c r="A75" s="3" t="s">
        <v>31</v>
      </c>
      <c r="B75" s="18"/>
      <c r="C75" s="331"/>
      <c r="D75" s="18"/>
      <c r="E75" s="331"/>
      <c r="F75" s="18"/>
      <c r="G75" s="334"/>
      <c r="H75" s="24"/>
    </row>
    <row r="76" spans="1:14" s="4" customFormat="1" ht="10.199999999999999">
      <c r="A76" s="158" t="s">
        <v>113</v>
      </c>
      <c r="B76" s="24"/>
      <c r="C76" s="334"/>
      <c r="D76" s="24"/>
      <c r="E76" s="334"/>
      <c r="F76" s="24"/>
      <c r="G76" s="334"/>
      <c r="H76" s="24"/>
      <c r="I76" s="24"/>
      <c r="J76" s="24"/>
      <c r="K76" s="24"/>
      <c r="L76" s="24"/>
      <c r="M76" s="7"/>
    </row>
    <row r="77" spans="1:14" s="4" customFormat="1" ht="10.199999999999999">
      <c r="A77" s="4" t="s">
        <v>202</v>
      </c>
      <c r="B77" s="6"/>
      <c r="C77" s="330"/>
      <c r="E77" s="330"/>
      <c r="G77" s="330"/>
      <c r="N77" s="7"/>
    </row>
    <row r="78" spans="1:14">
      <c r="A78" s="11"/>
      <c r="B78" s="33"/>
      <c r="C78" s="261"/>
      <c r="D78" s="33"/>
      <c r="E78" s="261"/>
      <c r="F78" s="33"/>
      <c r="G78" s="261"/>
      <c r="H78" s="36"/>
      <c r="I78" s="11"/>
      <c r="J78" s="11"/>
      <c r="K78" s="11"/>
      <c r="L78" s="11"/>
      <c r="M78" s="11"/>
      <c r="N78" s="11"/>
    </row>
    <row r="79" spans="1:14">
      <c r="A79" s="11"/>
      <c r="B79" s="36"/>
      <c r="C79" s="261"/>
      <c r="D79" s="36"/>
      <c r="E79" s="261"/>
      <c r="F79" s="36"/>
      <c r="G79" s="261"/>
      <c r="H79" s="36"/>
      <c r="I79" s="11"/>
      <c r="J79" s="11"/>
      <c r="K79" s="11"/>
      <c r="L79" s="11"/>
      <c r="M79" s="11"/>
      <c r="N79" s="11"/>
    </row>
    <row r="80" spans="1:14">
      <c r="A80" s="11"/>
      <c r="B80" s="36"/>
      <c r="C80" s="261"/>
      <c r="D80" s="36"/>
      <c r="E80" s="261"/>
      <c r="F80" s="36"/>
      <c r="G80" s="261"/>
      <c r="H80" s="36"/>
      <c r="I80" s="11"/>
      <c r="J80" s="11"/>
      <c r="K80" s="11"/>
      <c r="L80" s="11"/>
      <c r="M80" s="11"/>
      <c r="N80" s="11"/>
    </row>
    <row r="81" spans="1:14">
      <c r="A81" s="11"/>
      <c r="B81" s="36"/>
      <c r="C81" s="261"/>
      <c r="D81" s="36"/>
      <c r="E81" s="261"/>
      <c r="F81" s="36"/>
      <c r="G81" s="261"/>
      <c r="H81" s="36"/>
      <c r="I81" s="11"/>
      <c r="J81" s="11"/>
      <c r="K81" s="11"/>
      <c r="L81" s="11"/>
      <c r="M81" s="11"/>
      <c r="N81" s="11"/>
    </row>
    <row r="82" spans="1:14">
      <c r="A82" s="11"/>
      <c r="B82" s="36"/>
      <c r="C82" s="261"/>
      <c r="D82" s="36"/>
      <c r="E82" s="261"/>
      <c r="F82" s="36"/>
      <c r="G82" s="261"/>
      <c r="H82" s="36"/>
      <c r="I82" s="11"/>
      <c r="J82" s="11"/>
      <c r="K82" s="11"/>
      <c r="L82" s="11"/>
      <c r="M82" s="11"/>
      <c r="N82" s="11"/>
    </row>
    <row r="83" spans="1:14">
      <c r="A83" s="11"/>
      <c r="B83" s="36"/>
      <c r="C83" s="261"/>
      <c r="D83" s="36"/>
      <c r="E83" s="261"/>
      <c r="F83" s="36"/>
      <c r="G83" s="261"/>
      <c r="H83" s="36"/>
      <c r="I83" s="11"/>
      <c r="J83" s="11"/>
      <c r="K83" s="11"/>
      <c r="L83" s="11"/>
      <c r="M83" s="11"/>
      <c r="N83" s="11"/>
    </row>
    <row r="84" spans="1:14">
      <c r="A84" s="11"/>
      <c r="B84" s="36"/>
      <c r="C84" s="261"/>
      <c r="D84" s="36"/>
      <c r="E84" s="261"/>
      <c r="F84" s="36"/>
      <c r="G84" s="261"/>
      <c r="H84" s="36"/>
      <c r="I84" s="11"/>
      <c r="J84" s="11"/>
      <c r="K84" s="11"/>
      <c r="L84" s="11"/>
      <c r="M84" s="11"/>
      <c r="N84" s="11"/>
    </row>
    <row r="85" spans="1:14">
      <c r="A85" s="11"/>
      <c r="B85" s="36"/>
      <c r="C85" s="261"/>
      <c r="D85" s="36"/>
      <c r="E85" s="261"/>
      <c r="F85" s="36"/>
      <c r="G85" s="261"/>
      <c r="H85" s="36"/>
      <c r="I85" s="11"/>
      <c r="J85" s="11"/>
      <c r="K85" s="11"/>
      <c r="L85" s="11"/>
      <c r="M85" s="11"/>
      <c r="N85" s="11"/>
    </row>
    <row r="86" spans="1:14">
      <c r="A86" s="11"/>
      <c r="B86" s="36"/>
      <c r="C86" s="261"/>
      <c r="D86" s="36"/>
      <c r="E86" s="261"/>
      <c r="F86" s="36"/>
      <c r="G86" s="261"/>
      <c r="H86" s="36"/>
      <c r="I86" s="11"/>
      <c r="J86" s="11"/>
      <c r="K86" s="11"/>
      <c r="L86" s="11"/>
      <c r="M86" s="11"/>
      <c r="N86" s="11"/>
    </row>
    <row r="87" spans="1:14">
      <c r="A87" s="11"/>
      <c r="B87" s="36"/>
      <c r="C87" s="261"/>
      <c r="D87" s="36"/>
      <c r="E87" s="261"/>
      <c r="F87" s="36"/>
      <c r="G87" s="261"/>
      <c r="H87" s="36"/>
      <c r="I87" s="11"/>
      <c r="J87" s="11"/>
      <c r="K87" s="11"/>
      <c r="L87" s="11"/>
      <c r="M87" s="11"/>
      <c r="N87" s="11"/>
    </row>
    <row r="88" spans="1:14">
      <c r="A88" s="11"/>
      <c r="B88" s="36"/>
      <c r="C88" s="261"/>
      <c r="D88" s="36"/>
      <c r="E88" s="261"/>
      <c r="F88" s="36"/>
      <c r="G88" s="261"/>
      <c r="H88" s="36"/>
      <c r="I88" s="11"/>
      <c r="J88" s="11"/>
      <c r="K88" s="11"/>
      <c r="L88" s="11"/>
      <c r="M88" s="11"/>
      <c r="N88" s="11"/>
    </row>
    <row r="89" spans="1:14">
      <c r="A89" s="11"/>
      <c r="B89" s="36"/>
      <c r="C89" s="261"/>
      <c r="D89" s="36"/>
      <c r="E89" s="261"/>
      <c r="F89" s="36"/>
      <c r="G89" s="261"/>
      <c r="H89" s="36"/>
      <c r="I89" s="11"/>
      <c r="J89" s="11"/>
      <c r="K89" s="11"/>
      <c r="L89" s="11"/>
      <c r="M89" s="11"/>
      <c r="N89" s="11"/>
    </row>
    <row r="90" spans="1:14">
      <c r="A90" s="11"/>
      <c r="B90" s="36"/>
      <c r="C90" s="261"/>
      <c r="D90" s="36"/>
      <c r="E90" s="261"/>
      <c r="F90" s="36"/>
      <c r="G90" s="261"/>
      <c r="H90" s="36"/>
      <c r="I90" s="11"/>
      <c r="J90" s="11"/>
      <c r="K90" s="11"/>
      <c r="L90" s="11"/>
      <c r="M90" s="11"/>
      <c r="N90" s="11"/>
    </row>
    <row r="91" spans="1:14">
      <c r="A91" s="11"/>
      <c r="B91" s="36"/>
      <c r="C91" s="261"/>
      <c r="D91" s="36"/>
      <c r="E91" s="261"/>
      <c r="F91" s="36"/>
      <c r="G91" s="261"/>
      <c r="H91" s="36"/>
      <c r="I91" s="11"/>
      <c r="J91" s="11"/>
      <c r="K91" s="11"/>
      <c r="L91" s="11"/>
      <c r="M91" s="11"/>
      <c r="N91" s="11"/>
    </row>
    <row r="92" spans="1:14">
      <c r="A92" s="11"/>
      <c r="B92" s="36"/>
      <c r="C92" s="261"/>
      <c r="D92" s="36"/>
      <c r="E92" s="261"/>
      <c r="F92" s="36"/>
      <c r="G92" s="261"/>
      <c r="H92" s="36"/>
      <c r="I92" s="11"/>
      <c r="J92" s="11"/>
      <c r="K92" s="11"/>
      <c r="L92" s="11"/>
      <c r="M92" s="11"/>
      <c r="N92" s="11"/>
    </row>
    <row r="93" spans="1:14">
      <c r="A93" s="11"/>
      <c r="B93" s="36"/>
      <c r="C93" s="261"/>
      <c r="D93" s="36"/>
      <c r="E93" s="261"/>
      <c r="F93" s="36"/>
      <c r="G93" s="261"/>
      <c r="H93" s="36"/>
      <c r="I93" s="11"/>
      <c r="J93" s="11"/>
      <c r="K93" s="11"/>
      <c r="L93" s="11"/>
      <c r="M93" s="11"/>
      <c r="N93" s="11"/>
    </row>
    <row r="94" spans="1:14">
      <c r="A94" s="11"/>
      <c r="B94" s="36"/>
      <c r="C94" s="261"/>
      <c r="D94" s="36"/>
      <c r="E94" s="261"/>
      <c r="F94" s="36"/>
      <c r="G94" s="261"/>
      <c r="H94" s="36"/>
      <c r="I94" s="11"/>
      <c r="J94" s="11"/>
      <c r="K94" s="11"/>
      <c r="L94" s="11"/>
      <c r="M94" s="11"/>
      <c r="N94" s="11"/>
    </row>
    <row r="95" spans="1:14">
      <c r="A95" s="11"/>
      <c r="B95" s="36"/>
      <c r="C95" s="261"/>
      <c r="D95" s="36"/>
      <c r="E95" s="261"/>
      <c r="F95" s="36"/>
      <c r="G95" s="261"/>
      <c r="H95" s="36"/>
      <c r="I95" s="11"/>
      <c r="J95" s="11"/>
      <c r="K95" s="11"/>
      <c r="L95" s="11"/>
      <c r="M95" s="11"/>
      <c r="N95" s="11"/>
    </row>
    <row r="96" spans="1:14">
      <c r="A96" s="11"/>
      <c r="B96" s="36"/>
      <c r="C96" s="261"/>
      <c r="D96" s="36"/>
      <c r="E96" s="261"/>
      <c r="F96" s="36"/>
      <c r="G96" s="261"/>
      <c r="H96" s="36"/>
      <c r="I96" s="11"/>
      <c r="J96" s="11"/>
      <c r="K96" s="11"/>
      <c r="L96" s="11"/>
      <c r="M96" s="11"/>
      <c r="N96" s="11"/>
    </row>
    <row r="97" spans="1:14">
      <c r="A97" s="11"/>
      <c r="B97" s="36"/>
      <c r="C97" s="261"/>
      <c r="D97" s="36"/>
      <c r="E97" s="261"/>
      <c r="F97" s="36"/>
      <c r="G97" s="261"/>
      <c r="H97" s="36"/>
      <c r="I97" s="11"/>
      <c r="J97" s="11"/>
      <c r="K97" s="11"/>
      <c r="L97" s="11"/>
      <c r="M97" s="11"/>
      <c r="N97" s="11"/>
    </row>
    <row r="98" spans="1:14">
      <c r="A98" s="11"/>
      <c r="B98" s="36"/>
      <c r="C98" s="261"/>
      <c r="D98" s="36"/>
      <c r="E98" s="261"/>
      <c r="F98" s="36"/>
      <c r="G98" s="261"/>
      <c r="H98" s="36"/>
      <c r="I98" s="11"/>
      <c r="J98" s="11"/>
      <c r="K98" s="11"/>
      <c r="L98" s="11"/>
      <c r="M98" s="11"/>
      <c r="N98" s="11"/>
    </row>
    <row r="99" spans="1:14">
      <c r="A99" s="11"/>
      <c r="B99" s="36"/>
      <c r="C99" s="261"/>
      <c r="D99" s="36"/>
      <c r="E99" s="261"/>
      <c r="F99" s="36"/>
      <c r="G99" s="261"/>
      <c r="H99" s="36"/>
      <c r="I99" s="11"/>
      <c r="J99" s="11"/>
      <c r="K99" s="11"/>
      <c r="L99" s="11"/>
      <c r="M99" s="11"/>
      <c r="N99" s="11"/>
    </row>
    <row r="100" spans="1:14">
      <c r="A100" s="11"/>
      <c r="B100" s="36"/>
      <c r="C100" s="261"/>
      <c r="D100" s="36"/>
      <c r="E100" s="261"/>
      <c r="F100" s="36"/>
      <c r="G100" s="261"/>
      <c r="H100" s="36"/>
      <c r="I100" s="11"/>
      <c r="J100" s="11"/>
      <c r="K100" s="11"/>
      <c r="L100" s="11"/>
      <c r="M100" s="11"/>
      <c r="N100" s="11"/>
    </row>
    <row r="101" spans="1:14">
      <c r="A101" s="11"/>
      <c r="B101" s="36"/>
      <c r="C101" s="261"/>
      <c r="D101" s="36"/>
      <c r="E101" s="261"/>
      <c r="F101" s="36"/>
      <c r="G101" s="261"/>
      <c r="H101" s="36"/>
      <c r="I101" s="11"/>
      <c r="J101" s="11"/>
      <c r="K101" s="11"/>
      <c r="L101" s="11"/>
      <c r="M101" s="11"/>
      <c r="N101" s="11"/>
    </row>
    <row r="102" spans="1:14">
      <c r="A102" s="11"/>
      <c r="B102" s="36"/>
      <c r="C102" s="261"/>
      <c r="D102" s="36"/>
      <c r="E102" s="261"/>
      <c r="F102" s="36"/>
      <c r="G102" s="261"/>
      <c r="H102" s="36"/>
      <c r="I102" s="11"/>
      <c r="J102" s="11"/>
      <c r="K102" s="11"/>
      <c r="L102" s="11"/>
      <c r="M102" s="11"/>
      <c r="N102" s="11"/>
    </row>
    <row r="103" spans="1:14">
      <c r="A103" s="11"/>
      <c r="B103" s="36"/>
      <c r="C103" s="261"/>
      <c r="D103" s="36"/>
      <c r="E103" s="261"/>
      <c r="F103" s="36"/>
      <c r="G103" s="261"/>
      <c r="H103" s="36"/>
      <c r="I103" s="11"/>
      <c r="J103" s="11"/>
      <c r="K103" s="11"/>
      <c r="L103" s="11"/>
      <c r="M103" s="11"/>
      <c r="N103" s="11"/>
    </row>
    <row r="104" spans="1:14">
      <c r="A104" s="11"/>
      <c r="B104" s="36"/>
      <c r="C104" s="261"/>
      <c r="D104" s="36"/>
      <c r="E104" s="261"/>
      <c r="F104" s="36"/>
      <c r="G104" s="261"/>
      <c r="H104" s="36"/>
      <c r="I104" s="11"/>
      <c r="J104" s="11"/>
      <c r="K104" s="11"/>
      <c r="L104" s="11"/>
      <c r="M104" s="11"/>
      <c r="N104" s="11"/>
    </row>
    <row r="105" spans="1:14">
      <c r="A105" s="11"/>
      <c r="B105" s="36"/>
      <c r="C105" s="261"/>
      <c r="D105" s="36"/>
      <c r="E105" s="261"/>
      <c r="F105" s="36"/>
      <c r="G105" s="261"/>
      <c r="H105" s="36"/>
      <c r="I105" s="11"/>
      <c r="J105" s="11"/>
      <c r="K105" s="11"/>
      <c r="L105" s="11"/>
      <c r="M105" s="11"/>
      <c r="N105" s="11"/>
    </row>
    <row r="106" spans="1:14">
      <c r="A106" s="11"/>
      <c r="B106" s="36"/>
      <c r="C106" s="261"/>
      <c r="D106" s="36"/>
      <c r="E106" s="261"/>
      <c r="F106" s="36"/>
      <c r="G106" s="261"/>
      <c r="H106" s="36"/>
      <c r="I106" s="11"/>
      <c r="J106" s="11"/>
      <c r="K106" s="11"/>
      <c r="L106" s="11"/>
      <c r="M106" s="11"/>
      <c r="N106" s="11"/>
    </row>
    <row r="107" spans="1:14">
      <c r="A107" s="11"/>
      <c r="B107" s="36"/>
      <c r="C107" s="261"/>
      <c r="D107" s="36"/>
      <c r="E107" s="261"/>
      <c r="F107" s="36"/>
      <c r="G107" s="261"/>
      <c r="H107" s="36"/>
      <c r="I107" s="11"/>
      <c r="J107" s="11"/>
      <c r="K107" s="11"/>
      <c r="L107" s="11"/>
      <c r="M107" s="11"/>
      <c r="N107" s="11"/>
    </row>
    <row r="108" spans="1:14">
      <c r="A108" s="11"/>
      <c r="B108" s="36"/>
      <c r="C108" s="261"/>
      <c r="D108" s="36"/>
      <c r="E108" s="261"/>
      <c r="F108" s="36"/>
      <c r="G108" s="261"/>
      <c r="H108" s="36"/>
      <c r="I108" s="11"/>
      <c r="J108" s="11"/>
      <c r="K108" s="11"/>
      <c r="L108" s="11"/>
      <c r="M108" s="11"/>
      <c r="N108" s="11"/>
    </row>
    <row r="109" spans="1:14">
      <c r="A109" s="11"/>
      <c r="B109" s="36"/>
      <c r="C109" s="261"/>
      <c r="D109" s="36"/>
      <c r="E109" s="261"/>
      <c r="F109" s="36"/>
      <c r="G109" s="261"/>
      <c r="H109" s="36"/>
      <c r="I109" s="11"/>
      <c r="J109" s="11"/>
      <c r="K109" s="11"/>
      <c r="L109" s="11"/>
      <c r="M109" s="11"/>
      <c r="N109" s="11"/>
    </row>
    <row r="110" spans="1:14">
      <c r="A110" s="11"/>
      <c r="B110" s="36"/>
      <c r="C110" s="261"/>
      <c r="D110" s="36"/>
      <c r="E110" s="261"/>
      <c r="F110" s="36"/>
      <c r="G110" s="261"/>
      <c r="H110" s="36"/>
      <c r="I110" s="11"/>
      <c r="J110" s="11"/>
      <c r="K110" s="11"/>
      <c r="L110" s="11"/>
      <c r="M110" s="11"/>
      <c r="N110" s="11"/>
    </row>
    <row r="111" spans="1:14">
      <c r="A111" s="11"/>
      <c r="B111" s="36"/>
      <c r="C111" s="261"/>
      <c r="D111" s="36"/>
      <c r="E111" s="261"/>
      <c r="F111" s="36"/>
      <c r="G111" s="261"/>
      <c r="H111" s="36"/>
      <c r="I111" s="11"/>
      <c r="J111" s="11"/>
      <c r="K111" s="11"/>
      <c r="L111" s="11"/>
      <c r="M111" s="11"/>
      <c r="N111" s="11"/>
    </row>
    <row r="112" spans="1:14">
      <c r="A112" s="11"/>
      <c r="B112" s="36"/>
      <c r="C112" s="261"/>
      <c r="D112" s="36"/>
      <c r="E112" s="261"/>
      <c r="F112" s="36"/>
      <c r="G112" s="261"/>
      <c r="H112" s="36"/>
      <c r="I112" s="11"/>
      <c r="J112" s="11"/>
      <c r="K112" s="11"/>
      <c r="L112" s="11"/>
      <c r="M112" s="11"/>
      <c r="N112" s="11"/>
    </row>
    <row r="113" spans="1:14">
      <c r="A113" s="11"/>
      <c r="B113" s="36"/>
      <c r="C113" s="261"/>
      <c r="D113" s="36"/>
      <c r="E113" s="261"/>
      <c r="F113" s="36"/>
      <c r="G113" s="261"/>
      <c r="H113" s="36"/>
      <c r="I113" s="11"/>
      <c r="J113" s="11"/>
      <c r="K113" s="11"/>
      <c r="L113" s="11"/>
      <c r="M113" s="11"/>
      <c r="N113" s="11"/>
    </row>
    <row r="114" spans="1:14">
      <c r="A114" s="11"/>
      <c r="B114" s="36"/>
      <c r="C114" s="261"/>
      <c r="D114" s="36"/>
      <c r="E114" s="261"/>
      <c r="F114" s="36"/>
      <c r="G114" s="261"/>
      <c r="H114" s="36"/>
      <c r="I114" s="11"/>
      <c r="J114" s="11"/>
      <c r="K114" s="11"/>
      <c r="L114" s="11"/>
      <c r="M114" s="11"/>
      <c r="N114" s="11"/>
    </row>
    <row r="115" spans="1:14">
      <c r="A115" s="11"/>
      <c r="B115" s="36"/>
      <c r="C115" s="261"/>
      <c r="D115" s="36"/>
      <c r="E115" s="261"/>
      <c r="F115" s="36"/>
      <c r="G115" s="261"/>
      <c r="H115" s="36"/>
      <c r="I115" s="11"/>
      <c r="J115" s="11"/>
      <c r="K115" s="11"/>
      <c r="L115" s="11"/>
      <c r="M115" s="11"/>
      <c r="N115" s="11"/>
    </row>
    <row r="116" spans="1:14">
      <c r="A116" s="11"/>
      <c r="B116" s="36"/>
      <c r="C116" s="261"/>
      <c r="D116" s="36"/>
      <c r="E116" s="261"/>
      <c r="F116" s="36"/>
      <c r="G116" s="261"/>
      <c r="H116" s="36"/>
      <c r="I116" s="11"/>
      <c r="J116" s="11"/>
      <c r="K116" s="11"/>
      <c r="L116" s="11"/>
      <c r="M116" s="11"/>
      <c r="N116" s="11"/>
    </row>
    <row r="117" spans="1:14">
      <c r="A117" s="11"/>
      <c r="B117" s="36"/>
      <c r="C117" s="261"/>
      <c r="D117" s="36"/>
      <c r="E117" s="261"/>
      <c r="F117" s="36"/>
      <c r="G117" s="261"/>
      <c r="H117" s="36"/>
      <c r="I117" s="11"/>
      <c r="J117" s="11"/>
      <c r="K117" s="11"/>
      <c r="L117" s="11"/>
      <c r="M117" s="11"/>
      <c r="N117" s="11"/>
    </row>
    <row r="118" spans="1:14">
      <c r="A118" s="11"/>
      <c r="B118" s="36"/>
      <c r="C118" s="261"/>
      <c r="D118" s="36"/>
      <c r="E118" s="261"/>
      <c r="F118" s="36"/>
      <c r="G118" s="261"/>
      <c r="H118" s="36"/>
      <c r="I118" s="11"/>
      <c r="J118" s="11"/>
      <c r="K118" s="11"/>
      <c r="L118" s="11"/>
      <c r="M118" s="11"/>
      <c r="N118" s="11"/>
    </row>
    <row r="119" spans="1:14">
      <c r="A119" s="11"/>
      <c r="B119" s="36"/>
      <c r="C119" s="261"/>
      <c r="D119" s="36"/>
      <c r="E119" s="261"/>
      <c r="F119" s="36"/>
      <c r="G119" s="261"/>
      <c r="H119" s="36"/>
      <c r="I119" s="11"/>
      <c r="J119" s="11"/>
      <c r="K119" s="11"/>
      <c r="L119" s="11"/>
      <c r="M119" s="11"/>
      <c r="N119" s="11"/>
    </row>
    <row r="120" spans="1:14">
      <c r="A120" s="11"/>
      <c r="B120" s="36"/>
      <c r="C120" s="261"/>
      <c r="D120" s="36"/>
      <c r="E120" s="261"/>
      <c r="F120" s="36"/>
      <c r="G120" s="261"/>
      <c r="H120" s="36"/>
      <c r="I120" s="11"/>
      <c r="J120" s="11"/>
      <c r="K120" s="11"/>
      <c r="L120" s="11"/>
      <c r="M120" s="11"/>
      <c r="N120" s="11"/>
    </row>
    <row r="121" spans="1:14">
      <c r="A121" s="11"/>
      <c r="B121" s="36"/>
      <c r="C121" s="261"/>
      <c r="D121" s="36"/>
      <c r="E121" s="261"/>
      <c r="F121" s="36"/>
      <c r="G121" s="261"/>
      <c r="H121" s="36"/>
      <c r="I121" s="11"/>
      <c r="J121" s="11"/>
      <c r="K121" s="11"/>
      <c r="L121" s="11"/>
      <c r="M121" s="11"/>
      <c r="N121" s="11"/>
    </row>
    <row r="122" spans="1:14">
      <c r="A122" s="11"/>
      <c r="B122" s="36"/>
      <c r="C122" s="261"/>
      <c r="D122" s="36"/>
      <c r="E122" s="261"/>
      <c r="F122" s="36"/>
      <c r="G122" s="261"/>
      <c r="H122" s="36"/>
      <c r="I122" s="11"/>
      <c r="J122" s="11"/>
      <c r="K122" s="11"/>
      <c r="L122" s="11"/>
      <c r="M122" s="11"/>
      <c r="N122" s="11"/>
    </row>
    <row r="123" spans="1:14">
      <c r="A123" s="11"/>
      <c r="B123" s="36"/>
      <c r="C123" s="261"/>
      <c r="D123" s="36"/>
      <c r="E123" s="261"/>
      <c r="F123" s="36"/>
      <c r="G123" s="261"/>
      <c r="H123" s="36"/>
      <c r="I123" s="11"/>
      <c r="J123" s="11"/>
      <c r="K123" s="11"/>
      <c r="L123" s="11"/>
      <c r="M123" s="11"/>
      <c r="N123" s="11"/>
    </row>
    <row r="124" spans="1:14">
      <c r="A124" s="11"/>
      <c r="B124" s="36"/>
      <c r="C124" s="261"/>
      <c r="D124" s="36"/>
      <c r="E124" s="261"/>
      <c r="F124" s="36"/>
      <c r="G124" s="261"/>
      <c r="H124" s="36"/>
      <c r="I124" s="11"/>
      <c r="J124" s="11"/>
      <c r="K124" s="11"/>
      <c r="L124" s="11"/>
      <c r="M124" s="11"/>
      <c r="N124" s="11"/>
    </row>
    <row r="125" spans="1:14">
      <c r="A125" s="11"/>
      <c r="B125" s="36"/>
      <c r="C125" s="261"/>
      <c r="D125" s="36"/>
      <c r="E125" s="261"/>
      <c r="F125" s="36"/>
      <c r="G125" s="261"/>
      <c r="H125" s="36"/>
      <c r="I125" s="11"/>
      <c r="J125" s="11"/>
      <c r="K125" s="11"/>
      <c r="L125" s="11"/>
      <c r="M125" s="11"/>
      <c r="N125" s="11"/>
    </row>
    <row r="126" spans="1:14">
      <c r="A126" s="11"/>
      <c r="B126" s="36"/>
      <c r="C126" s="261"/>
      <c r="D126" s="36"/>
      <c r="E126" s="261"/>
      <c r="F126" s="36"/>
      <c r="G126" s="261"/>
      <c r="H126" s="36"/>
      <c r="I126" s="11"/>
      <c r="J126" s="11"/>
      <c r="K126" s="11"/>
      <c r="L126" s="11"/>
      <c r="M126" s="11"/>
      <c r="N126" s="11"/>
    </row>
    <row r="127" spans="1:14">
      <c r="A127" s="11"/>
      <c r="B127" s="36"/>
      <c r="C127" s="261"/>
      <c r="D127" s="36"/>
      <c r="E127" s="261"/>
      <c r="F127" s="36"/>
      <c r="G127" s="261"/>
      <c r="H127" s="36"/>
      <c r="I127" s="11"/>
      <c r="J127" s="11"/>
      <c r="K127" s="11"/>
      <c r="L127" s="11"/>
      <c r="M127" s="11"/>
      <c r="N127" s="11"/>
    </row>
    <row r="128" spans="1:14">
      <c r="A128" s="11"/>
      <c r="B128" s="36"/>
      <c r="C128" s="261"/>
      <c r="D128" s="36"/>
      <c r="E128" s="261"/>
      <c r="F128" s="36"/>
      <c r="G128" s="261"/>
      <c r="H128" s="36"/>
      <c r="I128" s="11"/>
      <c r="J128" s="11"/>
      <c r="K128" s="11"/>
      <c r="L128" s="11"/>
      <c r="M128" s="11"/>
      <c r="N128" s="11"/>
    </row>
    <row r="129" spans="1:14">
      <c r="A129" s="11"/>
      <c r="B129" s="36"/>
      <c r="C129" s="261"/>
      <c r="D129" s="36"/>
      <c r="E129" s="261"/>
      <c r="F129" s="36"/>
      <c r="G129" s="261"/>
      <c r="H129" s="36"/>
      <c r="I129" s="11"/>
      <c r="J129" s="11"/>
      <c r="K129" s="11"/>
      <c r="L129" s="11"/>
      <c r="M129" s="11"/>
      <c r="N129" s="11"/>
    </row>
    <row r="130" spans="1:14">
      <c r="A130" s="11"/>
      <c r="B130" s="36"/>
      <c r="C130" s="261"/>
      <c r="D130" s="36"/>
      <c r="E130" s="261"/>
      <c r="F130" s="36"/>
      <c r="G130" s="261"/>
      <c r="H130" s="36"/>
      <c r="I130" s="11"/>
      <c r="J130" s="11"/>
      <c r="K130" s="11"/>
      <c r="L130" s="11"/>
      <c r="M130" s="11"/>
      <c r="N130" s="11"/>
    </row>
    <row r="131" spans="1:14">
      <c r="A131" s="11"/>
      <c r="B131" s="36"/>
      <c r="C131" s="261"/>
      <c r="D131" s="36"/>
      <c r="E131" s="261"/>
      <c r="F131" s="36"/>
      <c r="G131" s="261"/>
      <c r="H131" s="36"/>
      <c r="I131" s="11"/>
      <c r="J131" s="11"/>
      <c r="K131" s="11"/>
      <c r="L131" s="11"/>
      <c r="M131" s="11"/>
      <c r="N131" s="11"/>
    </row>
    <row r="132" spans="1:14">
      <c r="A132" s="11"/>
      <c r="B132" s="36"/>
      <c r="C132" s="261"/>
      <c r="D132" s="36"/>
      <c r="E132" s="261"/>
      <c r="F132" s="36"/>
      <c r="G132" s="261"/>
      <c r="H132" s="36"/>
      <c r="I132" s="11"/>
      <c r="J132" s="11"/>
      <c r="K132" s="11"/>
      <c r="L132" s="11"/>
      <c r="M132" s="11"/>
      <c r="N132" s="11"/>
    </row>
    <row r="133" spans="1:14">
      <c r="A133" s="11"/>
      <c r="B133" s="36"/>
      <c r="C133" s="261"/>
      <c r="D133" s="36"/>
      <c r="E133" s="261"/>
      <c r="F133" s="36"/>
      <c r="G133" s="261"/>
      <c r="H133" s="36"/>
      <c r="I133" s="11"/>
      <c r="J133" s="11"/>
      <c r="K133" s="11"/>
      <c r="L133" s="11"/>
      <c r="M133" s="11"/>
      <c r="N133" s="11"/>
    </row>
    <row r="134" spans="1:14">
      <c r="A134" s="11"/>
      <c r="B134" s="36"/>
      <c r="C134" s="261"/>
      <c r="D134" s="36"/>
      <c r="E134" s="261"/>
      <c r="F134" s="36"/>
      <c r="G134" s="261"/>
      <c r="H134" s="36"/>
      <c r="I134" s="11"/>
      <c r="J134" s="11"/>
      <c r="K134" s="11"/>
      <c r="L134" s="11"/>
      <c r="M134" s="11"/>
      <c r="N134" s="11"/>
    </row>
    <row r="135" spans="1:14">
      <c r="A135" s="11"/>
      <c r="B135" s="36"/>
      <c r="C135" s="261"/>
      <c r="D135" s="36"/>
      <c r="E135" s="261"/>
      <c r="F135" s="36"/>
      <c r="G135" s="261"/>
      <c r="H135" s="36"/>
      <c r="I135" s="11"/>
      <c r="J135" s="11"/>
      <c r="K135" s="11"/>
      <c r="L135" s="11"/>
      <c r="M135" s="11"/>
      <c r="N135" s="11"/>
    </row>
    <row r="136" spans="1:14">
      <c r="A136" s="11"/>
      <c r="B136" s="36"/>
      <c r="C136" s="261"/>
      <c r="D136" s="36"/>
      <c r="E136" s="261"/>
      <c r="F136" s="36"/>
      <c r="G136" s="261"/>
      <c r="H136" s="36"/>
      <c r="I136" s="11"/>
      <c r="J136" s="11"/>
      <c r="K136" s="11"/>
      <c r="L136" s="11"/>
      <c r="M136" s="11"/>
      <c r="N136" s="11"/>
    </row>
    <row r="137" spans="1:14">
      <c r="A137" s="11"/>
      <c r="B137" s="36"/>
      <c r="C137" s="261"/>
      <c r="D137" s="36"/>
      <c r="E137" s="261"/>
      <c r="F137" s="36"/>
      <c r="G137" s="261"/>
      <c r="H137" s="36"/>
      <c r="I137" s="11"/>
      <c r="J137" s="11"/>
      <c r="K137" s="11"/>
      <c r="L137" s="11"/>
      <c r="M137" s="11"/>
      <c r="N137" s="11"/>
    </row>
    <row r="138" spans="1:14">
      <c r="A138" s="11"/>
      <c r="B138" s="36"/>
      <c r="C138" s="261"/>
      <c r="D138" s="36"/>
      <c r="E138" s="261"/>
      <c r="F138" s="36"/>
      <c r="G138" s="261"/>
      <c r="H138" s="36"/>
      <c r="I138" s="11"/>
      <c r="J138" s="11"/>
      <c r="K138" s="11"/>
      <c r="L138" s="11"/>
      <c r="M138" s="11"/>
      <c r="N138" s="11"/>
    </row>
    <row r="139" spans="1:14">
      <c r="A139" s="11"/>
      <c r="B139" s="36"/>
      <c r="C139" s="261"/>
      <c r="D139" s="36"/>
      <c r="E139" s="261"/>
      <c r="F139" s="36"/>
      <c r="G139" s="261"/>
      <c r="H139" s="36"/>
      <c r="I139" s="11"/>
      <c r="J139" s="11"/>
      <c r="K139" s="11"/>
      <c r="L139" s="11"/>
      <c r="M139" s="11"/>
      <c r="N139" s="11"/>
    </row>
    <row r="140" spans="1:14">
      <c r="A140" s="11"/>
      <c r="B140" s="36"/>
      <c r="C140" s="261"/>
      <c r="D140" s="36"/>
      <c r="E140" s="261"/>
      <c r="F140" s="36"/>
      <c r="G140" s="261"/>
      <c r="H140" s="36"/>
      <c r="I140" s="11"/>
      <c r="J140" s="11"/>
      <c r="K140" s="11"/>
      <c r="L140" s="11"/>
      <c r="M140" s="11"/>
      <c r="N140" s="11"/>
    </row>
    <row r="141" spans="1:14">
      <c r="A141" s="11"/>
      <c r="B141" s="36"/>
      <c r="C141" s="261"/>
      <c r="D141" s="36"/>
      <c r="E141" s="261"/>
      <c r="F141" s="36"/>
      <c r="G141" s="261"/>
      <c r="H141" s="36"/>
      <c r="I141" s="11"/>
      <c r="J141" s="11"/>
      <c r="K141" s="11"/>
      <c r="L141" s="11"/>
      <c r="M141" s="11"/>
      <c r="N141" s="11"/>
    </row>
    <row r="142" spans="1:14">
      <c r="A142" s="11"/>
      <c r="B142" s="36"/>
      <c r="C142" s="261"/>
      <c r="D142" s="36"/>
      <c r="E142" s="261"/>
      <c r="F142" s="36"/>
      <c r="G142" s="261"/>
      <c r="H142" s="36"/>
      <c r="I142" s="11"/>
      <c r="J142" s="11"/>
      <c r="K142" s="11"/>
      <c r="L142" s="11"/>
      <c r="M142" s="11"/>
      <c r="N142" s="11"/>
    </row>
    <row r="143" spans="1:14">
      <c r="A143" s="11"/>
      <c r="B143" s="36"/>
      <c r="C143" s="261"/>
      <c r="D143" s="36"/>
      <c r="E143" s="261"/>
      <c r="F143" s="36"/>
      <c r="G143" s="261"/>
      <c r="H143" s="36"/>
      <c r="I143" s="11"/>
      <c r="J143" s="11"/>
      <c r="K143" s="11"/>
      <c r="L143" s="11"/>
      <c r="M143" s="11"/>
      <c r="N143" s="11"/>
    </row>
    <row r="144" spans="1:14">
      <c r="A144" s="11"/>
      <c r="B144" s="36"/>
      <c r="C144" s="261"/>
      <c r="D144" s="36"/>
      <c r="E144" s="261"/>
      <c r="F144" s="36"/>
      <c r="G144" s="261"/>
      <c r="H144" s="36"/>
      <c r="I144" s="11"/>
      <c r="J144" s="11"/>
      <c r="K144" s="11"/>
      <c r="L144" s="11"/>
      <c r="M144" s="11"/>
      <c r="N144" s="11"/>
    </row>
    <row r="145" spans="1:14">
      <c r="A145" s="11"/>
      <c r="B145" s="36"/>
      <c r="C145" s="261"/>
      <c r="D145" s="36"/>
      <c r="E145" s="261"/>
      <c r="F145" s="36"/>
      <c r="G145" s="261"/>
      <c r="H145" s="36"/>
      <c r="I145" s="11"/>
      <c r="J145" s="11"/>
      <c r="K145" s="11"/>
      <c r="L145" s="11"/>
      <c r="M145" s="11"/>
      <c r="N145" s="11"/>
    </row>
    <row r="146" spans="1:14">
      <c r="A146" s="11"/>
      <c r="B146" s="36"/>
      <c r="C146" s="261"/>
      <c r="D146" s="36"/>
      <c r="E146" s="261"/>
      <c r="F146" s="36"/>
      <c r="G146" s="261"/>
      <c r="H146" s="36"/>
      <c r="I146" s="11"/>
      <c r="J146" s="11"/>
      <c r="K146" s="11"/>
      <c r="L146" s="11"/>
      <c r="M146" s="11"/>
      <c r="N146" s="11"/>
    </row>
    <row r="147" spans="1:14">
      <c r="A147" s="11"/>
      <c r="B147" s="36"/>
      <c r="C147" s="261"/>
      <c r="D147" s="36"/>
      <c r="E147" s="261"/>
      <c r="F147" s="36"/>
      <c r="G147" s="261"/>
      <c r="H147" s="36"/>
      <c r="I147" s="11"/>
      <c r="J147" s="11"/>
      <c r="K147" s="11"/>
      <c r="L147" s="11"/>
      <c r="M147" s="11"/>
      <c r="N147" s="11"/>
    </row>
    <row r="148" spans="1:14">
      <c r="A148" s="11"/>
      <c r="B148" s="36"/>
      <c r="C148" s="261"/>
      <c r="D148" s="36"/>
      <c r="E148" s="261"/>
      <c r="F148" s="36"/>
      <c r="G148" s="261"/>
      <c r="H148" s="36"/>
      <c r="I148" s="11"/>
      <c r="J148" s="11"/>
      <c r="K148" s="11"/>
      <c r="L148" s="11"/>
      <c r="M148" s="11"/>
      <c r="N148" s="11"/>
    </row>
    <row r="149" spans="1:14">
      <c r="A149" s="11"/>
      <c r="B149" s="36"/>
      <c r="C149" s="261"/>
      <c r="D149" s="36"/>
      <c r="E149" s="261"/>
      <c r="F149" s="36"/>
      <c r="G149" s="261"/>
      <c r="H149" s="36"/>
      <c r="I149" s="11"/>
      <c r="J149" s="11"/>
      <c r="K149" s="11"/>
      <c r="L149" s="11"/>
      <c r="M149" s="11"/>
      <c r="N149" s="11"/>
    </row>
    <row r="150" spans="1:14">
      <c r="A150" s="11"/>
      <c r="B150" s="36"/>
      <c r="C150" s="261"/>
      <c r="D150" s="36"/>
      <c r="E150" s="261"/>
      <c r="F150" s="36"/>
      <c r="G150" s="261"/>
      <c r="H150" s="36"/>
      <c r="I150" s="11"/>
      <c r="J150" s="11"/>
      <c r="K150" s="11"/>
      <c r="L150" s="11"/>
      <c r="M150" s="11"/>
      <c r="N150" s="11"/>
    </row>
    <row r="151" spans="1:14">
      <c r="A151" s="11"/>
      <c r="B151" s="36"/>
      <c r="C151" s="261"/>
      <c r="D151" s="36"/>
      <c r="E151" s="261"/>
      <c r="F151" s="36"/>
      <c r="G151" s="261"/>
      <c r="H151" s="36"/>
      <c r="I151" s="11"/>
      <c r="J151" s="11"/>
      <c r="K151" s="11"/>
      <c r="L151" s="11"/>
      <c r="M151" s="11"/>
      <c r="N151" s="11"/>
    </row>
    <row r="152" spans="1:14">
      <c r="A152" s="11"/>
      <c r="B152" s="36"/>
      <c r="C152" s="261"/>
      <c r="D152" s="36"/>
      <c r="E152" s="261"/>
      <c r="F152" s="36"/>
      <c r="G152" s="261"/>
      <c r="H152" s="36"/>
      <c r="I152" s="11"/>
      <c r="J152" s="11"/>
      <c r="K152" s="11"/>
      <c r="L152" s="11"/>
      <c r="M152" s="11"/>
      <c r="N152" s="11"/>
    </row>
    <row r="153" spans="1:14">
      <c r="A153" s="11"/>
      <c r="B153" s="36"/>
      <c r="C153" s="261"/>
      <c r="D153" s="36"/>
      <c r="E153" s="261"/>
      <c r="F153" s="36"/>
      <c r="G153" s="261"/>
      <c r="H153" s="36"/>
      <c r="I153" s="11"/>
      <c r="J153" s="11"/>
      <c r="K153" s="11"/>
      <c r="L153" s="11"/>
      <c r="M153" s="11"/>
      <c r="N153" s="11"/>
    </row>
    <row r="154" spans="1:14">
      <c r="A154" s="11"/>
      <c r="B154" s="36"/>
      <c r="C154" s="261"/>
      <c r="D154" s="36"/>
      <c r="E154" s="261"/>
      <c r="F154" s="36"/>
      <c r="G154" s="261"/>
      <c r="H154" s="36"/>
      <c r="I154" s="11"/>
      <c r="J154" s="11"/>
      <c r="K154" s="11"/>
      <c r="L154" s="11"/>
      <c r="M154" s="11"/>
      <c r="N154" s="11"/>
    </row>
    <row r="155" spans="1:14">
      <c r="A155" s="11"/>
      <c r="B155" s="36"/>
      <c r="C155" s="261"/>
      <c r="D155" s="36"/>
      <c r="E155" s="261"/>
      <c r="F155" s="36"/>
      <c r="G155" s="261"/>
      <c r="H155" s="36"/>
      <c r="I155" s="11"/>
      <c r="J155" s="11"/>
      <c r="K155" s="11"/>
      <c r="L155" s="11"/>
      <c r="M155" s="11"/>
      <c r="N155" s="11"/>
    </row>
    <row r="156" spans="1:14">
      <c r="A156" s="11"/>
      <c r="B156" s="36"/>
      <c r="C156" s="261"/>
      <c r="D156" s="36"/>
      <c r="E156" s="261"/>
      <c r="F156" s="36"/>
      <c r="G156" s="261"/>
      <c r="H156" s="36"/>
      <c r="I156" s="11"/>
      <c r="J156" s="11"/>
      <c r="K156" s="11"/>
      <c r="L156" s="11"/>
      <c r="M156" s="11"/>
      <c r="N156" s="11"/>
    </row>
    <row r="157" spans="1:14">
      <c r="A157" s="11"/>
      <c r="B157" s="36"/>
      <c r="C157" s="261"/>
      <c r="D157" s="36"/>
      <c r="E157" s="261"/>
      <c r="F157" s="36"/>
      <c r="G157" s="261"/>
      <c r="H157" s="36"/>
      <c r="I157" s="11"/>
      <c r="J157" s="11"/>
      <c r="K157" s="11"/>
      <c r="L157" s="11"/>
      <c r="M157" s="11"/>
      <c r="N157" s="11"/>
    </row>
    <row r="158" spans="1:14">
      <c r="A158" s="11"/>
      <c r="B158" s="36"/>
      <c r="C158" s="261"/>
      <c r="D158" s="36"/>
      <c r="E158" s="261"/>
      <c r="F158" s="36"/>
      <c r="G158" s="261"/>
      <c r="H158" s="36"/>
      <c r="I158" s="11"/>
      <c r="J158" s="11"/>
      <c r="K158" s="11"/>
      <c r="L158" s="11"/>
      <c r="M158" s="11"/>
      <c r="N158" s="11"/>
    </row>
    <row r="159" spans="1:14">
      <c r="A159" s="11"/>
      <c r="B159" s="36"/>
      <c r="C159" s="261"/>
      <c r="D159" s="36"/>
      <c r="E159" s="261"/>
      <c r="F159" s="36"/>
      <c r="G159" s="261"/>
      <c r="H159" s="36"/>
      <c r="I159" s="11"/>
      <c r="J159" s="11"/>
      <c r="K159" s="11"/>
      <c r="L159" s="11"/>
      <c r="M159" s="11"/>
      <c r="N159" s="11"/>
    </row>
    <row r="160" spans="1:14">
      <c r="A160" s="11"/>
      <c r="B160" s="36"/>
      <c r="C160" s="261"/>
      <c r="D160" s="36"/>
      <c r="E160" s="261"/>
      <c r="F160" s="36"/>
      <c r="G160" s="261"/>
      <c r="H160" s="36"/>
      <c r="I160" s="11"/>
      <c r="J160" s="11"/>
      <c r="K160" s="11"/>
      <c r="L160" s="11"/>
      <c r="M160" s="11"/>
      <c r="N160" s="11"/>
    </row>
    <row r="161" spans="1:14">
      <c r="A161" s="11"/>
      <c r="B161" s="36"/>
      <c r="C161" s="261"/>
      <c r="D161" s="36"/>
      <c r="E161" s="261"/>
      <c r="F161" s="36"/>
      <c r="G161" s="261"/>
      <c r="H161" s="36"/>
      <c r="I161" s="11"/>
      <c r="J161" s="11"/>
      <c r="K161" s="11"/>
      <c r="L161" s="11"/>
      <c r="M161" s="11"/>
      <c r="N161" s="11"/>
    </row>
    <row r="162" spans="1:14">
      <c r="A162" s="11"/>
      <c r="B162" s="36"/>
      <c r="C162" s="261"/>
      <c r="D162" s="36"/>
      <c r="E162" s="261"/>
      <c r="F162" s="36"/>
      <c r="G162" s="261"/>
      <c r="H162" s="36"/>
      <c r="I162" s="11"/>
      <c r="J162" s="11"/>
      <c r="K162" s="11"/>
      <c r="L162" s="11"/>
      <c r="M162" s="11"/>
      <c r="N162" s="11"/>
    </row>
    <row r="163" spans="1:14">
      <c r="A163" s="11"/>
      <c r="B163" s="36"/>
      <c r="C163" s="261"/>
      <c r="D163" s="36"/>
      <c r="E163" s="261"/>
      <c r="F163" s="36"/>
      <c r="G163" s="261"/>
      <c r="H163" s="36"/>
      <c r="I163" s="11"/>
      <c r="J163" s="11"/>
      <c r="K163" s="11"/>
      <c r="L163" s="11"/>
      <c r="M163" s="11"/>
      <c r="N163" s="11"/>
    </row>
    <row r="164" spans="1:14">
      <c r="A164" s="11"/>
      <c r="B164" s="36"/>
      <c r="C164" s="261"/>
      <c r="D164" s="36"/>
      <c r="E164" s="261"/>
      <c r="F164" s="36"/>
      <c r="G164" s="261"/>
      <c r="H164" s="36"/>
      <c r="I164" s="11"/>
      <c r="J164" s="11"/>
      <c r="K164" s="11"/>
      <c r="L164" s="11"/>
      <c r="M164" s="11"/>
      <c r="N164" s="11"/>
    </row>
    <row r="165" spans="1:14">
      <c r="A165" s="11"/>
      <c r="B165" s="36"/>
      <c r="C165" s="261"/>
      <c r="D165" s="36"/>
      <c r="E165" s="261"/>
      <c r="F165" s="36"/>
      <c r="G165" s="261"/>
      <c r="H165" s="36"/>
      <c r="I165" s="11"/>
      <c r="J165" s="11"/>
      <c r="K165" s="11"/>
      <c r="L165" s="11"/>
      <c r="M165" s="11"/>
      <c r="N165" s="11"/>
    </row>
    <row r="166" spans="1:14">
      <c r="A166" s="11"/>
      <c r="B166" s="36"/>
      <c r="C166" s="261"/>
      <c r="D166" s="36"/>
      <c r="E166" s="261"/>
      <c r="F166" s="36"/>
      <c r="G166" s="261"/>
      <c r="H166" s="36"/>
      <c r="I166" s="11"/>
      <c r="J166" s="11"/>
      <c r="K166" s="11"/>
      <c r="L166" s="11"/>
      <c r="M166" s="11"/>
      <c r="N166" s="11"/>
    </row>
    <row r="167" spans="1:14">
      <c r="A167" s="11"/>
      <c r="B167" s="36"/>
      <c r="C167" s="261"/>
      <c r="D167" s="36"/>
      <c r="E167" s="261"/>
      <c r="F167" s="36"/>
      <c r="G167" s="261"/>
      <c r="H167" s="36"/>
      <c r="I167" s="11"/>
      <c r="J167" s="11"/>
      <c r="K167" s="11"/>
      <c r="L167" s="11"/>
      <c r="M167" s="11"/>
      <c r="N167" s="11"/>
    </row>
    <row r="168" spans="1:14">
      <c r="A168" s="11"/>
      <c r="B168" s="36"/>
      <c r="C168" s="261"/>
      <c r="D168" s="36"/>
      <c r="E168" s="261"/>
      <c r="F168" s="36"/>
      <c r="G168" s="261"/>
      <c r="H168" s="36"/>
      <c r="I168" s="11"/>
      <c r="J168" s="11"/>
      <c r="K168" s="11"/>
      <c r="L168" s="11"/>
      <c r="M168" s="11"/>
      <c r="N168" s="11"/>
    </row>
    <row r="169" spans="1:14">
      <c r="A169" s="11"/>
      <c r="B169" s="36"/>
      <c r="C169" s="261"/>
      <c r="D169" s="36"/>
      <c r="E169" s="261"/>
      <c r="F169" s="36"/>
      <c r="G169" s="261"/>
      <c r="H169" s="36"/>
      <c r="I169" s="11"/>
      <c r="J169" s="11"/>
      <c r="K169" s="11"/>
      <c r="L169" s="11"/>
      <c r="M169" s="11"/>
      <c r="N169" s="11"/>
    </row>
    <row r="170" spans="1:14">
      <c r="A170" s="11"/>
      <c r="B170" s="36"/>
      <c r="C170" s="261"/>
      <c r="D170" s="36"/>
      <c r="E170" s="261"/>
      <c r="F170" s="36"/>
      <c r="G170" s="261"/>
      <c r="H170" s="36"/>
      <c r="I170" s="11"/>
      <c r="J170" s="11"/>
      <c r="K170" s="11"/>
      <c r="L170" s="11"/>
      <c r="M170" s="11"/>
      <c r="N170" s="11"/>
    </row>
    <row r="171" spans="1:14">
      <c r="A171" s="11"/>
      <c r="B171" s="36"/>
      <c r="C171" s="261"/>
      <c r="D171" s="36"/>
      <c r="E171" s="261"/>
      <c r="F171" s="36"/>
      <c r="G171" s="261"/>
      <c r="H171" s="36"/>
      <c r="I171" s="11"/>
      <c r="J171" s="11"/>
      <c r="K171" s="11"/>
      <c r="L171" s="11"/>
      <c r="M171" s="11"/>
      <c r="N171" s="11"/>
    </row>
    <row r="172" spans="1:14">
      <c r="A172" s="11"/>
      <c r="B172" s="36"/>
      <c r="C172" s="261"/>
      <c r="D172" s="36"/>
      <c r="E172" s="261"/>
      <c r="F172" s="36"/>
      <c r="G172" s="261"/>
      <c r="H172" s="36"/>
      <c r="I172" s="11"/>
      <c r="J172" s="11"/>
      <c r="K172" s="11"/>
      <c r="L172" s="11"/>
      <c r="M172" s="11"/>
      <c r="N172" s="11"/>
    </row>
    <row r="173" spans="1:14">
      <c r="A173" s="11"/>
      <c r="B173" s="36"/>
      <c r="C173" s="261"/>
      <c r="D173" s="36"/>
      <c r="E173" s="261"/>
      <c r="F173" s="36"/>
      <c r="G173" s="261"/>
      <c r="H173" s="36"/>
      <c r="I173" s="11"/>
      <c r="J173" s="11"/>
      <c r="K173" s="11"/>
      <c r="L173" s="11"/>
      <c r="M173" s="11"/>
      <c r="N173" s="11"/>
    </row>
    <row r="174" spans="1:14">
      <c r="A174" s="11"/>
      <c r="B174" s="36"/>
      <c r="C174" s="261"/>
      <c r="D174" s="36"/>
      <c r="E174" s="261"/>
      <c r="F174" s="36"/>
      <c r="G174" s="261"/>
      <c r="H174" s="36"/>
      <c r="I174" s="11"/>
      <c r="J174" s="11"/>
      <c r="K174" s="11"/>
      <c r="L174" s="11"/>
      <c r="M174" s="11"/>
      <c r="N174" s="11"/>
    </row>
    <row r="175" spans="1:14">
      <c r="A175" s="11"/>
      <c r="B175" s="36"/>
      <c r="C175" s="261"/>
      <c r="D175" s="36"/>
      <c r="E175" s="261"/>
      <c r="F175" s="36"/>
      <c r="G175" s="261"/>
      <c r="H175" s="36"/>
      <c r="I175" s="11"/>
      <c r="J175" s="11"/>
      <c r="K175" s="11"/>
      <c r="L175" s="11"/>
      <c r="M175" s="11"/>
      <c r="N175" s="11"/>
    </row>
    <row r="176" spans="1:14">
      <c r="A176" s="11"/>
      <c r="B176" s="36"/>
      <c r="C176" s="261"/>
      <c r="D176" s="36"/>
      <c r="E176" s="261"/>
      <c r="F176" s="36"/>
      <c r="G176" s="261"/>
      <c r="H176" s="36"/>
      <c r="I176" s="11"/>
      <c r="J176" s="11"/>
      <c r="K176" s="11"/>
      <c r="L176" s="11"/>
      <c r="M176" s="11"/>
      <c r="N176" s="11"/>
    </row>
    <row r="177" spans="1:14">
      <c r="A177" s="11"/>
      <c r="B177" s="36"/>
      <c r="C177" s="261"/>
      <c r="D177" s="36"/>
      <c r="E177" s="261"/>
      <c r="F177" s="36"/>
      <c r="G177" s="261"/>
      <c r="H177" s="36"/>
      <c r="I177" s="11"/>
      <c r="J177" s="11"/>
      <c r="K177" s="11"/>
      <c r="L177" s="11"/>
      <c r="M177" s="11"/>
      <c r="N177" s="11"/>
    </row>
    <row r="178" spans="1:14">
      <c r="A178" s="11"/>
      <c r="B178" s="36"/>
      <c r="C178" s="261"/>
      <c r="D178" s="36"/>
      <c r="E178" s="261"/>
      <c r="F178" s="36"/>
      <c r="G178" s="261"/>
      <c r="H178" s="36"/>
      <c r="I178" s="11"/>
      <c r="J178" s="11"/>
      <c r="K178" s="11"/>
      <c r="L178" s="11"/>
      <c r="M178" s="11"/>
      <c r="N178" s="11"/>
    </row>
    <row r="179" spans="1:14">
      <c r="A179" s="11"/>
      <c r="B179" s="36"/>
      <c r="C179" s="261"/>
      <c r="D179" s="36"/>
      <c r="E179" s="261"/>
      <c r="F179" s="36"/>
      <c r="G179" s="261"/>
      <c r="H179" s="36"/>
      <c r="I179" s="11"/>
      <c r="J179" s="11"/>
      <c r="K179" s="11"/>
      <c r="L179" s="11"/>
      <c r="M179" s="11"/>
      <c r="N179" s="11"/>
    </row>
    <row r="180" spans="1:14">
      <c r="A180" s="11"/>
      <c r="B180" s="36"/>
      <c r="C180" s="261"/>
      <c r="D180" s="36"/>
      <c r="E180" s="261"/>
      <c r="F180" s="36"/>
      <c r="G180" s="261"/>
      <c r="H180" s="36"/>
      <c r="I180" s="11"/>
      <c r="J180" s="11"/>
      <c r="K180" s="11"/>
      <c r="L180" s="11"/>
      <c r="M180" s="11"/>
      <c r="N180" s="11"/>
    </row>
    <row r="181" spans="1:14">
      <c r="A181" s="11"/>
      <c r="B181" s="36"/>
      <c r="C181" s="261"/>
      <c r="D181" s="36"/>
      <c r="E181" s="261"/>
      <c r="F181" s="36"/>
      <c r="G181" s="261"/>
      <c r="H181" s="36"/>
      <c r="I181" s="11"/>
      <c r="J181" s="11"/>
      <c r="K181" s="11"/>
      <c r="L181" s="11"/>
      <c r="M181" s="11"/>
      <c r="N181" s="11"/>
    </row>
    <row r="182" spans="1:14">
      <c r="A182" s="11"/>
      <c r="B182" s="36"/>
      <c r="C182" s="261"/>
      <c r="D182" s="36"/>
      <c r="E182" s="261"/>
      <c r="F182" s="36"/>
      <c r="G182" s="261"/>
      <c r="H182" s="36"/>
      <c r="I182" s="11"/>
      <c r="J182" s="11"/>
      <c r="K182" s="11"/>
      <c r="L182" s="11"/>
      <c r="M182" s="11"/>
      <c r="N182" s="11"/>
    </row>
    <row r="183" spans="1:14">
      <c r="A183" s="11"/>
      <c r="B183" s="36"/>
      <c r="C183" s="261"/>
      <c r="D183" s="36"/>
      <c r="E183" s="261"/>
      <c r="F183" s="36"/>
      <c r="G183" s="261"/>
      <c r="H183" s="36"/>
      <c r="I183" s="11"/>
      <c r="J183" s="11"/>
      <c r="K183" s="11"/>
      <c r="L183" s="11"/>
      <c r="M183" s="11"/>
      <c r="N183" s="11"/>
    </row>
    <row r="184" spans="1:14">
      <c r="A184" s="11"/>
      <c r="B184" s="36"/>
      <c r="C184" s="261"/>
      <c r="D184" s="36"/>
      <c r="E184" s="261"/>
      <c r="F184" s="36"/>
      <c r="G184" s="261"/>
      <c r="H184" s="36"/>
      <c r="I184" s="11"/>
      <c r="J184" s="11"/>
      <c r="K184" s="11"/>
      <c r="L184" s="11"/>
      <c r="M184" s="11"/>
      <c r="N184" s="11"/>
    </row>
    <row r="185" spans="1:14">
      <c r="A185" s="11"/>
      <c r="B185" s="36"/>
      <c r="C185" s="261"/>
      <c r="D185" s="36"/>
      <c r="E185" s="261"/>
      <c r="F185" s="36"/>
      <c r="G185" s="261"/>
      <c r="H185" s="36"/>
      <c r="I185" s="11"/>
      <c r="J185" s="11"/>
      <c r="K185" s="11"/>
      <c r="L185" s="11"/>
      <c r="M185" s="11"/>
      <c r="N185" s="11"/>
    </row>
    <row r="186" spans="1:14">
      <c r="A186" s="11"/>
      <c r="B186" s="36"/>
      <c r="C186" s="261"/>
      <c r="D186" s="36"/>
      <c r="E186" s="261"/>
      <c r="F186" s="36"/>
      <c r="G186" s="261"/>
      <c r="H186" s="36"/>
      <c r="I186" s="11"/>
      <c r="J186" s="11"/>
      <c r="K186" s="11"/>
      <c r="L186" s="11"/>
      <c r="M186" s="11"/>
      <c r="N186" s="11"/>
    </row>
    <row r="187" spans="1:14">
      <c r="A187" s="11"/>
      <c r="B187" s="36"/>
      <c r="C187" s="261"/>
      <c r="D187" s="36"/>
      <c r="E187" s="261"/>
      <c r="F187" s="36"/>
      <c r="G187" s="261"/>
      <c r="H187" s="36"/>
      <c r="I187" s="11"/>
      <c r="J187" s="11"/>
      <c r="K187" s="11"/>
      <c r="L187" s="11"/>
      <c r="M187" s="11"/>
      <c r="N187" s="11"/>
    </row>
    <row r="188" spans="1:14">
      <c r="A188" s="11"/>
      <c r="B188" s="36"/>
      <c r="C188" s="261"/>
      <c r="D188" s="36"/>
      <c r="E188" s="261"/>
      <c r="F188" s="36"/>
      <c r="G188" s="261"/>
      <c r="H188" s="36"/>
      <c r="I188" s="11"/>
      <c r="J188" s="11"/>
      <c r="K188" s="11"/>
      <c r="L188" s="11"/>
      <c r="M188" s="11"/>
      <c r="N188" s="11"/>
    </row>
    <row r="189" spans="1:14">
      <c r="A189" s="11"/>
      <c r="B189" s="36"/>
      <c r="C189" s="261"/>
      <c r="D189" s="36"/>
      <c r="E189" s="261"/>
      <c r="F189" s="36"/>
      <c r="G189" s="261"/>
      <c r="H189" s="36"/>
      <c r="I189" s="11"/>
      <c r="J189" s="11"/>
      <c r="K189" s="11"/>
      <c r="L189" s="11"/>
      <c r="M189" s="11"/>
      <c r="N189" s="11"/>
    </row>
    <row r="190" spans="1:14">
      <c r="A190" s="11"/>
      <c r="B190" s="36"/>
      <c r="C190" s="261"/>
      <c r="D190" s="36"/>
      <c r="E190" s="261"/>
      <c r="F190" s="36"/>
      <c r="G190" s="261"/>
      <c r="H190" s="36"/>
      <c r="I190" s="11"/>
      <c r="J190" s="11"/>
      <c r="K190" s="11"/>
      <c r="L190" s="11"/>
      <c r="M190" s="11"/>
      <c r="N190" s="11"/>
    </row>
    <row r="191" spans="1:14">
      <c r="A191" s="11"/>
      <c r="B191" s="36"/>
      <c r="C191" s="261"/>
      <c r="D191" s="36"/>
      <c r="E191" s="261"/>
      <c r="F191" s="36"/>
      <c r="G191" s="261"/>
      <c r="H191" s="36"/>
      <c r="I191" s="11"/>
      <c r="J191" s="11"/>
      <c r="K191" s="11"/>
      <c r="L191" s="11"/>
      <c r="M191" s="11"/>
      <c r="N191" s="11"/>
    </row>
    <row r="192" spans="1:14">
      <c r="A192" s="11"/>
      <c r="B192" s="36"/>
      <c r="C192" s="261"/>
      <c r="D192" s="36"/>
      <c r="E192" s="261"/>
      <c r="F192" s="36"/>
      <c r="G192" s="261"/>
      <c r="H192" s="36"/>
      <c r="I192" s="11"/>
      <c r="J192" s="11"/>
      <c r="K192" s="11"/>
      <c r="L192" s="11"/>
      <c r="M192" s="11"/>
      <c r="N192" s="11"/>
    </row>
    <row r="193" spans="1:14">
      <c r="A193" s="11"/>
      <c r="B193" s="36"/>
      <c r="C193" s="261"/>
      <c r="D193" s="36"/>
      <c r="E193" s="261"/>
      <c r="F193" s="36"/>
      <c r="G193" s="261"/>
      <c r="H193" s="36"/>
      <c r="I193" s="11"/>
      <c r="J193" s="11"/>
      <c r="K193" s="11"/>
      <c r="L193" s="11"/>
      <c r="M193" s="11"/>
      <c r="N193" s="11"/>
    </row>
    <row r="194" spans="1:14">
      <c r="A194" s="11"/>
      <c r="B194" s="36"/>
      <c r="C194" s="261"/>
      <c r="D194" s="36"/>
      <c r="E194" s="261"/>
      <c r="F194" s="36"/>
      <c r="G194" s="261"/>
      <c r="H194" s="36"/>
      <c r="I194" s="11"/>
      <c r="J194" s="11"/>
      <c r="K194" s="11"/>
      <c r="L194" s="11"/>
      <c r="M194" s="11"/>
      <c r="N194" s="11"/>
    </row>
    <row r="195" spans="1:14">
      <c r="A195" s="11"/>
      <c r="B195" s="36"/>
      <c r="C195" s="261"/>
      <c r="D195" s="36"/>
      <c r="E195" s="261"/>
      <c r="F195" s="36"/>
      <c r="G195" s="261"/>
      <c r="H195" s="36"/>
      <c r="I195" s="11"/>
      <c r="J195" s="11"/>
      <c r="K195" s="11"/>
      <c r="L195" s="11"/>
      <c r="M195" s="11"/>
      <c r="N195" s="11"/>
    </row>
    <row r="196" spans="1:14">
      <c r="B196" s="79"/>
      <c r="C196" s="383"/>
      <c r="D196" s="79"/>
      <c r="E196" s="383"/>
      <c r="F196" s="79"/>
      <c r="G196" s="383"/>
      <c r="H196" s="79"/>
    </row>
    <row r="197" spans="1:14">
      <c r="B197" s="79"/>
      <c r="C197" s="383"/>
      <c r="D197" s="79"/>
      <c r="E197" s="383"/>
      <c r="F197" s="79"/>
      <c r="G197" s="383"/>
      <c r="H197" s="79"/>
    </row>
    <row r="198" spans="1:14">
      <c r="B198" s="79"/>
      <c r="C198" s="383"/>
      <c r="D198" s="79"/>
      <c r="E198" s="383"/>
      <c r="F198" s="79"/>
      <c r="G198" s="383"/>
      <c r="H198" s="79"/>
    </row>
    <row r="199" spans="1:14">
      <c r="B199" s="79"/>
      <c r="C199" s="383"/>
      <c r="D199" s="79"/>
      <c r="E199" s="383"/>
      <c r="F199" s="79"/>
      <c r="G199" s="383"/>
      <c r="H199" s="79"/>
    </row>
    <row r="200" spans="1:14">
      <c r="B200" s="79"/>
      <c r="C200" s="383"/>
      <c r="D200" s="79"/>
      <c r="E200" s="383"/>
      <c r="F200" s="79"/>
      <c r="G200" s="383"/>
      <c r="H200" s="79"/>
    </row>
    <row r="201" spans="1:14">
      <c r="B201" s="79"/>
      <c r="C201" s="383"/>
      <c r="D201" s="79"/>
      <c r="E201" s="383"/>
      <c r="F201" s="79"/>
      <c r="G201" s="383"/>
      <c r="H201" s="79"/>
    </row>
    <row r="202" spans="1:14">
      <c r="B202" s="79"/>
      <c r="C202" s="383"/>
      <c r="D202" s="79"/>
      <c r="E202" s="383"/>
      <c r="F202" s="79"/>
      <c r="G202" s="383"/>
      <c r="H202" s="79"/>
    </row>
    <row r="203" spans="1:14">
      <c r="B203" s="79"/>
      <c r="C203" s="383"/>
      <c r="D203" s="79"/>
      <c r="E203" s="383"/>
      <c r="F203" s="79"/>
      <c r="G203" s="383"/>
      <c r="H203" s="79"/>
    </row>
    <row r="204" spans="1:14">
      <c r="B204" s="79"/>
      <c r="C204" s="383"/>
      <c r="D204" s="79"/>
      <c r="E204" s="383"/>
      <c r="F204" s="79"/>
      <c r="G204" s="383"/>
      <c r="H204" s="79"/>
    </row>
    <row r="205" spans="1:14">
      <c r="B205" s="79"/>
      <c r="C205" s="383"/>
      <c r="D205" s="79"/>
      <c r="E205" s="383"/>
      <c r="F205" s="79"/>
      <c r="G205" s="383"/>
      <c r="H205" s="79"/>
    </row>
    <row r="206" spans="1:14">
      <c r="B206" s="79"/>
      <c r="C206" s="383"/>
      <c r="D206" s="79"/>
      <c r="E206" s="383"/>
      <c r="F206" s="79"/>
      <c r="G206" s="383"/>
      <c r="H206" s="79"/>
    </row>
    <row r="207" spans="1:14">
      <c r="B207" s="79"/>
      <c r="C207" s="383"/>
      <c r="D207" s="79"/>
      <c r="E207" s="383"/>
      <c r="F207" s="79"/>
      <c r="G207" s="383"/>
      <c r="H207" s="79"/>
    </row>
    <row r="208" spans="1:14">
      <c r="B208" s="79"/>
      <c r="C208" s="383"/>
      <c r="D208" s="79"/>
      <c r="E208" s="383"/>
      <c r="F208" s="79"/>
      <c r="G208" s="383"/>
      <c r="H208" s="79"/>
    </row>
    <row r="209" spans="2:8">
      <c r="B209" s="79"/>
      <c r="C209" s="383"/>
      <c r="D209" s="79"/>
      <c r="E209" s="383"/>
      <c r="F209" s="79"/>
      <c r="G209" s="383"/>
      <c r="H209" s="79"/>
    </row>
    <row r="210" spans="2:8">
      <c r="B210" s="79"/>
      <c r="C210" s="383"/>
      <c r="D210" s="79"/>
      <c r="E210" s="383"/>
      <c r="F210" s="79"/>
      <c r="G210" s="383"/>
      <c r="H210" s="79"/>
    </row>
    <row r="211" spans="2:8">
      <c r="B211" s="79"/>
      <c r="C211" s="383"/>
      <c r="D211" s="79"/>
      <c r="E211" s="383"/>
      <c r="F211" s="79"/>
      <c r="G211" s="383"/>
      <c r="H211" s="79"/>
    </row>
    <row r="212" spans="2:8">
      <c r="B212" s="79"/>
      <c r="C212" s="383"/>
      <c r="D212" s="79"/>
      <c r="E212" s="383"/>
      <c r="F212" s="79"/>
      <c r="G212" s="383"/>
      <c r="H212" s="79"/>
    </row>
    <row r="213" spans="2:8">
      <c r="B213" s="79"/>
      <c r="C213" s="383"/>
      <c r="D213" s="79"/>
      <c r="E213" s="383"/>
      <c r="F213" s="79"/>
      <c r="G213" s="383"/>
      <c r="H213" s="79"/>
    </row>
    <row r="214" spans="2:8">
      <c r="B214" s="79"/>
      <c r="C214" s="383"/>
      <c r="D214" s="79"/>
      <c r="E214" s="383"/>
      <c r="F214" s="79"/>
      <c r="G214" s="383"/>
      <c r="H214" s="79"/>
    </row>
    <row r="215" spans="2:8">
      <c r="B215" s="79"/>
      <c r="C215" s="383"/>
      <c r="D215" s="79"/>
      <c r="E215" s="383"/>
      <c r="F215" s="79"/>
      <c r="G215" s="383"/>
      <c r="H215" s="79"/>
    </row>
    <row r="216" spans="2:8">
      <c r="B216" s="79"/>
      <c r="C216" s="383"/>
      <c r="D216" s="79"/>
      <c r="E216" s="383"/>
      <c r="F216" s="79"/>
      <c r="G216" s="383"/>
      <c r="H216" s="79"/>
    </row>
    <row r="217" spans="2:8">
      <c r="B217" s="79"/>
      <c r="C217" s="383"/>
      <c r="D217" s="79"/>
      <c r="E217" s="383"/>
      <c r="F217" s="79"/>
      <c r="G217" s="383"/>
      <c r="H217" s="79"/>
    </row>
    <row r="218" spans="2:8">
      <c r="B218" s="79"/>
      <c r="C218" s="383"/>
      <c r="D218" s="79"/>
      <c r="E218" s="383"/>
      <c r="F218" s="79"/>
      <c r="G218" s="383"/>
      <c r="H218" s="79"/>
    </row>
    <row r="219" spans="2:8">
      <c r="B219" s="79"/>
      <c r="C219" s="383"/>
      <c r="D219" s="79"/>
      <c r="E219" s="383"/>
      <c r="F219" s="79"/>
      <c r="G219" s="383"/>
      <c r="H219" s="79"/>
    </row>
    <row r="220" spans="2:8">
      <c r="B220" s="79"/>
      <c r="C220" s="383"/>
      <c r="D220" s="79"/>
      <c r="E220" s="383"/>
      <c r="F220" s="79"/>
      <c r="G220" s="383"/>
      <c r="H220" s="79"/>
    </row>
    <row r="221" spans="2:8">
      <c r="B221" s="79"/>
      <c r="C221" s="383"/>
      <c r="D221" s="79"/>
      <c r="E221" s="383"/>
      <c r="F221" s="79"/>
      <c r="G221" s="383"/>
      <c r="H221" s="79"/>
    </row>
    <row r="222" spans="2:8">
      <c r="B222" s="79"/>
      <c r="C222" s="383"/>
      <c r="D222" s="79"/>
      <c r="E222" s="383"/>
      <c r="F222" s="79"/>
      <c r="G222" s="383"/>
      <c r="H222" s="79"/>
    </row>
    <row r="223" spans="2:8">
      <c r="B223" s="79"/>
      <c r="C223" s="383"/>
      <c r="D223" s="79"/>
      <c r="E223" s="383"/>
      <c r="F223" s="79"/>
      <c r="G223" s="383"/>
      <c r="H223" s="79"/>
    </row>
    <row r="224" spans="2:8">
      <c r="B224" s="79"/>
      <c r="C224" s="383"/>
      <c r="D224" s="79"/>
      <c r="E224" s="383"/>
      <c r="F224" s="79"/>
      <c r="G224" s="383"/>
      <c r="H224" s="79"/>
    </row>
    <row r="225" spans="2:8">
      <c r="B225" s="79"/>
      <c r="C225" s="383"/>
      <c r="D225" s="79"/>
      <c r="E225" s="383"/>
      <c r="F225" s="79"/>
      <c r="G225" s="383"/>
      <c r="H225" s="79"/>
    </row>
    <row r="226" spans="2:8">
      <c r="B226" s="79"/>
      <c r="C226" s="383"/>
      <c r="D226" s="79"/>
      <c r="E226" s="383"/>
      <c r="F226" s="79"/>
      <c r="G226" s="383"/>
      <c r="H226" s="79"/>
    </row>
    <row r="227" spans="2:8">
      <c r="B227" s="79"/>
      <c r="C227" s="383"/>
      <c r="D227" s="79"/>
      <c r="E227" s="383"/>
      <c r="F227" s="79"/>
      <c r="G227" s="383"/>
      <c r="H227" s="79"/>
    </row>
    <row r="228" spans="2:8">
      <c r="B228" s="79"/>
      <c r="C228" s="383"/>
      <c r="D228" s="79"/>
      <c r="E228" s="383"/>
      <c r="F228" s="79"/>
      <c r="G228" s="383"/>
      <c r="H228" s="79"/>
    </row>
    <row r="229" spans="2:8">
      <c r="B229" s="79"/>
      <c r="C229" s="383"/>
      <c r="D229" s="79"/>
      <c r="E229" s="383"/>
      <c r="F229" s="79"/>
      <c r="G229" s="383"/>
      <c r="H229" s="79"/>
    </row>
    <row r="230" spans="2:8">
      <c r="B230" s="79"/>
      <c r="C230" s="383"/>
      <c r="D230" s="79"/>
      <c r="E230" s="383"/>
      <c r="F230" s="79"/>
      <c r="G230" s="383"/>
      <c r="H230" s="79"/>
    </row>
    <row r="231" spans="2:8">
      <c r="B231" s="79"/>
      <c r="C231" s="383"/>
      <c r="D231" s="79"/>
      <c r="E231" s="383"/>
      <c r="F231" s="79"/>
      <c r="G231" s="383"/>
      <c r="H231" s="79"/>
    </row>
    <row r="232" spans="2:8">
      <c r="B232" s="79"/>
      <c r="C232" s="383"/>
      <c r="D232" s="79"/>
      <c r="E232" s="383"/>
      <c r="F232" s="79"/>
      <c r="G232" s="383"/>
      <c r="H232" s="79"/>
    </row>
    <row r="233" spans="2:8">
      <c r="B233" s="79"/>
      <c r="C233" s="383"/>
      <c r="D233" s="79"/>
      <c r="E233" s="383"/>
      <c r="F233" s="79"/>
      <c r="G233" s="383"/>
      <c r="H233" s="79"/>
    </row>
    <row r="234" spans="2:8">
      <c r="B234" s="79"/>
      <c r="C234" s="383"/>
      <c r="D234" s="79"/>
      <c r="E234" s="383"/>
      <c r="F234" s="79"/>
      <c r="G234" s="383"/>
      <c r="H234" s="79"/>
    </row>
    <row r="235" spans="2:8">
      <c r="B235" s="79"/>
      <c r="C235" s="383"/>
      <c r="D235" s="79"/>
      <c r="E235" s="383"/>
      <c r="F235" s="79"/>
      <c r="G235" s="383"/>
      <c r="H235" s="79"/>
    </row>
    <row r="236" spans="2:8">
      <c r="B236" s="79"/>
      <c r="C236" s="383"/>
      <c r="D236" s="79"/>
      <c r="E236" s="383"/>
      <c r="F236" s="79"/>
      <c r="G236" s="383"/>
      <c r="H236" s="79"/>
    </row>
    <row r="237" spans="2:8">
      <c r="B237" s="79"/>
      <c r="C237" s="383"/>
      <c r="D237" s="79"/>
      <c r="E237" s="383"/>
      <c r="F237" s="79"/>
      <c r="G237" s="383"/>
      <c r="H237" s="79"/>
    </row>
    <row r="238" spans="2:8">
      <c r="B238" s="79"/>
      <c r="C238" s="383"/>
      <c r="D238" s="79"/>
      <c r="E238" s="383"/>
      <c r="F238" s="79"/>
      <c r="G238" s="383"/>
      <c r="H238" s="79"/>
    </row>
    <row r="239" spans="2:8">
      <c r="B239" s="79"/>
      <c r="C239" s="383"/>
      <c r="D239" s="79"/>
      <c r="E239" s="383"/>
      <c r="F239" s="79"/>
      <c r="G239" s="383"/>
      <c r="H239" s="79"/>
    </row>
    <row r="240" spans="2:8">
      <c r="B240" s="79"/>
      <c r="C240" s="383"/>
      <c r="D240" s="79"/>
      <c r="E240" s="383"/>
      <c r="F240" s="79"/>
      <c r="G240" s="383"/>
      <c r="H240" s="79"/>
    </row>
    <row r="241" spans="2:8">
      <c r="B241" s="79"/>
      <c r="C241" s="383"/>
      <c r="D241" s="79"/>
      <c r="E241" s="383"/>
      <c r="F241" s="79"/>
      <c r="G241" s="383"/>
      <c r="H241" s="79"/>
    </row>
    <row r="242" spans="2:8">
      <c r="B242" s="79"/>
      <c r="C242" s="383"/>
      <c r="D242" s="79"/>
      <c r="E242" s="383"/>
      <c r="F242" s="79"/>
      <c r="G242" s="383"/>
      <c r="H242" s="79"/>
    </row>
    <row r="243" spans="2:8">
      <c r="B243" s="79"/>
      <c r="C243" s="383"/>
      <c r="D243" s="79"/>
      <c r="E243" s="383"/>
      <c r="F243" s="79"/>
      <c r="G243" s="383"/>
      <c r="H243" s="79"/>
    </row>
    <row r="244" spans="2:8">
      <c r="B244" s="79"/>
      <c r="C244" s="383"/>
      <c r="D244" s="79"/>
      <c r="E244" s="383"/>
      <c r="F244" s="79"/>
      <c r="G244" s="383"/>
      <c r="H244" s="79"/>
    </row>
    <row r="245" spans="2:8">
      <c r="B245" s="79"/>
      <c r="C245" s="383"/>
      <c r="D245" s="79"/>
      <c r="E245" s="383"/>
      <c r="F245" s="79"/>
      <c r="G245" s="383"/>
      <c r="H245" s="79"/>
    </row>
    <row r="246" spans="2:8">
      <c r="B246" s="79"/>
      <c r="C246" s="383"/>
      <c r="D246" s="79"/>
      <c r="E246" s="383"/>
      <c r="F246" s="79"/>
      <c r="G246" s="383"/>
      <c r="H246" s="79"/>
    </row>
    <row r="247" spans="2:8">
      <c r="B247" s="79"/>
      <c r="C247" s="383"/>
      <c r="D247" s="79"/>
      <c r="E247" s="383"/>
      <c r="F247" s="79"/>
      <c r="G247" s="383"/>
      <c r="H247" s="79"/>
    </row>
    <row r="248" spans="2:8">
      <c r="B248" s="79"/>
      <c r="C248" s="383"/>
      <c r="D248" s="79"/>
      <c r="E248" s="383"/>
      <c r="F248" s="79"/>
      <c r="G248" s="383"/>
      <c r="H248" s="79"/>
    </row>
    <row r="249" spans="2:8">
      <c r="B249" s="79"/>
      <c r="C249" s="383"/>
      <c r="D249" s="79"/>
      <c r="E249" s="383"/>
      <c r="F249" s="79"/>
      <c r="G249" s="383"/>
      <c r="H249" s="79"/>
    </row>
    <row r="250" spans="2:8">
      <c r="B250" s="79"/>
      <c r="C250" s="383"/>
      <c r="D250" s="79"/>
      <c r="E250" s="383"/>
      <c r="F250" s="79"/>
      <c r="G250" s="383"/>
      <c r="H250" s="79"/>
    </row>
    <row r="251" spans="2:8">
      <c r="B251" s="79"/>
      <c r="C251" s="383"/>
      <c r="D251" s="79"/>
      <c r="E251" s="383"/>
      <c r="F251" s="79"/>
      <c r="G251" s="383"/>
      <c r="H251" s="79"/>
    </row>
    <row r="252" spans="2:8">
      <c r="B252" s="79"/>
      <c r="C252" s="383"/>
      <c r="D252" s="79"/>
      <c r="E252" s="383"/>
      <c r="F252" s="79"/>
      <c r="G252" s="383"/>
      <c r="H252" s="79"/>
    </row>
    <row r="253" spans="2:8">
      <c r="B253" s="79"/>
      <c r="C253" s="383"/>
      <c r="D253" s="79"/>
      <c r="E253" s="383"/>
      <c r="F253" s="79"/>
      <c r="G253" s="383"/>
      <c r="H253" s="79"/>
    </row>
    <row r="254" spans="2:8">
      <c r="B254" s="79"/>
      <c r="C254" s="383"/>
      <c r="D254" s="79"/>
      <c r="E254" s="383"/>
      <c r="F254" s="79"/>
      <c r="G254" s="383"/>
      <c r="H254" s="79"/>
    </row>
    <row r="255" spans="2:8">
      <c r="B255" s="79"/>
      <c r="C255" s="383"/>
      <c r="D255" s="79"/>
      <c r="E255" s="383"/>
      <c r="F255" s="79"/>
      <c r="G255" s="383"/>
      <c r="H255" s="79"/>
    </row>
    <row r="256" spans="2:8">
      <c r="B256" s="79"/>
      <c r="C256" s="383"/>
      <c r="D256" s="79"/>
      <c r="E256" s="383"/>
      <c r="F256" s="79"/>
      <c r="G256" s="383"/>
      <c r="H256" s="79"/>
    </row>
    <row r="257" spans="2:8">
      <c r="B257" s="79"/>
      <c r="C257" s="383"/>
      <c r="D257" s="79"/>
      <c r="E257" s="383"/>
      <c r="F257" s="79"/>
      <c r="G257" s="383"/>
      <c r="H257" s="79"/>
    </row>
    <row r="258" spans="2:8">
      <c r="B258" s="79"/>
      <c r="C258" s="383"/>
      <c r="D258" s="79"/>
      <c r="E258" s="383"/>
      <c r="F258" s="79"/>
      <c r="G258" s="383"/>
      <c r="H258" s="79"/>
    </row>
    <row r="259" spans="2:8">
      <c r="B259" s="79"/>
      <c r="C259" s="383"/>
      <c r="D259" s="79"/>
      <c r="E259" s="383"/>
      <c r="F259" s="79"/>
      <c r="G259" s="383"/>
      <c r="H259" s="79"/>
    </row>
    <row r="260" spans="2:8">
      <c r="B260" s="79"/>
      <c r="C260" s="383"/>
      <c r="D260" s="79"/>
      <c r="E260" s="383"/>
      <c r="F260" s="79"/>
      <c r="G260" s="383"/>
      <c r="H260" s="79"/>
    </row>
    <row r="261" spans="2:8">
      <c r="B261" s="79"/>
      <c r="C261" s="383"/>
      <c r="D261" s="79"/>
      <c r="E261" s="383"/>
      <c r="F261" s="79"/>
      <c r="G261" s="383"/>
      <c r="H261" s="79"/>
    </row>
    <row r="262" spans="2:8">
      <c r="B262" s="79"/>
      <c r="C262" s="383"/>
      <c r="D262" s="79"/>
      <c r="E262" s="383"/>
      <c r="F262" s="79"/>
      <c r="G262" s="383"/>
      <c r="H262" s="79"/>
    </row>
    <row r="263" spans="2:8">
      <c r="B263" s="79"/>
      <c r="C263" s="383"/>
      <c r="D263" s="79"/>
      <c r="E263" s="383"/>
      <c r="F263" s="79"/>
      <c r="G263" s="383"/>
      <c r="H263" s="79"/>
    </row>
    <row r="264" spans="2:8">
      <c r="B264" s="79"/>
      <c r="C264" s="383"/>
      <c r="D264" s="79"/>
      <c r="E264" s="383"/>
      <c r="F264" s="79"/>
      <c r="G264" s="383"/>
      <c r="H264" s="79"/>
    </row>
    <row r="265" spans="2:8">
      <c r="B265" s="79"/>
      <c r="C265" s="383"/>
      <c r="D265" s="79"/>
      <c r="E265" s="383"/>
      <c r="F265" s="79"/>
      <c r="G265" s="383"/>
      <c r="H265" s="79"/>
    </row>
    <row r="266" spans="2:8">
      <c r="B266" s="79"/>
      <c r="C266" s="383"/>
      <c r="D266" s="79"/>
      <c r="E266" s="383"/>
      <c r="F266" s="79"/>
      <c r="G266" s="383"/>
      <c r="H266" s="79"/>
    </row>
    <row r="267" spans="2:8">
      <c r="B267" s="79"/>
      <c r="C267" s="383"/>
      <c r="D267" s="79"/>
      <c r="E267" s="383"/>
      <c r="F267" s="79"/>
      <c r="G267" s="383"/>
      <c r="H267" s="79"/>
    </row>
    <row r="268" spans="2:8">
      <c r="B268" s="79"/>
      <c r="C268" s="383"/>
      <c r="D268" s="79"/>
      <c r="E268" s="383"/>
      <c r="F268" s="79"/>
      <c r="G268" s="383"/>
      <c r="H268" s="79"/>
    </row>
    <row r="269" spans="2:8">
      <c r="B269" s="79"/>
      <c r="C269" s="383"/>
      <c r="D269" s="79"/>
      <c r="E269" s="383"/>
      <c r="F269" s="79"/>
      <c r="G269" s="383"/>
      <c r="H269" s="79"/>
    </row>
    <row r="270" spans="2:8">
      <c r="B270" s="79"/>
      <c r="C270" s="383"/>
      <c r="D270" s="79"/>
      <c r="E270" s="383"/>
      <c r="F270" s="79"/>
      <c r="G270" s="383"/>
      <c r="H270" s="79"/>
    </row>
    <row r="271" spans="2:8">
      <c r="B271" s="79"/>
      <c r="C271" s="383"/>
      <c r="D271" s="79"/>
      <c r="E271" s="383"/>
      <c r="F271" s="79"/>
      <c r="G271" s="383"/>
      <c r="H271" s="79"/>
    </row>
    <row r="272" spans="2:8">
      <c r="B272" s="79"/>
      <c r="C272" s="383"/>
      <c r="D272" s="79"/>
      <c r="E272" s="383"/>
      <c r="F272" s="79"/>
      <c r="G272" s="383"/>
      <c r="H272" s="79"/>
    </row>
    <row r="273" spans="2:8">
      <c r="B273" s="79"/>
      <c r="C273" s="383"/>
      <c r="D273" s="79"/>
      <c r="E273" s="383"/>
      <c r="F273" s="79"/>
      <c r="G273" s="383"/>
      <c r="H273" s="79"/>
    </row>
    <row r="274" spans="2:8">
      <c r="B274" s="79"/>
      <c r="C274" s="383"/>
      <c r="D274" s="79"/>
      <c r="E274" s="383"/>
      <c r="F274" s="79"/>
      <c r="G274" s="383"/>
      <c r="H274" s="79"/>
    </row>
    <row r="275" spans="2:8">
      <c r="B275" s="79"/>
      <c r="C275" s="383"/>
      <c r="D275" s="79"/>
      <c r="E275" s="383"/>
      <c r="F275" s="79"/>
      <c r="G275" s="383"/>
      <c r="H275" s="79"/>
    </row>
    <row r="276" spans="2:8">
      <c r="B276" s="79"/>
      <c r="C276" s="383"/>
      <c r="D276" s="79"/>
      <c r="E276" s="383"/>
      <c r="F276" s="79"/>
      <c r="G276" s="383"/>
      <c r="H276" s="79"/>
    </row>
    <row r="277" spans="2:8">
      <c r="B277" s="79"/>
      <c r="C277" s="383"/>
      <c r="D277" s="79"/>
      <c r="E277" s="383"/>
      <c r="F277" s="79"/>
      <c r="G277" s="383"/>
      <c r="H277" s="79"/>
    </row>
    <row r="278" spans="2:8">
      <c r="B278" s="79"/>
      <c r="C278" s="383"/>
      <c r="D278" s="79"/>
      <c r="E278" s="383"/>
      <c r="F278" s="79"/>
      <c r="G278" s="383"/>
      <c r="H278" s="79"/>
    </row>
    <row r="279" spans="2:8">
      <c r="B279" s="79"/>
      <c r="C279" s="383"/>
      <c r="D279" s="79"/>
      <c r="E279" s="383"/>
      <c r="F279" s="79"/>
      <c r="G279" s="383"/>
      <c r="H279" s="79"/>
    </row>
    <row r="280" spans="2:8">
      <c r="B280" s="79"/>
      <c r="C280" s="383"/>
      <c r="D280" s="79"/>
      <c r="E280" s="383"/>
      <c r="F280" s="79"/>
      <c r="G280" s="383"/>
      <c r="H280" s="79"/>
    </row>
    <row r="281" spans="2:8">
      <c r="B281" s="79"/>
      <c r="C281" s="383"/>
      <c r="D281" s="79"/>
      <c r="E281" s="383"/>
      <c r="F281" s="79"/>
      <c r="G281" s="383"/>
      <c r="H281" s="79"/>
    </row>
    <row r="282" spans="2:8">
      <c r="B282" s="79"/>
      <c r="C282" s="383"/>
      <c r="D282" s="79"/>
      <c r="E282" s="383"/>
      <c r="F282" s="79"/>
      <c r="G282" s="383"/>
      <c r="H282" s="79"/>
    </row>
    <row r="283" spans="2:8">
      <c r="B283" s="79"/>
      <c r="C283" s="383"/>
      <c r="D283" s="79"/>
      <c r="E283" s="383"/>
      <c r="F283" s="79"/>
      <c r="G283" s="383"/>
      <c r="H283" s="79"/>
    </row>
    <row r="284" spans="2:8">
      <c r="B284" s="79"/>
      <c r="C284" s="383"/>
      <c r="D284" s="79"/>
      <c r="E284" s="383"/>
      <c r="F284" s="79"/>
      <c r="G284" s="383"/>
      <c r="H284" s="79"/>
    </row>
    <row r="285" spans="2:8">
      <c r="B285" s="79"/>
      <c r="C285" s="383"/>
      <c r="D285" s="79"/>
      <c r="E285" s="383"/>
      <c r="F285" s="79"/>
      <c r="G285" s="383"/>
      <c r="H285" s="79"/>
    </row>
    <row r="286" spans="2:8">
      <c r="B286" s="79"/>
      <c r="C286" s="383"/>
      <c r="D286" s="79"/>
      <c r="E286" s="383"/>
      <c r="F286" s="79"/>
      <c r="G286" s="383"/>
      <c r="H286" s="79"/>
    </row>
    <row r="287" spans="2:8">
      <c r="B287" s="79"/>
      <c r="C287" s="383"/>
      <c r="D287" s="79"/>
      <c r="E287" s="383"/>
      <c r="F287" s="79"/>
      <c r="G287" s="383"/>
      <c r="H287" s="79"/>
    </row>
    <row r="288" spans="2:8">
      <c r="B288" s="79"/>
      <c r="C288" s="383"/>
      <c r="D288" s="79"/>
      <c r="E288" s="383"/>
      <c r="F288" s="79"/>
      <c r="G288" s="383"/>
      <c r="H288" s="79"/>
    </row>
    <row r="289" spans="2:8">
      <c r="B289" s="79"/>
      <c r="C289" s="383"/>
      <c r="D289" s="79"/>
      <c r="E289" s="383"/>
      <c r="F289" s="79"/>
      <c r="G289" s="383"/>
      <c r="H289" s="79"/>
    </row>
    <row r="290" spans="2:8">
      <c r="B290" s="79"/>
      <c r="C290" s="383"/>
      <c r="D290" s="79"/>
      <c r="E290" s="383"/>
      <c r="F290" s="79"/>
      <c r="G290" s="383"/>
      <c r="H290" s="79"/>
    </row>
    <row r="291" spans="2:8">
      <c r="B291" s="79"/>
      <c r="C291" s="383"/>
      <c r="D291" s="79"/>
      <c r="E291" s="383"/>
      <c r="F291" s="79"/>
      <c r="G291" s="383"/>
      <c r="H291" s="79"/>
    </row>
    <row r="292" spans="2:8">
      <c r="B292" s="79"/>
      <c r="C292" s="383"/>
      <c r="D292" s="79"/>
      <c r="E292" s="383"/>
      <c r="F292" s="79"/>
      <c r="G292" s="383"/>
      <c r="H292" s="79"/>
    </row>
    <row r="293" spans="2:8">
      <c r="B293" s="79"/>
      <c r="C293" s="383"/>
      <c r="D293" s="79"/>
      <c r="E293" s="383"/>
      <c r="F293" s="79"/>
      <c r="G293" s="383"/>
      <c r="H293" s="79"/>
    </row>
    <row r="294" spans="2:8">
      <c r="B294" s="79"/>
      <c r="C294" s="383"/>
      <c r="D294" s="79"/>
      <c r="E294" s="383"/>
      <c r="F294" s="79"/>
      <c r="G294" s="383"/>
      <c r="H294" s="79"/>
    </row>
    <row r="295" spans="2:8">
      <c r="B295" s="79"/>
      <c r="C295" s="383"/>
      <c r="D295" s="79"/>
      <c r="E295" s="383"/>
      <c r="F295" s="79"/>
      <c r="G295" s="383"/>
      <c r="H295" s="79"/>
    </row>
    <row r="296" spans="2:8">
      <c r="B296" s="79"/>
      <c r="C296" s="383"/>
      <c r="D296" s="79"/>
      <c r="E296" s="383"/>
      <c r="F296" s="79"/>
      <c r="G296" s="383"/>
      <c r="H296" s="79"/>
    </row>
    <row r="297" spans="2:8">
      <c r="B297" s="79"/>
      <c r="C297" s="383"/>
      <c r="D297" s="79"/>
      <c r="E297" s="383"/>
      <c r="F297" s="79"/>
      <c r="G297" s="383"/>
      <c r="H297" s="79"/>
    </row>
    <row r="298" spans="2:8">
      <c r="B298" s="79"/>
      <c r="C298" s="383"/>
      <c r="D298" s="79"/>
      <c r="E298" s="383"/>
      <c r="F298" s="79"/>
      <c r="G298" s="383"/>
      <c r="H298" s="79"/>
    </row>
    <row r="299" spans="2:8">
      <c r="B299" s="79"/>
      <c r="C299" s="383"/>
      <c r="D299" s="79"/>
      <c r="E299" s="383"/>
      <c r="F299" s="79"/>
      <c r="G299" s="383"/>
      <c r="H299" s="79"/>
    </row>
    <row r="300" spans="2:8">
      <c r="B300" s="79"/>
      <c r="C300" s="383"/>
      <c r="D300" s="79"/>
      <c r="E300" s="383"/>
      <c r="F300" s="79"/>
      <c r="G300" s="383"/>
      <c r="H300" s="79"/>
    </row>
    <row r="301" spans="2:8">
      <c r="B301" s="79"/>
      <c r="C301" s="383"/>
      <c r="D301" s="79"/>
      <c r="E301" s="383"/>
      <c r="F301" s="79"/>
      <c r="G301" s="383"/>
      <c r="H301" s="79"/>
    </row>
    <row r="302" spans="2:8">
      <c r="B302" s="79"/>
      <c r="C302" s="383"/>
      <c r="D302" s="79"/>
      <c r="E302" s="383"/>
      <c r="F302" s="79"/>
      <c r="G302" s="383"/>
      <c r="H302" s="79"/>
    </row>
    <row r="303" spans="2:8">
      <c r="B303" s="79"/>
      <c r="C303" s="383"/>
      <c r="D303" s="79"/>
      <c r="E303" s="383"/>
      <c r="F303" s="79"/>
      <c r="G303" s="383"/>
      <c r="H303" s="79"/>
    </row>
    <row r="304" spans="2:8">
      <c r="B304" s="79"/>
      <c r="C304" s="383"/>
      <c r="D304" s="79"/>
      <c r="E304" s="383"/>
      <c r="F304" s="79"/>
      <c r="G304" s="383"/>
      <c r="H304" s="79"/>
    </row>
    <row r="305" spans="2:8">
      <c r="B305" s="79"/>
      <c r="C305" s="383"/>
      <c r="D305" s="79"/>
      <c r="E305" s="383"/>
      <c r="F305" s="79"/>
      <c r="G305" s="383"/>
      <c r="H305" s="79"/>
    </row>
    <row r="306" spans="2:8">
      <c r="B306" s="79"/>
      <c r="C306" s="383"/>
      <c r="D306" s="79"/>
      <c r="E306" s="383"/>
      <c r="F306" s="79"/>
      <c r="G306" s="383"/>
      <c r="H306" s="79"/>
    </row>
    <row r="307" spans="2:8">
      <c r="B307" s="79"/>
      <c r="C307" s="383"/>
      <c r="D307" s="79"/>
      <c r="E307" s="383"/>
      <c r="F307" s="79"/>
      <c r="G307" s="383"/>
      <c r="H307" s="79"/>
    </row>
    <row r="308" spans="2:8">
      <c r="B308" s="79"/>
      <c r="C308" s="383"/>
      <c r="D308" s="79"/>
      <c r="E308" s="383"/>
      <c r="F308" s="79"/>
      <c r="G308" s="383"/>
      <c r="H308" s="79"/>
    </row>
    <row r="309" spans="2:8">
      <c r="B309" s="79"/>
      <c r="C309" s="383"/>
      <c r="D309" s="79"/>
      <c r="E309" s="383"/>
      <c r="F309" s="79"/>
      <c r="G309" s="383"/>
      <c r="H309" s="79"/>
    </row>
    <row r="310" spans="2:8">
      <c r="B310" s="79"/>
      <c r="C310" s="383"/>
      <c r="D310" s="79"/>
      <c r="E310" s="383"/>
      <c r="F310" s="79"/>
      <c r="G310" s="383"/>
      <c r="H310" s="79"/>
    </row>
    <row r="311" spans="2:8">
      <c r="B311" s="79"/>
      <c r="C311" s="383"/>
      <c r="D311" s="79"/>
      <c r="E311" s="383"/>
      <c r="F311" s="79"/>
      <c r="G311" s="383"/>
      <c r="H311" s="79"/>
    </row>
    <row r="312" spans="2:8">
      <c r="B312" s="79"/>
      <c r="C312" s="383"/>
      <c r="D312" s="79"/>
      <c r="E312" s="383"/>
      <c r="F312" s="79"/>
      <c r="G312" s="383"/>
      <c r="H312" s="79"/>
    </row>
    <row r="313" spans="2:8">
      <c r="B313" s="79"/>
      <c r="C313" s="383"/>
      <c r="D313" s="79"/>
      <c r="E313" s="383"/>
      <c r="F313" s="79"/>
      <c r="G313" s="383"/>
      <c r="H313" s="79"/>
    </row>
    <row r="314" spans="2:8">
      <c r="B314" s="79"/>
      <c r="C314" s="383"/>
      <c r="D314" s="79"/>
      <c r="E314" s="383"/>
      <c r="F314" s="79"/>
      <c r="G314" s="383"/>
      <c r="H314" s="79"/>
    </row>
    <row r="315" spans="2:8">
      <c r="B315" s="79"/>
      <c r="C315" s="383"/>
      <c r="D315" s="79"/>
      <c r="E315" s="383"/>
      <c r="F315" s="79"/>
      <c r="G315" s="383"/>
      <c r="H315" s="79"/>
    </row>
    <row r="316" spans="2:8">
      <c r="B316" s="79"/>
      <c r="C316" s="383"/>
      <c r="D316" s="79"/>
      <c r="E316" s="383"/>
      <c r="F316" s="79"/>
      <c r="G316" s="383"/>
      <c r="H316" s="79"/>
    </row>
    <row r="317" spans="2:8">
      <c r="B317" s="79"/>
      <c r="C317" s="383"/>
      <c r="D317" s="79"/>
      <c r="E317" s="383"/>
      <c r="F317" s="79"/>
      <c r="G317" s="383"/>
      <c r="H317" s="79"/>
    </row>
    <row r="318" spans="2:8">
      <c r="B318" s="79"/>
      <c r="C318" s="383"/>
      <c r="D318" s="79"/>
      <c r="E318" s="383"/>
      <c r="F318" s="79"/>
      <c r="G318" s="383"/>
      <c r="H318" s="79"/>
    </row>
    <row r="319" spans="2:8">
      <c r="B319" s="79"/>
      <c r="C319" s="383"/>
      <c r="D319" s="79"/>
      <c r="E319" s="383"/>
      <c r="F319" s="79"/>
      <c r="G319" s="383"/>
      <c r="H319" s="79"/>
    </row>
    <row r="320" spans="2:8">
      <c r="B320" s="79"/>
      <c r="C320" s="383"/>
      <c r="D320" s="79"/>
      <c r="E320" s="383"/>
      <c r="F320" s="79"/>
      <c r="G320" s="383"/>
      <c r="H320" s="79"/>
    </row>
    <row r="321" spans="2:8">
      <c r="B321" s="79"/>
      <c r="C321" s="383"/>
      <c r="D321" s="79"/>
      <c r="E321" s="383"/>
      <c r="F321" s="79"/>
      <c r="G321" s="383"/>
      <c r="H321" s="79"/>
    </row>
    <row r="322" spans="2:8">
      <c r="B322" s="79"/>
      <c r="C322" s="383"/>
      <c r="D322" s="79"/>
      <c r="E322" s="383"/>
      <c r="F322" s="79"/>
      <c r="G322" s="383"/>
      <c r="H322" s="79"/>
    </row>
    <row r="323" spans="2:8">
      <c r="B323" s="79"/>
      <c r="C323" s="383"/>
      <c r="D323" s="79"/>
      <c r="E323" s="383"/>
      <c r="F323" s="79"/>
      <c r="G323" s="383"/>
      <c r="H323" s="79"/>
    </row>
    <row r="324" spans="2:8">
      <c r="B324" s="79"/>
      <c r="C324" s="383"/>
      <c r="D324" s="79"/>
      <c r="E324" s="383"/>
      <c r="F324" s="79"/>
      <c r="G324" s="383"/>
      <c r="H324" s="79"/>
    </row>
    <row r="325" spans="2:8">
      <c r="B325" s="79"/>
      <c r="C325" s="383"/>
      <c r="D325" s="79"/>
      <c r="E325" s="383"/>
      <c r="F325" s="79"/>
      <c r="G325" s="383"/>
      <c r="H325" s="79"/>
    </row>
    <row r="326" spans="2:8">
      <c r="B326" s="79"/>
      <c r="C326" s="383"/>
      <c r="D326" s="79"/>
      <c r="E326" s="383"/>
      <c r="F326" s="79"/>
      <c r="G326" s="383"/>
      <c r="H326" s="79"/>
    </row>
    <row r="327" spans="2:8">
      <c r="B327" s="79"/>
      <c r="C327" s="383"/>
      <c r="D327" s="79"/>
      <c r="E327" s="383"/>
      <c r="F327" s="79"/>
      <c r="G327" s="383"/>
      <c r="H327" s="79"/>
    </row>
    <row r="328" spans="2:8">
      <c r="B328" s="79"/>
      <c r="C328" s="383"/>
      <c r="D328" s="79"/>
      <c r="E328" s="383"/>
      <c r="F328" s="79"/>
      <c r="G328" s="383"/>
      <c r="H328" s="79"/>
    </row>
    <row r="329" spans="2:8">
      <c r="B329" s="79"/>
      <c r="C329" s="383"/>
      <c r="D329" s="79"/>
      <c r="E329" s="383"/>
      <c r="F329" s="79"/>
      <c r="G329" s="383"/>
      <c r="H329" s="79"/>
    </row>
    <row r="330" spans="2:8">
      <c r="B330" s="79"/>
      <c r="C330" s="383"/>
      <c r="D330" s="79"/>
      <c r="E330" s="383"/>
      <c r="F330" s="79"/>
      <c r="G330" s="383"/>
      <c r="H330" s="79"/>
    </row>
    <row r="331" spans="2:8">
      <c r="B331" s="79"/>
      <c r="C331" s="383"/>
      <c r="D331" s="79"/>
      <c r="E331" s="383"/>
      <c r="F331" s="79"/>
      <c r="G331" s="383"/>
      <c r="H331" s="79"/>
    </row>
    <row r="332" spans="2:8">
      <c r="B332" s="79"/>
      <c r="C332" s="383"/>
      <c r="D332" s="79"/>
      <c r="E332" s="383"/>
      <c r="F332" s="79"/>
      <c r="G332" s="383"/>
      <c r="H332" s="79"/>
    </row>
    <row r="333" spans="2:8">
      <c r="B333" s="79"/>
      <c r="C333" s="383"/>
      <c r="D333" s="79"/>
      <c r="E333" s="383"/>
      <c r="F333" s="79"/>
      <c r="G333" s="383"/>
      <c r="H333" s="79"/>
    </row>
    <row r="334" spans="2:8">
      <c r="B334" s="79"/>
      <c r="C334" s="383"/>
      <c r="D334" s="79"/>
      <c r="E334" s="383"/>
      <c r="F334" s="79"/>
      <c r="G334" s="383"/>
      <c r="H334" s="79"/>
    </row>
    <row r="335" spans="2:8">
      <c r="B335" s="79"/>
      <c r="C335" s="383"/>
      <c r="D335" s="79"/>
      <c r="E335" s="383"/>
      <c r="F335" s="79"/>
      <c r="G335" s="383"/>
      <c r="H335" s="79"/>
    </row>
    <row r="336" spans="2:8">
      <c r="B336" s="79"/>
      <c r="C336" s="383"/>
      <c r="D336" s="79"/>
      <c r="E336" s="383"/>
      <c r="F336" s="79"/>
      <c r="G336" s="383"/>
      <c r="H336" s="79"/>
    </row>
    <row r="337" spans="2:8">
      <c r="B337" s="79"/>
      <c r="C337" s="383"/>
      <c r="D337" s="79"/>
      <c r="E337" s="383"/>
      <c r="F337" s="79"/>
      <c r="G337" s="383"/>
      <c r="H337" s="79"/>
    </row>
    <row r="338" spans="2:8">
      <c r="B338" s="79"/>
      <c r="C338" s="383"/>
      <c r="D338" s="79"/>
      <c r="E338" s="383"/>
      <c r="F338" s="79"/>
      <c r="G338" s="383"/>
      <c r="H338" s="79"/>
    </row>
    <row r="339" spans="2:8">
      <c r="B339" s="79"/>
      <c r="C339" s="383"/>
      <c r="D339" s="79"/>
      <c r="E339" s="383"/>
      <c r="F339" s="79"/>
      <c r="G339" s="383"/>
      <c r="H339" s="79"/>
    </row>
    <row r="340" spans="2:8">
      <c r="B340" s="79"/>
      <c r="C340" s="383"/>
      <c r="D340" s="79"/>
      <c r="E340" s="383"/>
      <c r="F340" s="79"/>
      <c r="G340" s="383"/>
      <c r="H340" s="79"/>
    </row>
    <row r="341" spans="2:8">
      <c r="B341" s="79"/>
      <c r="C341" s="383"/>
      <c r="D341" s="79"/>
      <c r="E341" s="383"/>
      <c r="F341" s="79"/>
      <c r="G341" s="383"/>
      <c r="H341" s="79"/>
    </row>
    <row r="342" spans="2:8">
      <c r="B342" s="79"/>
      <c r="C342" s="383"/>
      <c r="D342" s="79"/>
      <c r="E342" s="383"/>
      <c r="F342" s="79"/>
      <c r="G342" s="383"/>
      <c r="H342" s="79"/>
    </row>
    <row r="343" spans="2:8">
      <c r="B343" s="79"/>
      <c r="C343" s="383"/>
      <c r="D343" s="79"/>
      <c r="E343" s="383"/>
      <c r="F343" s="79"/>
      <c r="G343" s="383"/>
      <c r="H343" s="79"/>
    </row>
    <row r="344" spans="2:8">
      <c r="B344" s="79"/>
      <c r="C344" s="383"/>
      <c r="D344" s="79"/>
      <c r="E344" s="383"/>
      <c r="F344" s="79"/>
      <c r="G344" s="383"/>
      <c r="H344" s="79"/>
    </row>
    <row r="345" spans="2:8">
      <c r="B345" s="79"/>
      <c r="C345" s="383"/>
      <c r="D345" s="79"/>
      <c r="E345" s="383"/>
      <c r="F345" s="79"/>
      <c r="G345" s="383"/>
      <c r="H345" s="79"/>
    </row>
    <row r="346" spans="2:8">
      <c r="B346" s="79"/>
      <c r="C346" s="383"/>
      <c r="D346" s="79"/>
      <c r="E346" s="383"/>
      <c r="F346" s="79"/>
      <c r="G346" s="383"/>
      <c r="H346" s="79"/>
    </row>
    <row r="347" spans="2:8">
      <c r="B347" s="79"/>
      <c r="C347" s="383"/>
      <c r="D347" s="79"/>
      <c r="E347" s="383"/>
      <c r="F347" s="79"/>
      <c r="G347" s="383"/>
      <c r="H347" s="79"/>
    </row>
    <row r="348" spans="2:8">
      <c r="B348" s="79"/>
      <c r="C348" s="383"/>
      <c r="D348" s="79"/>
      <c r="E348" s="383"/>
      <c r="F348" s="79"/>
      <c r="G348" s="383"/>
      <c r="H348" s="79"/>
    </row>
    <row r="349" spans="2:8">
      <c r="B349" s="79"/>
      <c r="C349" s="383"/>
      <c r="D349" s="79"/>
      <c r="E349" s="383"/>
      <c r="F349" s="79"/>
      <c r="G349" s="383"/>
      <c r="H349" s="79"/>
    </row>
    <row r="350" spans="2:8">
      <c r="B350" s="79"/>
      <c r="C350" s="383"/>
      <c r="D350" s="79"/>
      <c r="E350" s="383"/>
      <c r="F350" s="79"/>
      <c r="G350" s="383"/>
      <c r="H350" s="79"/>
    </row>
    <row r="351" spans="2:8">
      <c r="B351" s="79"/>
      <c r="C351" s="383"/>
      <c r="D351" s="79"/>
      <c r="E351" s="383"/>
      <c r="F351" s="79"/>
      <c r="G351" s="383"/>
      <c r="H351" s="79"/>
    </row>
    <row r="352" spans="2:8">
      <c r="B352" s="79"/>
      <c r="C352" s="383"/>
      <c r="D352" s="79"/>
      <c r="E352" s="383"/>
      <c r="F352" s="79"/>
      <c r="G352" s="383"/>
      <c r="H352" s="79"/>
    </row>
    <row r="353" spans="2:8">
      <c r="B353" s="79"/>
      <c r="C353" s="383"/>
      <c r="D353" s="79"/>
      <c r="E353" s="383"/>
      <c r="F353" s="79"/>
      <c r="G353" s="383"/>
      <c r="H353" s="79"/>
    </row>
    <row r="354" spans="2:8">
      <c r="B354" s="79"/>
      <c r="C354" s="383"/>
      <c r="D354" s="79"/>
      <c r="E354" s="383"/>
      <c r="F354" s="79"/>
      <c r="G354" s="383"/>
      <c r="H354" s="79"/>
    </row>
    <row r="355" spans="2:8">
      <c r="B355" s="79"/>
      <c r="C355" s="383"/>
      <c r="D355" s="79"/>
      <c r="E355" s="383"/>
      <c r="F355" s="79"/>
      <c r="G355" s="383"/>
      <c r="H355" s="79"/>
    </row>
    <row r="356" spans="2:8">
      <c r="B356" s="79"/>
      <c r="C356" s="383"/>
      <c r="D356" s="79"/>
      <c r="E356" s="383"/>
      <c r="F356" s="79"/>
      <c r="G356" s="383"/>
      <c r="H356" s="79"/>
    </row>
    <row r="357" spans="2:8">
      <c r="B357" s="79"/>
      <c r="C357" s="383"/>
      <c r="D357" s="79"/>
      <c r="E357" s="383"/>
      <c r="F357" s="79"/>
      <c r="G357" s="383"/>
      <c r="H357" s="79"/>
    </row>
    <row r="358" spans="2:8">
      <c r="B358" s="79"/>
      <c r="C358" s="383"/>
      <c r="D358" s="79"/>
      <c r="E358" s="383"/>
      <c r="F358" s="79"/>
      <c r="G358" s="383"/>
      <c r="H358" s="79"/>
    </row>
    <row r="359" spans="2:8">
      <c r="B359" s="79"/>
      <c r="C359" s="383"/>
      <c r="D359" s="79"/>
      <c r="E359" s="383"/>
      <c r="F359" s="79"/>
      <c r="G359" s="383"/>
      <c r="H359" s="79"/>
    </row>
    <row r="360" spans="2:8">
      <c r="B360" s="79"/>
      <c r="C360" s="383"/>
      <c r="D360" s="79"/>
      <c r="E360" s="383"/>
      <c r="F360" s="79"/>
      <c r="G360" s="383"/>
      <c r="H360" s="79"/>
    </row>
    <row r="361" spans="2:8">
      <c r="B361" s="79"/>
      <c r="C361" s="383"/>
      <c r="D361" s="79"/>
      <c r="E361" s="383"/>
      <c r="F361" s="79"/>
      <c r="G361" s="383"/>
      <c r="H361" s="79"/>
    </row>
    <row r="362" spans="2:8">
      <c r="B362" s="79"/>
      <c r="C362" s="383"/>
      <c r="D362" s="79"/>
      <c r="E362" s="383"/>
      <c r="F362" s="79"/>
      <c r="G362" s="383"/>
      <c r="H362" s="79"/>
    </row>
    <row r="363" spans="2:8">
      <c r="B363" s="79"/>
      <c r="C363" s="383"/>
      <c r="D363" s="79"/>
      <c r="E363" s="383"/>
      <c r="F363" s="79"/>
      <c r="G363" s="383"/>
      <c r="H363" s="79"/>
    </row>
    <row r="364" spans="2:8">
      <c r="B364" s="79"/>
      <c r="C364" s="383"/>
      <c r="D364" s="79"/>
      <c r="E364" s="383"/>
      <c r="F364" s="79"/>
      <c r="G364" s="383"/>
      <c r="H364" s="79"/>
    </row>
    <row r="365" spans="2:8">
      <c r="B365" s="79"/>
      <c r="C365" s="383"/>
      <c r="D365" s="79"/>
      <c r="E365" s="383"/>
      <c r="F365" s="79"/>
      <c r="G365" s="383"/>
      <c r="H365" s="79"/>
    </row>
    <row r="366" spans="2:8">
      <c r="B366" s="79"/>
      <c r="C366" s="383"/>
      <c r="D366" s="79"/>
      <c r="E366" s="383"/>
      <c r="F366" s="79"/>
      <c r="G366" s="383"/>
      <c r="H366" s="79"/>
    </row>
    <row r="367" spans="2:8">
      <c r="B367" s="79"/>
      <c r="C367" s="383"/>
      <c r="D367" s="79"/>
      <c r="E367" s="383"/>
      <c r="F367" s="79"/>
      <c r="G367" s="383"/>
      <c r="H367" s="79"/>
    </row>
    <row r="368" spans="2:8">
      <c r="B368" s="79"/>
      <c r="C368" s="383"/>
      <c r="D368" s="79"/>
      <c r="E368" s="383"/>
      <c r="F368" s="79"/>
      <c r="G368" s="383"/>
      <c r="H368" s="79"/>
    </row>
    <row r="369" spans="2:8">
      <c r="B369" s="79"/>
      <c r="C369" s="383"/>
      <c r="D369" s="79"/>
      <c r="E369" s="383"/>
      <c r="F369" s="79"/>
      <c r="G369" s="383"/>
      <c r="H369" s="79"/>
    </row>
    <row r="370" spans="2:8">
      <c r="B370" s="79"/>
      <c r="C370" s="383"/>
      <c r="D370" s="79"/>
      <c r="E370" s="383"/>
      <c r="F370" s="79"/>
      <c r="G370" s="383"/>
      <c r="H370" s="79"/>
    </row>
    <row r="371" spans="2:8">
      <c r="B371" s="79"/>
      <c r="C371" s="383"/>
      <c r="D371" s="79"/>
      <c r="E371" s="383"/>
      <c r="F371" s="79"/>
      <c r="G371" s="383"/>
      <c r="H371" s="79"/>
    </row>
    <row r="372" spans="2:8">
      <c r="B372" s="79"/>
      <c r="C372" s="383"/>
      <c r="D372" s="79"/>
      <c r="E372" s="383"/>
      <c r="F372" s="79"/>
      <c r="G372" s="383"/>
      <c r="H372" s="79"/>
    </row>
    <row r="373" spans="2:8">
      <c r="B373" s="79"/>
      <c r="C373" s="383"/>
      <c r="D373" s="79"/>
      <c r="E373" s="383"/>
      <c r="F373" s="79"/>
      <c r="G373" s="383"/>
      <c r="H373" s="79"/>
    </row>
    <row r="374" spans="2:8">
      <c r="B374" s="79"/>
      <c r="C374" s="383"/>
      <c r="D374" s="79"/>
      <c r="E374" s="383"/>
      <c r="F374" s="79"/>
      <c r="G374" s="383"/>
      <c r="H374" s="79"/>
    </row>
    <row r="375" spans="2:8">
      <c r="B375" s="79"/>
      <c r="C375" s="383"/>
      <c r="D375" s="79"/>
      <c r="E375" s="383"/>
      <c r="F375" s="79"/>
      <c r="G375" s="383"/>
      <c r="H375" s="79"/>
    </row>
    <row r="376" spans="2:8">
      <c r="B376" s="79"/>
      <c r="C376" s="383"/>
      <c r="D376" s="79"/>
      <c r="E376" s="383"/>
      <c r="F376" s="79"/>
      <c r="G376" s="383"/>
      <c r="H376" s="79"/>
    </row>
    <row r="377" spans="2:8">
      <c r="B377" s="79"/>
      <c r="C377" s="383"/>
      <c r="D377" s="79"/>
      <c r="E377" s="383"/>
      <c r="F377" s="79"/>
      <c r="G377" s="383"/>
      <c r="H377" s="79"/>
    </row>
    <row r="378" spans="2:8">
      <c r="B378" s="79"/>
      <c r="C378" s="383"/>
      <c r="D378" s="79"/>
      <c r="E378" s="383"/>
      <c r="F378" s="79"/>
      <c r="G378" s="383"/>
      <c r="H378" s="79"/>
    </row>
    <row r="379" spans="2:8">
      <c r="B379" s="79"/>
      <c r="C379" s="383"/>
      <c r="D379" s="79"/>
      <c r="E379" s="383"/>
      <c r="F379" s="79"/>
      <c r="G379" s="383"/>
      <c r="H379" s="79"/>
    </row>
    <row r="380" spans="2:8">
      <c r="B380" s="79"/>
      <c r="C380" s="383"/>
      <c r="D380" s="79"/>
      <c r="E380" s="383"/>
      <c r="F380" s="79"/>
      <c r="G380" s="383"/>
      <c r="H380" s="79"/>
    </row>
    <row r="381" spans="2:8">
      <c r="B381" s="79"/>
      <c r="C381" s="383"/>
      <c r="D381" s="79"/>
      <c r="E381" s="383"/>
      <c r="F381" s="79"/>
      <c r="G381" s="383"/>
      <c r="H381" s="79"/>
    </row>
    <row r="382" spans="2:8">
      <c r="B382" s="79"/>
      <c r="C382" s="383"/>
      <c r="D382" s="79"/>
      <c r="E382" s="383"/>
      <c r="F382" s="79"/>
      <c r="G382" s="383"/>
      <c r="H382" s="79"/>
    </row>
    <row r="383" spans="2:8">
      <c r="B383" s="79"/>
      <c r="C383" s="383"/>
      <c r="D383" s="79"/>
      <c r="E383" s="383"/>
      <c r="F383" s="79"/>
      <c r="G383" s="383"/>
      <c r="H383" s="79"/>
    </row>
    <row r="384" spans="2:8">
      <c r="B384" s="79"/>
      <c r="C384" s="383"/>
      <c r="D384" s="79"/>
      <c r="E384" s="383"/>
      <c r="F384" s="79"/>
      <c r="G384" s="383"/>
      <c r="H384" s="79"/>
    </row>
    <row r="385" spans="2:8">
      <c r="B385" s="79"/>
      <c r="C385" s="383"/>
      <c r="D385" s="79"/>
      <c r="E385" s="383"/>
      <c r="F385" s="79"/>
      <c r="G385" s="383"/>
      <c r="H385" s="79"/>
    </row>
    <row r="386" spans="2:8">
      <c r="B386" s="79"/>
      <c r="C386" s="383"/>
      <c r="D386" s="79"/>
      <c r="E386" s="383"/>
      <c r="F386" s="79"/>
      <c r="G386" s="383"/>
      <c r="H386" s="79"/>
    </row>
    <row r="387" spans="2:8">
      <c r="B387" s="79"/>
      <c r="C387" s="383"/>
      <c r="D387" s="79"/>
      <c r="E387" s="383"/>
      <c r="F387" s="79"/>
      <c r="G387" s="383"/>
      <c r="H387" s="79"/>
    </row>
    <row r="388" spans="2:8">
      <c r="B388" s="79"/>
      <c r="C388" s="383"/>
      <c r="D388" s="79"/>
      <c r="E388" s="383"/>
      <c r="F388" s="79"/>
      <c r="G388" s="383"/>
      <c r="H388" s="79"/>
    </row>
    <row r="389" spans="2:8">
      <c r="B389" s="79"/>
      <c r="C389" s="383"/>
      <c r="D389" s="79"/>
      <c r="E389" s="383"/>
      <c r="F389" s="79"/>
      <c r="G389" s="383"/>
      <c r="H389" s="79"/>
    </row>
    <row r="390" spans="2:8">
      <c r="B390" s="79"/>
      <c r="C390" s="383"/>
      <c r="D390" s="79"/>
      <c r="E390" s="383"/>
      <c r="F390" s="79"/>
      <c r="G390" s="383"/>
      <c r="H390" s="79"/>
    </row>
    <row r="391" spans="2:8">
      <c r="B391" s="79"/>
      <c r="C391" s="383"/>
      <c r="D391" s="79"/>
      <c r="E391" s="383"/>
      <c r="F391" s="79"/>
      <c r="G391" s="383"/>
      <c r="H391" s="79"/>
    </row>
    <row r="392" spans="2:8">
      <c r="B392" s="79"/>
      <c r="C392" s="383"/>
      <c r="D392" s="79"/>
      <c r="E392" s="383"/>
      <c r="F392" s="79"/>
      <c r="G392" s="383"/>
      <c r="H392" s="79"/>
    </row>
  </sheetData>
  <mergeCells count="15">
    <mergeCell ref="A1:N1"/>
    <mergeCell ref="B4:G4"/>
    <mergeCell ref="I4:N4"/>
    <mergeCell ref="D7:G7"/>
    <mergeCell ref="A71:N71"/>
    <mergeCell ref="K7:N7"/>
    <mergeCell ref="A74:N74"/>
    <mergeCell ref="B7:C10"/>
    <mergeCell ref="F10:G10"/>
    <mergeCell ref="I7:J10"/>
    <mergeCell ref="M10:N10"/>
    <mergeCell ref="A4:A10"/>
    <mergeCell ref="D10:E10"/>
    <mergeCell ref="K10:L10"/>
    <mergeCell ref="A73:N73"/>
  </mergeCells>
  <phoneticPr fontId="0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23</vt:i4>
      </vt:variant>
    </vt:vector>
  </HeadingPairs>
  <TitlesOfParts>
    <vt:vector size="46" baseType="lpstr">
      <vt:lpstr>5.1</vt:lpstr>
      <vt:lpstr>5.2</vt:lpstr>
      <vt:lpstr>5.3-5.4</vt:lpstr>
      <vt:lpstr>5.5</vt:lpstr>
      <vt:lpstr>5.6 - 5.7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5.20</vt:lpstr>
      <vt:lpstr>5.21</vt:lpstr>
      <vt:lpstr>5.22</vt:lpstr>
      <vt:lpstr>5.23</vt:lpstr>
      <vt:lpstr>5.24</vt:lpstr>
      <vt:lpstr>5.25</vt:lpstr>
      <vt:lpstr>'5.1'!Print_Area</vt:lpstr>
      <vt:lpstr>'5.10'!Print_Area</vt:lpstr>
      <vt:lpstr>'5.11'!Print_Area</vt:lpstr>
      <vt:lpstr>'5.12'!Print_Area</vt:lpstr>
      <vt:lpstr>'5.13'!Print_Area</vt:lpstr>
      <vt:lpstr>'5.14'!Print_Area</vt:lpstr>
      <vt:lpstr>'5.15'!Print_Area</vt:lpstr>
      <vt:lpstr>'5.16'!Print_Area</vt:lpstr>
      <vt:lpstr>'5.17'!Print_Area</vt:lpstr>
      <vt:lpstr>'5.18'!Print_Area</vt:lpstr>
      <vt:lpstr>'5.19'!Print_Area</vt:lpstr>
      <vt:lpstr>'5.2'!Print_Area</vt:lpstr>
      <vt:lpstr>'5.20'!Print_Area</vt:lpstr>
      <vt:lpstr>'5.21'!Print_Area</vt:lpstr>
      <vt:lpstr>'5.22'!Print_Area</vt:lpstr>
      <vt:lpstr>'5.23'!Print_Area</vt:lpstr>
      <vt:lpstr>'5.24'!Print_Area</vt:lpstr>
      <vt:lpstr>'5.25'!Print_Area</vt:lpstr>
      <vt:lpstr>'5.3-5.4'!Print_Area</vt:lpstr>
      <vt:lpstr>'5.5'!Print_Area</vt:lpstr>
      <vt:lpstr>'5.6 - 5.7'!Print_Area</vt:lpstr>
      <vt:lpstr>'5.8'!Print_Area</vt:lpstr>
      <vt:lpstr>'5.9'!Print_Area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Nallely San Juan Hernández</dc:creator>
  <cp:lastModifiedBy>Luz Adriana Tovar Martínez </cp:lastModifiedBy>
  <cp:lastPrinted>2018-10-26T23:26:13Z</cp:lastPrinted>
  <dcterms:created xsi:type="dcterms:W3CDTF">2006-05-24T20:42:58Z</dcterms:created>
  <dcterms:modified xsi:type="dcterms:W3CDTF">2019-11-20T19:37:07Z</dcterms:modified>
</cp:coreProperties>
</file>