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23040" windowHeight="9096" tabRatio="832"/>
  </bookViews>
  <sheets>
    <sheet name="7.1" sheetId="103" r:id="rId1"/>
    <sheet name="7.2" sheetId="104" r:id="rId2"/>
    <sheet name="7.3" sheetId="105" r:id="rId3"/>
    <sheet name="7.4" sheetId="106" r:id="rId4"/>
    <sheet name="7.5" sheetId="82" r:id="rId5"/>
    <sheet name="7.6" sheetId="83" r:id="rId6"/>
    <sheet name="7.7" sheetId="84" r:id="rId7"/>
    <sheet name="7.8" sheetId="85" r:id="rId8"/>
    <sheet name="7.9" sheetId="89" r:id="rId9"/>
    <sheet name="7.10" sheetId="90" r:id="rId10"/>
    <sheet name="7.11" sheetId="91" r:id="rId11"/>
    <sheet name="7.12" sheetId="92" r:id="rId12"/>
    <sheet name="7.13" sheetId="107" r:id="rId13"/>
    <sheet name="7.14" sheetId="108" r:id="rId14"/>
    <sheet name="7.15" sheetId="109" r:id="rId15"/>
  </sheets>
  <definedNames>
    <definedName name="_xlnm._FilterDatabase" localSheetId="0" hidden="1">'7.1'!#REF!</definedName>
    <definedName name="_xlnm._FilterDatabase" localSheetId="9" hidden="1">'7.10'!#REF!</definedName>
    <definedName name="_xlnm._FilterDatabase" localSheetId="10" hidden="1">'7.11'!#REF!</definedName>
    <definedName name="_xlnm._FilterDatabase" localSheetId="11" hidden="1">'7.12'!#REF!</definedName>
    <definedName name="_xlnm._FilterDatabase" localSheetId="12" hidden="1">'7.13'!#REF!</definedName>
    <definedName name="_xlnm._FilterDatabase" localSheetId="13" hidden="1">'7.14'!#REF!</definedName>
    <definedName name="_xlnm._FilterDatabase" localSheetId="14" hidden="1">'7.15'!#REF!</definedName>
    <definedName name="_xlnm._FilterDatabase" localSheetId="1" hidden="1">'7.2'!#REF!</definedName>
    <definedName name="_xlnm._FilterDatabase" localSheetId="2" hidden="1">'7.3'!#REF!</definedName>
    <definedName name="_xlnm._FilterDatabase" localSheetId="3" hidden="1">'7.4'!#REF!</definedName>
    <definedName name="_xlnm._FilterDatabase" localSheetId="4" hidden="1">'7.5'!#REF!</definedName>
    <definedName name="_xlnm._FilterDatabase" localSheetId="5" hidden="1">'7.6'!#REF!</definedName>
    <definedName name="_xlnm._FilterDatabase" localSheetId="6" hidden="1">'7.7'!#REF!</definedName>
    <definedName name="_xlnm._FilterDatabase" localSheetId="7" hidden="1">'7.8'!#REF!</definedName>
    <definedName name="_xlnm._FilterDatabase" localSheetId="8" hidden="1">'7.9'!#REF!</definedName>
    <definedName name="_xlnm.Print_Area" localSheetId="0">'7.1'!$A$1:$R$47</definedName>
    <definedName name="_xlnm.Print_Area" localSheetId="9">'7.10'!$A$1:$R$70</definedName>
    <definedName name="_xlnm.Print_Area" localSheetId="10">'7.11'!$A$1:$R$111</definedName>
    <definedName name="_xlnm.Print_Area" localSheetId="11">'7.12'!$A$1:$R$75</definedName>
    <definedName name="_xlnm.Print_Area" localSheetId="12">'7.13'!$A$1:$R$142</definedName>
    <definedName name="_xlnm.Print_Area" localSheetId="13">'7.14'!$A$1:$R$124</definedName>
    <definedName name="_xlnm.Print_Area" localSheetId="14">'7.15'!$A$1:$R$114</definedName>
    <definedName name="_xlnm.Print_Area" localSheetId="1">'7.2'!$A$1:$R$70</definedName>
    <definedName name="_xlnm.Print_Area" localSheetId="2">'7.3'!$A$1:$R$110</definedName>
    <definedName name="_xlnm.Print_Area" localSheetId="3">'7.4'!$A$1:$R$77</definedName>
    <definedName name="_xlnm.Print_Area" localSheetId="4">'7.5'!$A$1:$R$46</definedName>
    <definedName name="_xlnm.Print_Area" localSheetId="5">'7.6'!$A$1:$R$71</definedName>
    <definedName name="_xlnm.Print_Area" localSheetId="6">'7.7'!$A$1:$R$111</definedName>
    <definedName name="_xlnm.Print_Area" localSheetId="7">'7.8'!$A$1:$R$69</definedName>
    <definedName name="_xlnm.Print_Area" localSheetId="8">'7.9'!$A$1:$R$46</definedName>
    <definedName name="_xlnm.Print_Titles" localSheetId="0">'7.1'!$1:$21</definedName>
    <definedName name="_xlnm.Print_Titles" localSheetId="10">'7.11'!$1:$12</definedName>
    <definedName name="_xlnm.Print_Titles" localSheetId="11">'7.12'!$1:$2</definedName>
    <definedName name="_xlnm.Print_Titles" localSheetId="12">'7.13'!$1:$11</definedName>
    <definedName name="_xlnm.Print_Titles" localSheetId="13">'7.14'!$1:$11</definedName>
    <definedName name="_xlnm.Print_Titles" localSheetId="14">'7.15'!$1:$11</definedName>
    <definedName name="_xlnm.Print_Titles" localSheetId="2">'7.3'!$1:$12</definedName>
    <definedName name="_xlnm.Print_Titles" localSheetId="3">'7.4'!$1:$2</definedName>
    <definedName name="_xlnm.Print_Titles" localSheetId="4">'7.5'!$1:$26</definedName>
    <definedName name="_xlnm.Print_Titles" localSheetId="6">'7.7'!$1:$12</definedName>
    <definedName name="_xlnm.Print_Titles" localSheetId="7">'7.8'!$1:$2</definedName>
    <definedName name="_xlnm.Print_Titles" localSheetId="8">'7.9'!$1:$18</definedName>
  </definedNames>
  <calcPr calcId="145621"/>
</workbook>
</file>

<file path=xl/calcChain.xml><?xml version="1.0" encoding="utf-8"?>
<calcChain xmlns="http://schemas.openxmlformats.org/spreadsheetml/2006/main">
  <c r="B21" i="107" l="1"/>
  <c r="H21" i="107"/>
  <c r="F21" i="107"/>
  <c r="D21" i="107"/>
  <c r="B78" i="108" l="1"/>
  <c r="B50" i="84" l="1"/>
  <c r="B51" i="84"/>
  <c r="B52" i="84"/>
  <c r="D15" i="82" l="1"/>
  <c r="U20" i="82"/>
  <c r="F57" i="85" l="1"/>
  <c r="D57" i="85"/>
  <c r="K56" i="105"/>
  <c r="F70" i="109" l="1"/>
  <c r="D70" i="109"/>
  <c r="B76" i="109"/>
  <c r="D26" i="109"/>
  <c r="D118" i="108"/>
  <c r="B118" i="108"/>
  <c r="H69" i="108"/>
  <c r="F69" i="108"/>
  <c r="D69" i="108"/>
  <c r="B69" i="108"/>
  <c r="D26" i="108" l="1"/>
  <c r="F26" i="108"/>
  <c r="H26" i="108"/>
  <c r="D20" i="108"/>
  <c r="B20" i="108"/>
  <c r="H118" i="107"/>
  <c r="F118" i="107"/>
  <c r="B118" i="107" s="1"/>
  <c r="D118" i="107"/>
  <c r="D105" i="107"/>
  <c r="B110" i="107"/>
  <c r="D92" i="107"/>
  <c r="B99" i="107"/>
  <c r="B85" i="107"/>
  <c r="D79" i="107"/>
  <c r="H19" i="107"/>
  <c r="F19" i="107"/>
  <c r="D19" i="107"/>
  <c r="D15" i="107"/>
  <c r="D13" i="107" s="1"/>
  <c r="F15" i="107"/>
  <c r="H15" i="107"/>
  <c r="D38" i="92"/>
  <c r="M40" i="91"/>
  <c r="O40" i="91"/>
  <c r="O39" i="91" s="1"/>
  <c r="Q40" i="91"/>
  <c r="M41" i="91"/>
  <c r="O41" i="91"/>
  <c r="Q41" i="91"/>
  <c r="M42" i="91"/>
  <c r="O42" i="91"/>
  <c r="Q42" i="91"/>
  <c r="M43" i="91"/>
  <c r="O43" i="91"/>
  <c r="Q43" i="91"/>
  <c r="M44" i="91"/>
  <c r="O44" i="91"/>
  <c r="Q44" i="91"/>
  <c r="M45" i="91"/>
  <c r="O45" i="91"/>
  <c r="Q45" i="91"/>
  <c r="M46" i="91"/>
  <c r="O46" i="91"/>
  <c r="Q46" i="91"/>
  <c r="M47" i="91"/>
  <c r="O47" i="91"/>
  <c r="Q47" i="91"/>
  <c r="M48" i="91"/>
  <c r="O48" i="91"/>
  <c r="Q48" i="91"/>
  <c r="M49" i="91"/>
  <c r="O49" i="91"/>
  <c r="Q49" i="91"/>
  <c r="M50" i="91"/>
  <c r="O50" i="91"/>
  <c r="Q50" i="91"/>
  <c r="M51" i="91"/>
  <c r="O51" i="91"/>
  <c r="Q51" i="91"/>
  <c r="M55" i="91"/>
  <c r="O55" i="91"/>
  <c r="Q55" i="91"/>
  <c r="M56" i="91"/>
  <c r="O56" i="91"/>
  <c r="Q56" i="91"/>
  <c r="M57" i="91"/>
  <c r="O57" i="91"/>
  <c r="Q57" i="91"/>
  <c r="M58" i="91"/>
  <c r="O58" i="91"/>
  <c r="Q58" i="91"/>
  <c r="M59" i="91"/>
  <c r="O59" i="91"/>
  <c r="Q59" i="91"/>
  <c r="M74" i="91"/>
  <c r="M73" i="91" s="1"/>
  <c r="O74" i="91"/>
  <c r="O73" i="91" s="1"/>
  <c r="Q74" i="91"/>
  <c r="M75" i="91"/>
  <c r="O75" i="91"/>
  <c r="Q75" i="91"/>
  <c r="Q15" i="89"/>
  <c r="O15" i="89"/>
  <c r="O15" i="103"/>
  <c r="B19" i="107" l="1"/>
  <c r="Q73" i="91"/>
  <c r="Q54" i="91"/>
  <c r="O54" i="91"/>
  <c r="M54" i="91"/>
  <c r="Q39" i="91"/>
  <c r="M39" i="91"/>
  <c r="H38" i="85"/>
  <c r="D38" i="85"/>
  <c r="D36" i="85"/>
  <c r="H48" i="85"/>
  <c r="F38" i="85"/>
  <c r="B94" i="84"/>
  <c r="B90" i="84"/>
  <c r="D63" i="84"/>
  <c r="F63" i="84"/>
  <c r="H63" i="84"/>
  <c r="D39" i="84" l="1"/>
  <c r="H19" i="83" l="1"/>
  <c r="D19" i="83"/>
  <c r="F19" i="83"/>
  <c r="B25" i="83"/>
  <c r="Q15" i="82"/>
  <c r="O15" i="82"/>
  <c r="B17" i="82"/>
  <c r="B16" i="82"/>
  <c r="K16" i="82" s="1"/>
  <c r="K17" i="103"/>
  <c r="K15" i="103" s="1"/>
  <c r="K13" i="103" s="1"/>
  <c r="K16" i="103"/>
  <c r="Q15" i="103"/>
  <c r="O21" i="103"/>
  <c r="B19" i="83" l="1"/>
  <c r="D36" i="82"/>
  <c r="F36" i="82"/>
  <c r="H36" i="82"/>
  <c r="F64" i="106"/>
  <c r="D64" i="106"/>
  <c r="B64" i="106"/>
  <c r="B65" i="106"/>
  <c r="Q66" i="106"/>
  <c r="B44" i="106" l="1"/>
  <c r="B64" i="105" l="1"/>
  <c r="B69" i="105"/>
  <c r="B32" i="105"/>
  <c r="D37" i="103"/>
  <c r="B38" i="103"/>
  <c r="B31" i="103"/>
  <c r="B40" i="91" l="1"/>
  <c r="B16" i="107" l="1"/>
  <c r="D62" i="107"/>
  <c r="D60" i="107" s="1"/>
  <c r="F62" i="107"/>
  <c r="H62" i="107"/>
  <c r="B40" i="85"/>
  <c r="B39" i="85"/>
  <c r="B33" i="105" l="1"/>
  <c r="B40" i="105"/>
  <c r="B41" i="105"/>
  <c r="B42" i="105"/>
  <c r="B43" i="105"/>
  <c r="B44" i="105"/>
  <c r="B45" i="105"/>
  <c r="B46" i="105"/>
  <c r="B47" i="105"/>
  <c r="B48" i="105"/>
  <c r="B49" i="105"/>
  <c r="B50" i="105"/>
  <c r="Q105" i="109" l="1"/>
  <c r="O105" i="109"/>
  <c r="M105" i="109"/>
  <c r="Q97" i="109"/>
  <c r="O97" i="109"/>
  <c r="M97" i="109"/>
  <c r="Q93" i="109"/>
  <c r="O93" i="109"/>
  <c r="M93" i="109"/>
  <c r="M89" i="109"/>
  <c r="O89" i="109"/>
  <c r="Q89" i="109"/>
  <c r="Q88" i="109"/>
  <c r="O88" i="109"/>
  <c r="M88" i="109"/>
  <c r="Q83" i="109"/>
  <c r="Q84" i="109"/>
  <c r="Q79" i="109"/>
  <c r="O82" i="109"/>
  <c r="O84" i="109"/>
  <c r="O79" i="109"/>
  <c r="M84" i="109"/>
  <c r="M79" i="109"/>
  <c r="Q75" i="109"/>
  <c r="Q74" i="109"/>
  <c r="Q73" i="109"/>
  <c r="Q72" i="109"/>
  <c r="Q71" i="109"/>
  <c r="O75" i="109"/>
  <c r="O74" i="109"/>
  <c r="O73" i="109"/>
  <c r="O71" i="109"/>
  <c r="M74" i="109"/>
  <c r="M75" i="109"/>
  <c r="M72" i="109"/>
  <c r="M71" i="109"/>
  <c r="Q68" i="109"/>
  <c r="Q67" i="109"/>
  <c r="O68" i="109"/>
  <c r="O67" i="109"/>
  <c r="M68" i="109"/>
  <c r="M67" i="109"/>
  <c r="M47" i="109"/>
  <c r="M48" i="109"/>
  <c r="M49" i="109"/>
  <c r="O46" i="109"/>
  <c r="O47" i="109"/>
  <c r="O48" i="109"/>
  <c r="O49" i="109"/>
  <c r="Q49" i="109"/>
  <c r="Q48" i="109"/>
  <c r="Q46" i="109"/>
  <c r="Q44" i="109"/>
  <c r="Q40" i="109"/>
  <c r="Q39" i="109"/>
  <c r="Q37" i="109"/>
  <c r="Q36" i="109"/>
  <c r="Q35" i="109"/>
  <c r="O40" i="109"/>
  <c r="O39" i="109"/>
  <c r="O38" i="109"/>
  <c r="O37" i="109"/>
  <c r="O36" i="109"/>
  <c r="O35" i="109"/>
  <c r="M39" i="109"/>
  <c r="M40" i="109"/>
  <c r="M36" i="109"/>
  <c r="M35" i="109"/>
  <c r="M31" i="109"/>
  <c r="M30" i="109"/>
  <c r="M29" i="109"/>
  <c r="M28" i="109"/>
  <c r="O28" i="109"/>
  <c r="O30" i="109"/>
  <c r="O29" i="109"/>
  <c r="Q29" i="109"/>
  <c r="Q30" i="109"/>
  <c r="Q31" i="109"/>
  <c r="O31" i="109"/>
  <c r="Q27" i="109"/>
  <c r="O27" i="109"/>
  <c r="M27" i="109"/>
  <c r="M24" i="109"/>
  <c r="O24" i="109"/>
  <c r="Q24" i="109"/>
  <c r="Q23" i="109"/>
  <c r="O23" i="109"/>
  <c r="M23" i="109"/>
  <c r="Q17" i="109"/>
  <c r="Q16" i="109"/>
  <c r="O17" i="109"/>
  <c r="O16" i="109"/>
  <c r="M17" i="109"/>
  <c r="M16" i="109"/>
  <c r="M108" i="108"/>
  <c r="O108" i="108"/>
  <c r="Q108" i="108"/>
  <c r="Q103" i="108"/>
  <c r="O103" i="108"/>
  <c r="M103" i="108"/>
  <c r="Q99" i="108"/>
  <c r="Q91" i="108"/>
  <c r="O99" i="108"/>
  <c r="O91" i="108"/>
  <c r="M99" i="108"/>
  <c r="M91" i="108"/>
  <c r="Q86" i="108"/>
  <c r="Q84" i="108"/>
  <c r="Q82" i="108"/>
  <c r="O82" i="108"/>
  <c r="O83" i="108"/>
  <c r="M87" i="108"/>
  <c r="O87" i="108"/>
  <c r="Q87" i="108"/>
  <c r="Q76" i="108"/>
  <c r="O76" i="108"/>
  <c r="M76" i="108"/>
  <c r="Q73" i="108"/>
  <c r="Q72" i="108"/>
  <c r="O73" i="108"/>
  <c r="O72" i="108"/>
  <c r="M73" i="108"/>
  <c r="M72" i="108"/>
  <c r="O58" i="108"/>
  <c r="O57" i="108"/>
  <c r="O56" i="108"/>
  <c r="O55" i="108"/>
  <c r="O54" i="108"/>
  <c r="M59" i="108"/>
  <c r="M58" i="108"/>
  <c r="M57" i="108"/>
  <c r="M56" i="108"/>
  <c r="M55" i="108"/>
  <c r="M54" i="108"/>
  <c r="O59" i="108"/>
  <c r="Q59" i="108"/>
  <c r="Q54" i="108"/>
  <c r="M50" i="108"/>
  <c r="O50" i="108"/>
  <c r="Q50" i="108"/>
  <c r="Q42" i="108"/>
  <c r="O42" i="108"/>
  <c r="M42" i="108"/>
  <c r="Q34" i="108"/>
  <c r="Q36" i="108"/>
  <c r="Q38" i="108"/>
  <c r="Q27" i="108"/>
  <c r="O38" i="108"/>
  <c r="O27" i="108"/>
  <c r="M38" i="108"/>
  <c r="M27" i="108"/>
  <c r="Q24" i="108"/>
  <c r="Q23" i="108"/>
  <c r="O24" i="108"/>
  <c r="O23" i="108"/>
  <c r="M24" i="108"/>
  <c r="M23" i="108"/>
  <c r="Q17" i="108"/>
  <c r="Q16" i="108"/>
  <c r="O17" i="108"/>
  <c r="O16" i="108"/>
  <c r="M17" i="108"/>
  <c r="M16" i="108"/>
  <c r="Q129" i="107"/>
  <c r="Q128" i="107"/>
  <c r="O129" i="107"/>
  <c r="O128" i="107"/>
  <c r="M129" i="107"/>
  <c r="M128" i="107"/>
  <c r="Q124" i="107"/>
  <c r="Q123" i="107"/>
  <c r="O124" i="107"/>
  <c r="O123" i="107"/>
  <c r="M124" i="107"/>
  <c r="M123" i="107"/>
  <c r="Q114" i="107"/>
  <c r="Q113" i="107"/>
  <c r="O114" i="107"/>
  <c r="O113" i="107"/>
  <c r="M114" i="107"/>
  <c r="M113" i="107"/>
  <c r="Q106" i="107"/>
  <c r="O106" i="107"/>
  <c r="M106" i="107"/>
  <c r="M103" i="107"/>
  <c r="O103" i="107"/>
  <c r="Q103" i="107"/>
  <c r="Q102" i="107"/>
  <c r="O102" i="107"/>
  <c r="M102" i="107"/>
  <c r="M98" i="107"/>
  <c r="O98" i="107"/>
  <c r="Q98" i="107"/>
  <c r="Q93" i="107"/>
  <c r="O93" i="107"/>
  <c r="M93" i="107"/>
  <c r="Q89" i="107"/>
  <c r="Q88" i="107"/>
  <c r="Q87" i="107" s="1"/>
  <c r="O89" i="107"/>
  <c r="O88" i="107"/>
  <c r="M89" i="107"/>
  <c r="M88" i="107"/>
  <c r="M84" i="107"/>
  <c r="O84" i="107"/>
  <c r="Q84" i="107"/>
  <c r="Q80" i="107"/>
  <c r="O80" i="107"/>
  <c r="M80" i="107"/>
  <c r="Q74" i="107"/>
  <c r="Q73" i="107"/>
  <c r="O74" i="107"/>
  <c r="O73" i="107"/>
  <c r="M74" i="107"/>
  <c r="M73" i="107"/>
  <c r="M69" i="107"/>
  <c r="O69" i="107"/>
  <c r="Q69" i="107"/>
  <c r="Q68" i="107"/>
  <c r="O68" i="107"/>
  <c r="M68" i="107"/>
  <c r="Q57" i="107"/>
  <c r="Q56" i="107"/>
  <c r="O57" i="107"/>
  <c r="O56" i="107"/>
  <c r="M57" i="107"/>
  <c r="M56" i="107"/>
  <c r="M52" i="107"/>
  <c r="M49" i="107"/>
  <c r="Q45" i="107"/>
  <c r="Q44" i="107"/>
  <c r="O45" i="107"/>
  <c r="O44" i="107"/>
  <c r="M45" i="107"/>
  <c r="M44" i="107"/>
  <c r="M31" i="107"/>
  <c r="O31" i="107"/>
  <c r="Q31" i="107"/>
  <c r="Q30" i="107"/>
  <c r="O30" i="107"/>
  <c r="M30" i="107"/>
  <c r="Q22" i="107"/>
  <c r="O22" i="107"/>
  <c r="M22" i="107"/>
  <c r="Q17" i="107"/>
  <c r="Q16" i="107"/>
  <c r="O17" i="107"/>
  <c r="O16" i="107"/>
  <c r="M17" i="107"/>
  <c r="M16" i="107"/>
  <c r="M67" i="92"/>
  <c r="O67" i="92"/>
  <c r="Q67" i="92"/>
  <c r="Q63" i="92"/>
  <c r="O63" i="92"/>
  <c r="M63" i="92"/>
  <c r="O58" i="92"/>
  <c r="M58" i="92"/>
  <c r="Q58" i="92"/>
  <c r="Q52" i="92"/>
  <c r="O52" i="92"/>
  <c r="M52" i="92"/>
  <c r="M48" i="92"/>
  <c r="Q41" i="92"/>
  <c r="O41" i="92"/>
  <c r="M41" i="92"/>
  <c r="M35" i="92"/>
  <c r="O35" i="92"/>
  <c r="Q35" i="92"/>
  <c r="Q34" i="92"/>
  <c r="O34" i="92"/>
  <c r="M34" i="92"/>
  <c r="M31" i="92"/>
  <c r="O31" i="92"/>
  <c r="Q31" i="92"/>
  <c r="Q28" i="92"/>
  <c r="O28" i="92"/>
  <c r="M28" i="92"/>
  <c r="M24" i="92"/>
  <c r="O24" i="92"/>
  <c r="Q24" i="92"/>
  <c r="Q16" i="92"/>
  <c r="O16" i="92"/>
  <c r="M16" i="92"/>
  <c r="M94" i="91"/>
  <c r="O94" i="91"/>
  <c r="Q94" i="91"/>
  <c r="Q89" i="91"/>
  <c r="O89" i="91"/>
  <c r="M89" i="91"/>
  <c r="Q85" i="91"/>
  <c r="Q84" i="91"/>
  <c r="Q80" i="91"/>
  <c r="Q79" i="91"/>
  <c r="O80" i="91"/>
  <c r="O79" i="91"/>
  <c r="M80" i="91"/>
  <c r="M79" i="91"/>
  <c r="M28" i="91"/>
  <c r="O28" i="91"/>
  <c r="Q28" i="91"/>
  <c r="Q27" i="91"/>
  <c r="O27" i="91"/>
  <c r="M27" i="91"/>
  <c r="O20" i="91"/>
  <c r="Q20" i="91"/>
  <c r="Q23" i="91"/>
  <c r="Q16" i="91"/>
  <c r="O23" i="91"/>
  <c r="O16" i="91"/>
  <c r="M23" i="91"/>
  <c r="M16" i="91"/>
  <c r="M59" i="90"/>
  <c r="O59" i="90"/>
  <c r="Q59" i="90"/>
  <c r="Q56" i="90"/>
  <c r="O56" i="90"/>
  <c r="M56" i="90"/>
  <c r="Q53" i="90"/>
  <c r="Q52" i="90"/>
  <c r="O53" i="90"/>
  <c r="O52" i="90"/>
  <c r="M53" i="90"/>
  <c r="M52" i="90"/>
  <c r="Q48" i="90"/>
  <c r="Q43" i="90"/>
  <c r="O48" i="90"/>
  <c r="O43" i="90"/>
  <c r="M48" i="90"/>
  <c r="M43" i="90"/>
  <c r="Q39" i="90"/>
  <c r="Q38" i="90"/>
  <c r="Q37" i="90" s="1"/>
  <c r="O39" i="90"/>
  <c r="O38" i="90"/>
  <c r="M38" i="90"/>
  <c r="M39" i="90"/>
  <c r="M35" i="90"/>
  <c r="O35" i="90"/>
  <c r="Q35" i="90"/>
  <c r="Q34" i="90"/>
  <c r="O34" i="90"/>
  <c r="M34" i="90"/>
  <c r="Q30" i="90"/>
  <c r="Q29" i="90"/>
  <c r="O29" i="90"/>
  <c r="M29" i="90"/>
  <c r="B25" i="90"/>
  <c r="B24" i="90"/>
  <c r="O20" i="90"/>
  <c r="M20" i="90"/>
  <c r="Q17" i="90"/>
  <c r="Q16" i="90"/>
  <c r="O16" i="90"/>
  <c r="M16" i="90"/>
  <c r="M31" i="89"/>
  <c r="O31" i="89"/>
  <c r="Q31" i="89"/>
  <c r="Q30" i="89"/>
  <c r="O30" i="89"/>
  <c r="M61" i="85"/>
  <c r="M60" i="85"/>
  <c r="M58" i="85"/>
  <c r="M59" i="85"/>
  <c r="Q49" i="85"/>
  <c r="M49" i="85"/>
  <c r="M45" i="85"/>
  <c r="Q45" i="85"/>
  <c r="Q40" i="85"/>
  <c r="M40" i="85"/>
  <c r="Q33" i="85"/>
  <c r="Q32" i="85"/>
  <c r="O32" i="85"/>
  <c r="M32" i="85"/>
  <c r="M29" i="85"/>
  <c r="O29" i="85"/>
  <c r="Q29" i="85"/>
  <c r="Q28" i="85"/>
  <c r="O28" i="85"/>
  <c r="M28" i="85"/>
  <c r="M24" i="85"/>
  <c r="O24" i="85"/>
  <c r="Q24" i="85"/>
  <c r="Q16" i="85"/>
  <c r="O16" i="85"/>
  <c r="M16" i="85"/>
  <c r="Q84" i="84"/>
  <c r="O84" i="84"/>
  <c r="M84" i="84"/>
  <c r="Q79" i="84"/>
  <c r="O79" i="84"/>
  <c r="M79" i="84"/>
  <c r="Q74" i="84"/>
  <c r="Q75" i="84"/>
  <c r="O75" i="84"/>
  <c r="M75" i="84"/>
  <c r="M59" i="84"/>
  <c r="O59" i="84"/>
  <c r="Q58" i="84"/>
  <c r="Q55" i="84"/>
  <c r="O55" i="84"/>
  <c r="M55" i="84"/>
  <c r="M51" i="84"/>
  <c r="O51" i="84"/>
  <c r="Q51" i="84"/>
  <c r="Q40" i="84"/>
  <c r="O40" i="84"/>
  <c r="M40" i="84"/>
  <c r="Q28" i="84"/>
  <c r="O28" i="84"/>
  <c r="M28" i="84"/>
  <c r="Q23" i="84"/>
  <c r="O23" i="84"/>
  <c r="M23" i="84"/>
  <c r="Q16" i="84"/>
  <c r="O16" i="84"/>
  <c r="M16" i="84"/>
  <c r="Q24" i="83"/>
  <c r="Q16" i="83"/>
  <c r="O17" i="83"/>
  <c r="O16" i="83"/>
  <c r="M17" i="83"/>
  <c r="M16" i="83"/>
  <c r="M16" i="82"/>
  <c r="M59" i="83"/>
  <c r="Q59" i="83"/>
  <c r="Q58" i="83"/>
  <c r="Q57" i="83"/>
  <c r="O59" i="83"/>
  <c r="O57" i="83"/>
  <c r="M57" i="83"/>
  <c r="M49" i="83"/>
  <c r="K49" i="83" s="1"/>
  <c r="Q48" i="83"/>
  <c r="Q43" i="83"/>
  <c r="O48" i="83"/>
  <c r="O43" i="83"/>
  <c r="M48" i="83"/>
  <c r="M43" i="83"/>
  <c r="Q33" i="83"/>
  <c r="Q34" i="83"/>
  <c r="M34" i="83"/>
  <c r="M33" i="83"/>
  <c r="Q29" i="83"/>
  <c r="Q28" i="83"/>
  <c r="O29" i="83"/>
  <c r="O28" i="83"/>
  <c r="M29" i="83"/>
  <c r="M28" i="83"/>
  <c r="Q23" i="83"/>
  <c r="Q20" i="83"/>
  <c r="O24" i="83"/>
  <c r="O20" i="83"/>
  <c r="M20" i="83"/>
  <c r="M21" i="83"/>
  <c r="M22" i="83"/>
  <c r="M23" i="83"/>
  <c r="Q31" i="82"/>
  <c r="Q30" i="82"/>
  <c r="O31" i="82"/>
  <c r="O30" i="82"/>
  <c r="M31" i="82"/>
  <c r="M30" i="82"/>
  <c r="Q68" i="106"/>
  <c r="Q69" i="106"/>
  <c r="Q70" i="106"/>
  <c r="Q67" i="106"/>
  <c r="Q65" i="106"/>
  <c r="O69" i="106"/>
  <c r="O70" i="106"/>
  <c r="O66" i="106"/>
  <c r="O67" i="106"/>
  <c r="O68" i="106"/>
  <c r="O65" i="106"/>
  <c r="M70" i="106"/>
  <c r="M66" i="106"/>
  <c r="M67" i="106"/>
  <c r="M68" i="106"/>
  <c r="M69" i="106"/>
  <c r="M65" i="106"/>
  <c r="Q61" i="106"/>
  <c r="Q55" i="106"/>
  <c r="O61" i="106"/>
  <c r="O55" i="106"/>
  <c r="M61" i="106"/>
  <c r="M60" i="106"/>
  <c r="M55" i="106"/>
  <c r="Q51" i="106"/>
  <c r="Q44" i="106"/>
  <c r="O44" i="106"/>
  <c r="M51" i="106"/>
  <c r="M44" i="106"/>
  <c r="Q37" i="106"/>
  <c r="O37" i="106"/>
  <c r="M37" i="106"/>
  <c r="Q28" i="106"/>
  <c r="O28" i="106"/>
  <c r="M28" i="106"/>
  <c r="Q16" i="106"/>
  <c r="O16" i="106"/>
  <c r="M16" i="106"/>
  <c r="Q94" i="105"/>
  <c r="Q89" i="105"/>
  <c r="O94" i="105"/>
  <c r="O89" i="105"/>
  <c r="M94" i="105"/>
  <c r="M89" i="105"/>
  <c r="Q84" i="105"/>
  <c r="O84" i="105"/>
  <c r="M84" i="105"/>
  <c r="Q79" i="105"/>
  <c r="O79" i="105"/>
  <c r="M79" i="105"/>
  <c r="Q74" i="105"/>
  <c r="O74" i="105"/>
  <c r="M74" i="105"/>
  <c r="Q55" i="105"/>
  <c r="O55" i="105"/>
  <c r="M55" i="105"/>
  <c r="Q51" i="105"/>
  <c r="Q40" i="105"/>
  <c r="O40" i="105"/>
  <c r="M40" i="105"/>
  <c r="O28" i="105"/>
  <c r="Q27" i="105"/>
  <c r="O27" i="105"/>
  <c r="M27" i="105"/>
  <c r="Q16" i="105"/>
  <c r="O16" i="105"/>
  <c r="M16" i="105"/>
  <c r="Q57" i="104"/>
  <c r="O57" i="104"/>
  <c r="M57" i="104"/>
  <c r="Q53" i="104"/>
  <c r="Q52" i="104"/>
  <c r="O53" i="104"/>
  <c r="O52" i="104"/>
  <c r="M52" i="104"/>
  <c r="Q46" i="104"/>
  <c r="O46" i="104"/>
  <c r="M46" i="104"/>
  <c r="Q43" i="104"/>
  <c r="O43" i="104"/>
  <c r="M43" i="104"/>
  <c r="O39" i="104"/>
  <c r="Q39" i="104"/>
  <c r="Q38" i="104"/>
  <c r="O38" i="104"/>
  <c r="M38" i="104"/>
  <c r="Q33" i="104"/>
  <c r="O33" i="104"/>
  <c r="M33" i="104"/>
  <c r="Q28" i="104"/>
  <c r="O28" i="104"/>
  <c r="Q29" i="104"/>
  <c r="O29" i="104"/>
  <c r="M29" i="104"/>
  <c r="M28" i="104"/>
  <c r="M24" i="104"/>
  <c r="M20" i="104"/>
  <c r="Q23" i="104"/>
  <c r="Q24" i="104"/>
  <c r="Q20" i="104"/>
  <c r="O20" i="104"/>
  <c r="O22" i="104"/>
  <c r="M22" i="104"/>
  <c r="Q17" i="104"/>
  <c r="Q16" i="104"/>
  <c r="O17" i="104"/>
  <c r="O16" i="104"/>
  <c r="M17" i="104"/>
  <c r="M16" i="104"/>
  <c r="Q32" i="103"/>
  <c r="Q31" i="103"/>
  <c r="O32" i="103"/>
  <c r="O31" i="103"/>
  <c r="M32" i="103"/>
  <c r="M31" i="103"/>
  <c r="Q23" i="103"/>
  <c r="Q24" i="103"/>
  <c r="O23" i="103"/>
  <c r="M25" i="103"/>
  <c r="M21" i="103"/>
  <c r="M87" i="107" l="1"/>
  <c r="M57" i="85"/>
  <c r="D108" i="109"/>
  <c r="B32" i="109"/>
  <c r="B31" i="109"/>
  <c r="B30" i="109"/>
  <c r="B29" i="109"/>
  <c r="B28" i="109"/>
  <c r="B27" i="109"/>
  <c r="K27" i="109" l="1"/>
  <c r="K31" i="109"/>
  <c r="K29" i="109"/>
  <c r="K28" i="109"/>
  <c r="K30" i="109"/>
  <c r="B120" i="107"/>
  <c r="B119" i="107"/>
  <c r="B117" i="107"/>
  <c r="H116" i="107"/>
  <c r="D116" i="107"/>
  <c r="B114" i="107"/>
  <c r="B113" i="107"/>
  <c r="K113" i="107" s="1"/>
  <c r="B57" i="107"/>
  <c r="B56" i="107"/>
  <c r="H43" i="107"/>
  <c r="F43" i="107"/>
  <c r="D43" i="107"/>
  <c r="B45" i="107"/>
  <c r="B44" i="107"/>
  <c r="B35" i="107"/>
  <c r="B36" i="107"/>
  <c r="B37" i="107"/>
  <c r="B38" i="107"/>
  <c r="B40" i="107"/>
  <c r="B30" i="107"/>
  <c r="B27" i="107"/>
  <c r="B17" i="107"/>
  <c r="K16" i="107" s="1"/>
  <c r="Q66" i="92"/>
  <c r="Q62" i="92"/>
  <c r="O62" i="92"/>
  <c r="M62" i="92"/>
  <c r="D15" i="92"/>
  <c r="F15" i="92"/>
  <c r="H15" i="92"/>
  <c r="F63" i="91"/>
  <c r="H39" i="91"/>
  <c r="F39" i="91"/>
  <c r="D39" i="91"/>
  <c r="M51" i="90"/>
  <c r="B53" i="90"/>
  <c r="B52" i="90"/>
  <c r="H51" i="90"/>
  <c r="D51" i="90"/>
  <c r="F51" i="90"/>
  <c r="Q45" i="90"/>
  <c r="Q47" i="90"/>
  <c r="O46" i="90"/>
  <c r="O44" i="90"/>
  <c r="M44" i="90"/>
  <c r="B39" i="90"/>
  <c r="B38" i="90"/>
  <c r="Q33" i="90"/>
  <c r="D33" i="90"/>
  <c r="F33" i="90"/>
  <c r="H33" i="90"/>
  <c r="B35" i="90"/>
  <c r="B34" i="90"/>
  <c r="H19" i="90"/>
  <c r="F19" i="90"/>
  <c r="D19" i="90"/>
  <c r="H28" i="90"/>
  <c r="F28" i="90"/>
  <c r="D28" i="90"/>
  <c r="B31" i="90"/>
  <c r="B35" i="89"/>
  <c r="B58" i="85"/>
  <c r="B59" i="85"/>
  <c r="H57" i="85"/>
  <c r="B55" i="85"/>
  <c r="B54" i="85"/>
  <c r="B53" i="85"/>
  <c r="K57" i="107" l="1"/>
  <c r="O63" i="91"/>
  <c r="O70" i="91"/>
  <c r="O65" i="91"/>
  <c r="O69" i="91"/>
  <c r="O68" i="91"/>
  <c r="O67" i="91"/>
  <c r="O66" i="91"/>
  <c r="O64" i="91"/>
  <c r="B51" i="90"/>
  <c r="K52" i="90"/>
  <c r="B33" i="90"/>
  <c r="B28" i="90"/>
  <c r="B19" i="90"/>
  <c r="M118" i="107"/>
  <c r="M117" i="107"/>
  <c r="M120" i="107"/>
  <c r="M119" i="107"/>
  <c r="F116" i="107"/>
  <c r="Q118" i="107"/>
  <c r="Q120" i="107"/>
  <c r="Q119" i="107"/>
  <c r="Q117" i="107"/>
  <c r="K56" i="107"/>
  <c r="K17" i="107"/>
  <c r="K53" i="90"/>
  <c r="K34" i="90"/>
  <c r="Q51" i="90"/>
  <c r="O51" i="90"/>
  <c r="B38" i="85"/>
  <c r="F36" i="85"/>
  <c r="H36" i="85"/>
  <c r="D48" i="85"/>
  <c r="F48" i="85"/>
  <c r="O62" i="91" l="1"/>
  <c r="K51" i="90"/>
  <c r="M116" i="107"/>
  <c r="O120" i="107"/>
  <c r="O119" i="107"/>
  <c r="O117" i="107"/>
  <c r="B116" i="107"/>
  <c r="K118" i="107" s="1"/>
  <c r="O118" i="107"/>
  <c r="B36" i="85"/>
  <c r="Q59" i="84"/>
  <c r="Q57" i="84"/>
  <c r="Q56" i="84"/>
  <c r="O58" i="84"/>
  <c r="O57" i="84"/>
  <c r="O56" i="84"/>
  <c r="M58" i="84"/>
  <c r="M57" i="84"/>
  <c r="M56" i="84"/>
  <c r="B59" i="84"/>
  <c r="B36" i="84"/>
  <c r="B32" i="84"/>
  <c r="O60" i="83"/>
  <c r="B61" i="83"/>
  <c r="B54" i="83"/>
  <c r="B24" i="83"/>
  <c r="B49" i="83"/>
  <c r="H56" i="83"/>
  <c r="F56" i="83"/>
  <c r="D56" i="83"/>
  <c r="D15" i="83"/>
  <c r="B17" i="83"/>
  <c r="B16" i="83"/>
  <c r="K16" i="83" s="1"/>
  <c r="O54" i="84" l="1"/>
  <c r="M54" i="84"/>
  <c r="K117" i="107"/>
  <c r="K119" i="107"/>
  <c r="K120" i="107"/>
  <c r="B56" i="83"/>
  <c r="O38" i="82" l="1"/>
  <c r="O37" i="82"/>
  <c r="O35" i="82"/>
  <c r="M37" i="82"/>
  <c r="M35" i="82"/>
  <c r="M38" i="82"/>
  <c r="B36" i="82"/>
  <c r="B35" i="82"/>
  <c r="B66" i="106"/>
  <c r="B67" i="106"/>
  <c r="B68" i="106"/>
  <c r="B69" i="106"/>
  <c r="B70" i="106"/>
  <c r="B71" i="106"/>
  <c r="B62" i="106"/>
  <c r="K36" i="82" l="1"/>
  <c r="K35" i="82"/>
  <c r="K66" i="106"/>
  <c r="Q38" i="82"/>
  <c r="Q37" i="82"/>
  <c r="Q36" i="82"/>
  <c r="Q35" i="82"/>
  <c r="K65" i="106"/>
  <c r="B61" i="104" l="1"/>
  <c r="B25" i="104" l="1"/>
  <c r="B24" i="104"/>
  <c r="B23" i="104"/>
  <c r="B22" i="104"/>
  <c r="B21" i="104"/>
  <c r="B20" i="104"/>
  <c r="H19" i="104"/>
  <c r="F19" i="104"/>
  <c r="D19" i="104"/>
  <c r="B19" i="104" s="1"/>
  <c r="B30" i="104"/>
  <c r="B39" i="103"/>
  <c r="F37" i="103"/>
  <c r="H37" i="103"/>
  <c r="B26" i="103"/>
  <c r="B25" i="103"/>
  <c r="B24" i="103"/>
  <c r="B23" i="103"/>
  <c r="B22" i="103"/>
  <c r="B21" i="103"/>
  <c r="K21" i="103" s="1"/>
  <c r="D20" i="103"/>
  <c r="F20" i="103"/>
  <c r="H20" i="103"/>
  <c r="K22" i="103" l="1"/>
  <c r="B37" i="103"/>
  <c r="K20" i="104"/>
  <c r="B20" i="103"/>
  <c r="K22" i="104"/>
  <c r="K23" i="104"/>
  <c r="K24" i="104"/>
  <c r="M36" i="103"/>
  <c r="M39" i="103"/>
  <c r="Q39" i="103"/>
  <c r="Q38" i="103"/>
  <c r="Q37" i="103"/>
  <c r="Q36" i="103"/>
  <c r="O39" i="103"/>
  <c r="O38" i="103"/>
  <c r="O36" i="103"/>
  <c r="K25" i="103"/>
  <c r="D37" i="104"/>
  <c r="M37" i="103"/>
  <c r="M38" i="103"/>
  <c r="Q35" i="103" l="1"/>
  <c r="D30" i="103"/>
  <c r="B32" i="103"/>
  <c r="K32" i="103" s="1"/>
  <c r="B33" i="103"/>
  <c r="Q25" i="103"/>
  <c r="K31" i="103" l="1"/>
  <c r="H28" i="103"/>
  <c r="F28" i="103"/>
  <c r="D28" i="103"/>
  <c r="H78" i="109" l="1"/>
  <c r="F78" i="109"/>
  <c r="D78" i="109"/>
  <c r="B85" i="109"/>
  <c r="D64" i="109"/>
  <c r="B17" i="109"/>
  <c r="B50" i="109" l="1"/>
  <c r="H43" i="109"/>
  <c r="F43" i="109"/>
  <c r="D43" i="109"/>
  <c r="H87" i="107"/>
  <c r="F87" i="107"/>
  <c r="D87" i="107"/>
  <c r="B90" i="107"/>
  <c r="H55" i="107"/>
  <c r="F55" i="107"/>
  <c r="D55" i="107"/>
  <c r="B58" i="107"/>
  <c r="H48" i="107"/>
  <c r="F48" i="107"/>
  <c r="D48" i="107"/>
  <c r="B53" i="107"/>
  <c r="B46" i="107"/>
  <c r="H34" i="107"/>
  <c r="F34" i="107"/>
  <c r="D34" i="107"/>
  <c r="B41" i="107"/>
  <c r="H29" i="107"/>
  <c r="F29" i="107"/>
  <c r="D29" i="107"/>
  <c r="B32" i="107"/>
  <c r="D98" i="91"/>
  <c r="F78" i="91"/>
  <c r="H78" i="91"/>
  <c r="D78" i="91"/>
  <c r="H63" i="91"/>
  <c r="D63" i="91"/>
  <c r="H42" i="90"/>
  <c r="F42" i="90"/>
  <c r="D42" i="90"/>
  <c r="B49" i="90"/>
  <c r="H37" i="90"/>
  <c r="F37" i="90"/>
  <c r="D37" i="90"/>
  <c r="B37" i="90" s="1"/>
  <c r="B40" i="90"/>
  <c r="Q54" i="85"/>
  <c r="Q50" i="85"/>
  <c r="Q51" i="85"/>
  <c r="Q52" i="85"/>
  <c r="Q53" i="85"/>
  <c r="M50" i="85"/>
  <c r="M51" i="85"/>
  <c r="M52" i="85"/>
  <c r="M53" i="85"/>
  <c r="M54" i="85"/>
  <c r="Q42" i="85"/>
  <c r="M42" i="85"/>
  <c r="B50" i="85"/>
  <c r="B42" i="85"/>
  <c r="Q64" i="91" l="1"/>
  <c r="Q63" i="91"/>
  <c r="Q66" i="91"/>
  <c r="Q70" i="91"/>
  <c r="Q65" i="91"/>
  <c r="Q69" i="91"/>
  <c r="Q68" i="91"/>
  <c r="Q67" i="91"/>
  <c r="D62" i="91"/>
  <c r="M70" i="91"/>
  <c r="M65" i="91"/>
  <c r="M64" i="91"/>
  <c r="M68" i="91"/>
  <c r="M63" i="91"/>
  <c r="M62" i="91" s="1"/>
  <c r="M67" i="91"/>
  <c r="M66" i="91"/>
  <c r="M69" i="91"/>
  <c r="M62" i="107"/>
  <c r="M63" i="107"/>
  <c r="M64" i="107"/>
  <c r="B55" i="107"/>
  <c r="M98" i="91"/>
  <c r="M101" i="91"/>
  <c r="Q48" i="85"/>
  <c r="M48" i="85"/>
  <c r="D98" i="84"/>
  <c r="H51" i="83"/>
  <c r="F51" i="83"/>
  <c r="D51" i="83"/>
  <c r="H42" i="83"/>
  <c r="F42" i="83"/>
  <c r="D42" i="83"/>
  <c r="H37" i="83"/>
  <c r="F37" i="83"/>
  <c r="D37" i="83"/>
  <c r="B40" i="83"/>
  <c r="B35" i="83"/>
  <c r="H32" i="83"/>
  <c r="F32" i="83"/>
  <c r="D32" i="83"/>
  <c r="H27" i="83"/>
  <c r="F27" i="83"/>
  <c r="D27" i="83"/>
  <c r="B30" i="83"/>
  <c r="D34" i="82"/>
  <c r="H63" i="105"/>
  <c r="Q64" i="105" s="1"/>
  <c r="F63" i="105"/>
  <c r="O64" i="105" s="1"/>
  <c r="D63" i="105"/>
  <c r="Q62" i="91" l="1"/>
  <c r="M101" i="84"/>
  <c r="M98" i="84"/>
  <c r="O64" i="84"/>
  <c r="O70" i="84"/>
  <c r="M70" i="84"/>
  <c r="M64" i="84"/>
  <c r="Q70" i="84"/>
  <c r="Q64" i="84"/>
  <c r="B42" i="83"/>
  <c r="D62" i="105"/>
  <c r="M64" i="105"/>
  <c r="B63" i="105"/>
  <c r="B35" i="104"/>
  <c r="H51" i="104"/>
  <c r="D51" i="104"/>
  <c r="D56" i="104"/>
  <c r="B54" i="104"/>
  <c r="F51" i="104"/>
  <c r="D42" i="104"/>
  <c r="H42" i="104"/>
  <c r="F42" i="104"/>
  <c r="B49" i="104"/>
  <c r="B40" i="104"/>
  <c r="F37" i="104"/>
  <c r="H37" i="104"/>
  <c r="D32" i="104"/>
  <c r="H32" i="104"/>
  <c r="F32" i="104"/>
  <c r="H27" i="104"/>
  <c r="F27" i="104"/>
  <c r="D27" i="104"/>
  <c r="B29" i="104"/>
  <c r="B37" i="104" l="1"/>
  <c r="B27" i="104"/>
  <c r="D98" i="105"/>
  <c r="M98" i="105" s="1"/>
  <c r="B32" i="91" l="1"/>
  <c r="B93" i="109"/>
  <c r="B58" i="108"/>
  <c r="B57" i="108"/>
  <c r="H36" i="89" l="1"/>
  <c r="F36" i="89"/>
  <c r="D36" i="89"/>
  <c r="F62" i="84"/>
  <c r="D62" i="84"/>
  <c r="M35" i="89" l="1"/>
  <c r="M38" i="89"/>
  <c r="M37" i="89"/>
  <c r="B36" i="89"/>
  <c r="K35" i="89" s="1"/>
  <c r="D34" i="89"/>
  <c r="M36" i="89"/>
  <c r="H34" i="89"/>
  <c r="Q38" i="89"/>
  <c r="Q35" i="89"/>
  <c r="Q37" i="89"/>
  <c r="Q36" i="89"/>
  <c r="F34" i="89"/>
  <c r="O37" i="89"/>
  <c r="O38" i="89"/>
  <c r="O35" i="89"/>
  <c r="O36" i="89"/>
  <c r="Q44" i="84"/>
  <c r="O44" i="84"/>
  <c r="M44" i="84"/>
  <c r="Q34" i="89" l="1"/>
  <c r="B34" i="89"/>
  <c r="M34" i="89"/>
  <c r="O34" i="89"/>
  <c r="Q55" i="108"/>
  <c r="Q56" i="108"/>
  <c r="Q57" i="108"/>
  <c r="Q58" i="108"/>
  <c r="Q104" i="108"/>
  <c r="Q105" i="108"/>
  <c r="Q106" i="108"/>
  <c r="Q107" i="108"/>
  <c r="O104" i="108"/>
  <c r="O105" i="108"/>
  <c r="O106" i="108"/>
  <c r="O107" i="108"/>
  <c r="M104" i="108"/>
  <c r="M105" i="108"/>
  <c r="M106" i="108"/>
  <c r="M107" i="108"/>
  <c r="Q92" i="108"/>
  <c r="Q93" i="108"/>
  <c r="Q94" i="108"/>
  <c r="Q95" i="108"/>
  <c r="Q96" i="108"/>
  <c r="Q97" i="108"/>
  <c r="Q98" i="108"/>
  <c r="O92" i="108"/>
  <c r="O93" i="108"/>
  <c r="O94" i="108"/>
  <c r="O95" i="108"/>
  <c r="O96" i="108"/>
  <c r="O97" i="108"/>
  <c r="O98" i="108"/>
  <c r="M92" i="108"/>
  <c r="M93" i="108"/>
  <c r="M94" i="108"/>
  <c r="M95" i="108"/>
  <c r="M96" i="108"/>
  <c r="M97" i="108"/>
  <c r="M98" i="108"/>
  <c r="Q77" i="108"/>
  <c r="Q78" i="108"/>
  <c r="Q79" i="108"/>
  <c r="Q80" i="108"/>
  <c r="Q81" i="108"/>
  <c r="Q83" i="108"/>
  <c r="Q85" i="108"/>
  <c r="O77" i="108"/>
  <c r="O78" i="108"/>
  <c r="O79" i="108"/>
  <c r="O80" i="108"/>
  <c r="O81" i="108"/>
  <c r="O84" i="108"/>
  <c r="O85" i="108"/>
  <c r="O86" i="108"/>
  <c r="M77" i="108"/>
  <c r="M78" i="108"/>
  <c r="M79" i="108"/>
  <c r="M80" i="108"/>
  <c r="M81" i="108"/>
  <c r="M82" i="108"/>
  <c r="M83" i="108"/>
  <c r="M84" i="108"/>
  <c r="M85" i="108"/>
  <c r="M86" i="108"/>
  <c r="B80" i="108"/>
  <c r="B106" i="108"/>
  <c r="D77" i="107"/>
  <c r="F79" i="107"/>
  <c r="H79" i="107"/>
  <c r="H98" i="91"/>
  <c r="Q98" i="91" l="1"/>
  <c r="Q101" i="91"/>
  <c r="H20" i="89"/>
  <c r="F20" i="89"/>
  <c r="D20" i="89"/>
  <c r="O33" i="85"/>
  <c r="M33" i="85"/>
  <c r="Q41" i="85"/>
  <c r="Q43" i="85"/>
  <c r="Q44" i="85"/>
  <c r="M41" i="85"/>
  <c r="M43" i="85"/>
  <c r="M44" i="85"/>
  <c r="B41" i="85"/>
  <c r="B43" i="85"/>
  <c r="Q19" i="85"/>
  <c r="Q20" i="85"/>
  <c r="O19" i="85"/>
  <c r="O20" i="85"/>
  <c r="M19" i="85"/>
  <c r="M20" i="85"/>
  <c r="B19" i="85"/>
  <c r="B20" i="85"/>
  <c r="D27" i="85"/>
  <c r="D83" i="84"/>
  <c r="F98" i="84"/>
  <c r="B44" i="84"/>
  <c r="O98" i="84" l="1"/>
  <c r="O101" i="84"/>
  <c r="M25" i="89"/>
  <c r="M21" i="89"/>
  <c r="Q25" i="89"/>
  <c r="Q21" i="89"/>
  <c r="O21" i="89"/>
  <c r="O25" i="89"/>
  <c r="F15" i="83"/>
  <c r="H15" i="83"/>
  <c r="H20" i="82"/>
  <c r="F20" i="82"/>
  <c r="D20" i="82"/>
  <c r="O25" i="82" l="1"/>
  <c r="O21" i="82"/>
  <c r="Q21" i="82"/>
  <c r="Q25" i="82"/>
  <c r="M21" i="82"/>
  <c r="M25" i="82"/>
  <c r="Q22" i="103"/>
  <c r="Q21" i="103"/>
  <c r="O22" i="103"/>
  <c r="O24" i="103"/>
  <c r="O25" i="103"/>
  <c r="M22" i="103"/>
  <c r="M23" i="103"/>
  <c r="M24" i="103"/>
  <c r="F30" i="103"/>
  <c r="O20" i="103" l="1"/>
  <c r="B18" i="109"/>
  <c r="B108" i="109" s="1"/>
  <c r="B16" i="109"/>
  <c r="B38" i="106"/>
  <c r="B39" i="106"/>
  <c r="B37" i="106"/>
  <c r="B33" i="106"/>
  <c r="K37" i="106" l="1"/>
  <c r="K16" i="109"/>
  <c r="K17" i="109"/>
  <c r="M30" i="89"/>
  <c r="M29" i="89" s="1"/>
  <c r="O30" i="90"/>
  <c r="M30" i="90"/>
  <c r="Q38" i="106"/>
  <c r="O38" i="106"/>
  <c r="M38" i="106"/>
  <c r="K38" i="106"/>
  <c r="Q60" i="83" l="1"/>
  <c r="O58" i="83"/>
  <c r="M58" i="83"/>
  <c r="M60" i="83"/>
  <c r="Q44" i="83"/>
  <c r="Q45" i="83"/>
  <c r="Q46" i="83"/>
  <c r="Q47" i="83"/>
  <c r="O44" i="83"/>
  <c r="O45" i="83"/>
  <c r="O46" i="83"/>
  <c r="O47" i="83"/>
  <c r="M44" i="83"/>
  <c r="M45" i="83"/>
  <c r="M46" i="83"/>
  <c r="M47" i="83"/>
  <c r="Q21" i="83"/>
  <c r="Q22" i="83"/>
  <c r="O21" i="83"/>
  <c r="O22" i="83"/>
  <c r="O23" i="83"/>
  <c r="M24" i="83"/>
  <c r="Q56" i="106"/>
  <c r="Q57" i="106"/>
  <c r="Q58" i="106"/>
  <c r="Q59" i="106"/>
  <c r="Q60" i="106"/>
  <c r="O56" i="106"/>
  <c r="O57" i="106"/>
  <c r="O58" i="106"/>
  <c r="O59" i="106"/>
  <c r="O60" i="106"/>
  <c r="M56" i="106"/>
  <c r="M57" i="106"/>
  <c r="M58" i="106"/>
  <c r="M59" i="106"/>
  <c r="Q45" i="106"/>
  <c r="Q46" i="106"/>
  <c r="Q47" i="106"/>
  <c r="Q48" i="106"/>
  <c r="Q49" i="106"/>
  <c r="Q50" i="106"/>
  <c r="O45" i="106"/>
  <c r="O46" i="106"/>
  <c r="O47" i="106"/>
  <c r="O48" i="106"/>
  <c r="O49" i="106"/>
  <c r="O50" i="106"/>
  <c r="O51" i="106"/>
  <c r="M45" i="106"/>
  <c r="M46" i="106"/>
  <c r="M47" i="106"/>
  <c r="M48" i="106"/>
  <c r="M49" i="106"/>
  <c r="M50" i="106"/>
  <c r="Q29" i="106"/>
  <c r="Q30" i="106"/>
  <c r="Q31" i="106"/>
  <c r="Q32" i="106"/>
  <c r="Q33" i="106"/>
  <c r="O29" i="106"/>
  <c r="O30" i="106"/>
  <c r="O31" i="106"/>
  <c r="O32" i="106"/>
  <c r="O33" i="106"/>
  <c r="M29" i="106"/>
  <c r="M30" i="106"/>
  <c r="M31" i="106"/>
  <c r="M32" i="106"/>
  <c r="M33" i="106"/>
  <c r="Q17" i="106"/>
  <c r="Q18" i="106"/>
  <c r="Q19" i="106"/>
  <c r="Q20" i="106"/>
  <c r="Q21" i="106"/>
  <c r="Q22" i="106"/>
  <c r="Q23" i="106"/>
  <c r="Q24" i="106"/>
  <c r="O17" i="106"/>
  <c r="O18" i="106"/>
  <c r="O19" i="106"/>
  <c r="O20" i="106"/>
  <c r="O21" i="106"/>
  <c r="O22" i="106"/>
  <c r="O23" i="106"/>
  <c r="O24" i="106"/>
  <c r="M17" i="106"/>
  <c r="M18" i="106"/>
  <c r="M19" i="106"/>
  <c r="M20" i="106"/>
  <c r="M21" i="106"/>
  <c r="M22" i="106"/>
  <c r="M23" i="106"/>
  <c r="M24" i="106"/>
  <c r="Q58" i="104"/>
  <c r="Q59" i="104"/>
  <c r="Q60" i="104"/>
  <c r="O58" i="104"/>
  <c r="O59" i="104"/>
  <c r="O60" i="104"/>
  <c r="M58" i="104"/>
  <c r="M59" i="104"/>
  <c r="M60" i="104"/>
  <c r="Q44" i="104"/>
  <c r="Q45" i="104"/>
  <c r="Q47" i="104"/>
  <c r="Q48" i="104"/>
  <c r="O44" i="104"/>
  <c r="O45" i="104"/>
  <c r="O47" i="104"/>
  <c r="O48" i="104"/>
  <c r="M44" i="104"/>
  <c r="M45" i="104"/>
  <c r="M47" i="104"/>
  <c r="M48" i="104"/>
  <c r="Q21" i="104"/>
  <c r="Q22" i="104"/>
  <c r="O21" i="104"/>
  <c r="O23" i="104"/>
  <c r="O24" i="104"/>
  <c r="M21" i="104"/>
  <c r="M23" i="104"/>
  <c r="Q57" i="90"/>
  <c r="Q58" i="90"/>
  <c r="O57" i="90"/>
  <c r="O58" i="90"/>
  <c r="M57" i="90"/>
  <c r="M58" i="90"/>
  <c r="Q44" i="90"/>
  <c r="Q46" i="90"/>
  <c r="O45" i="90"/>
  <c r="O47" i="90"/>
  <c r="M45" i="90"/>
  <c r="M46" i="90"/>
  <c r="M47" i="90"/>
  <c r="Q21" i="90"/>
  <c r="Q22" i="90"/>
  <c r="Q23" i="90"/>
  <c r="Q24" i="90"/>
  <c r="Q20" i="90"/>
  <c r="O21" i="90"/>
  <c r="O22" i="90"/>
  <c r="O23" i="90"/>
  <c r="O24" i="90"/>
  <c r="M21" i="90"/>
  <c r="M22" i="90"/>
  <c r="M23" i="90"/>
  <c r="M24" i="90"/>
  <c r="Q90" i="84"/>
  <c r="Q91" i="84"/>
  <c r="Q92" i="84"/>
  <c r="Q93" i="84"/>
  <c r="Q94" i="84"/>
  <c r="Q89" i="84"/>
  <c r="O90" i="84"/>
  <c r="O91" i="84"/>
  <c r="O92" i="84"/>
  <c r="O93" i="84"/>
  <c r="O94" i="84"/>
  <c r="O89" i="84"/>
  <c r="M90" i="84"/>
  <c r="M91" i="84"/>
  <c r="M92" i="84"/>
  <c r="M93" i="84"/>
  <c r="M94" i="84"/>
  <c r="M89" i="84"/>
  <c r="Q41" i="84"/>
  <c r="Q42" i="84"/>
  <c r="Q43" i="84"/>
  <c r="Q45" i="84"/>
  <c r="Q46" i="84"/>
  <c r="Q47" i="84"/>
  <c r="Q48" i="84"/>
  <c r="Q49" i="84"/>
  <c r="Q50" i="84"/>
  <c r="O41" i="84"/>
  <c r="O42" i="84"/>
  <c r="O43" i="84"/>
  <c r="O45" i="84"/>
  <c r="O46" i="84"/>
  <c r="O47" i="84"/>
  <c r="O48" i="84"/>
  <c r="O49" i="84"/>
  <c r="O50" i="84"/>
  <c r="M41" i="84"/>
  <c r="M42" i="84"/>
  <c r="M43" i="84"/>
  <c r="M45" i="84"/>
  <c r="M46" i="84"/>
  <c r="M47" i="84"/>
  <c r="M48" i="84"/>
  <c r="M49" i="84"/>
  <c r="M50" i="84"/>
  <c r="Q27" i="84"/>
  <c r="O27" i="84"/>
  <c r="M27" i="84"/>
  <c r="Q17" i="84"/>
  <c r="Q18" i="84"/>
  <c r="Q19" i="84"/>
  <c r="Q20" i="84"/>
  <c r="Q21" i="84"/>
  <c r="Q22" i="84"/>
  <c r="O17" i="84"/>
  <c r="O18" i="84"/>
  <c r="O19" i="84"/>
  <c r="O20" i="84"/>
  <c r="O21" i="84"/>
  <c r="O22" i="84"/>
  <c r="M17" i="84"/>
  <c r="M18" i="84"/>
  <c r="M19" i="84"/>
  <c r="M20" i="84"/>
  <c r="M21" i="84"/>
  <c r="M22" i="84"/>
  <c r="Q17" i="85"/>
  <c r="Q18" i="85"/>
  <c r="Q21" i="85"/>
  <c r="Q22" i="85"/>
  <c r="Q23" i="85"/>
  <c r="O17" i="85"/>
  <c r="O18" i="85"/>
  <c r="O21" i="85"/>
  <c r="O22" i="85"/>
  <c r="O23" i="85"/>
  <c r="M17" i="85"/>
  <c r="M18" i="85"/>
  <c r="M21" i="85"/>
  <c r="M22" i="85"/>
  <c r="M23" i="85"/>
  <c r="Q98" i="109"/>
  <c r="Q99" i="109"/>
  <c r="Q100" i="109"/>
  <c r="Q101" i="109"/>
  <c r="Q102" i="109"/>
  <c r="Q103" i="109"/>
  <c r="Q104" i="109"/>
  <c r="O98" i="109"/>
  <c r="O99" i="109"/>
  <c r="O100" i="109"/>
  <c r="O101" i="109"/>
  <c r="O102" i="109"/>
  <c r="O103" i="109"/>
  <c r="O104" i="109"/>
  <c r="M98" i="109"/>
  <c r="M99" i="109"/>
  <c r="M100" i="109"/>
  <c r="M101" i="109"/>
  <c r="M102" i="109"/>
  <c r="M103" i="109"/>
  <c r="M104" i="109"/>
  <c r="Q90" i="109"/>
  <c r="Q91" i="109"/>
  <c r="Q92" i="109"/>
  <c r="O90" i="109"/>
  <c r="O91" i="109"/>
  <c r="O92" i="109"/>
  <c r="M90" i="109"/>
  <c r="M91" i="109"/>
  <c r="M92" i="109"/>
  <c r="Q80" i="109"/>
  <c r="Q81" i="109"/>
  <c r="Q82" i="109"/>
  <c r="O80" i="109"/>
  <c r="O81" i="109"/>
  <c r="O83" i="109"/>
  <c r="M80" i="109"/>
  <c r="M81" i="109"/>
  <c r="M82" i="109"/>
  <c r="M83" i="109"/>
  <c r="O72" i="109"/>
  <c r="M73" i="109"/>
  <c r="Q45" i="109"/>
  <c r="Q47" i="109"/>
  <c r="O45" i="109"/>
  <c r="O44" i="109"/>
  <c r="M45" i="109"/>
  <c r="M46" i="109"/>
  <c r="M44" i="109"/>
  <c r="Q38" i="109"/>
  <c r="M37" i="109"/>
  <c r="M38" i="109"/>
  <c r="Q28" i="109"/>
  <c r="O96" i="109" l="1"/>
  <c r="Q43" i="108"/>
  <c r="Q44" i="108"/>
  <c r="Q45" i="108"/>
  <c r="Q46" i="108"/>
  <c r="Q47" i="108"/>
  <c r="Q48" i="108"/>
  <c r="Q49" i="108"/>
  <c r="O43" i="108"/>
  <c r="O44" i="108"/>
  <c r="O45" i="108"/>
  <c r="O46" i="108"/>
  <c r="O47" i="108"/>
  <c r="O48" i="108"/>
  <c r="O49" i="108"/>
  <c r="M43" i="108"/>
  <c r="M44" i="108"/>
  <c r="M45" i="108"/>
  <c r="M46" i="108"/>
  <c r="M47" i="108"/>
  <c r="M48" i="108"/>
  <c r="M49" i="108"/>
  <c r="Q28" i="108"/>
  <c r="Q29" i="108"/>
  <c r="Q30" i="108"/>
  <c r="Q31" i="108"/>
  <c r="Q32" i="108"/>
  <c r="Q33" i="108"/>
  <c r="Q35" i="108"/>
  <c r="Q37" i="108"/>
  <c r="O28" i="108"/>
  <c r="O29" i="108"/>
  <c r="O30" i="108"/>
  <c r="O31" i="108"/>
  <c r="O32" i="108"/>
  <c r="O33" i="108"/>
  <c r="O34" i="108"/>
  <c r="O35" i="108"/>
  <c r="O36" i="108"/>
  <c r="O37" i="108"/>
  <c r="M28" i="108"/>
  <c r="M29" i="108"/>
  <c r="M30" i="108"/>
  <c r="M31" i="108"/>
  <c r="M32" i="108"/>
  <c r="M33" i="108"/>
  <c r="M34" i="108"/>
  <c r="M35" i="108"/>
  <c r="M36" i="108"/>
  <c r="M37" i="108"/>
  <c r="Q107" i="107"/>
  <c r="Q108" i="107"/>
  <c r="Q109" i="107"/>
  <c r="O107" i="107"/>
  <c r="O108" i="107"/>
  <c r="O109" i="107"/>
  <c r="M107" i="107"/>
  <c r="M108" i="107"/>
  <c r="M109" i="107"/>
  <c r="Q94" i="107"/>
  <c r="Q95" i="107"/>
  <c r="Q96" i="107"/>
  <c r="Q97" i="107"/>
  <c r="O94" i="107"/>
  <c r="O95" i="107"/>
  <c r="O96" i="107"/>
  <c r="O97" i="107"/>
  <c r="M94" i="107"/>
  <c r="M95" i="107"/>
  <c r="M96" i="107"/>
  <c r="M97" i="107"/>
  <c r="Q81" i="107"/>
  <c r="Q82" i="107"/>
  <c r="Q83" i="107"/>
  <c r="O81" i="107"/>
  <c r="O82" i="107"/>
  <c r="O83" i="107"/>
  <c r="M81" i="107"/>
  <c r="M82" i="107"/>
  <c r="M83" i="107"/>
  <c r="Q50" i="107"/>
  <c r="Q51" i="107"/>
  <c r="Q52" i="107"/>
  <c r="Q49" i="107"/>
  <c r="O50" i="107"/>
  <c r="O51" i="107"/>
  <c r="O52" i="107"/>
  <c r="O49" i="107"/>
  <c r="M50" i="107"/>
  <c r="M51" i="107"/>
  <c r="Q36" i="107"/>
  <c r="Q37" i="107"/>
  <c r="Q38" i="107"/>
  <c r="Q39" i="107"/>
  <c r="Q40" i="107"/>
  <c r="Q35" i="107"/>
  <c r="O36" i="107"/>
  <c r="O37" i="107"/>
  <c r="O38" i="107"/>
  <c r="O39" i="107"/>
  <c r="O40" i="107"/>
  <c r="O35" i="107"/>
  <c r="M36" i="107"/>
  <c r="M37" i="107"/>
  <c r="M38" i="107"/>
  <c r="M39" i="107"/>
  <c r="M40" i="107"/>
  <c r="M35" i="107"/>
  <c r="Q23" i="107"/>
  <c r="Q24" i="107"/>
  <c r="Q25" i="107"/>
  <c r="Q26" i="107"/>
  <c r="O23" i="107"/>
  <c r="O24" i="107"/>
  <c r="O25" i="107"/>
  <c r="O26" i="107"/>
  <c r="M23" i="107"/>
  <c r="M24" i="107"/>
  <c r="M25" i="107"/>
  <c r="M26" i="107"/>
  <c r="Q53" i="92"/>
  <c r="Q54" i="92"/>
  <c r="Q55" i="92"/>
  <c r="Q56" i="92"/>
  <c r="Q57" i="92"/>
  <c r="O53" i="92"/>
  <c r="O54" i="92"/>
  <c r="O55" i="92"/>
  <c r="O56" i="92"/>
  <c r="O57" i="92"/>
  <c r="M53" i="92"/>
  <c r="M54" i="92"/>
  <c r="M55" i="92"/>
  <c r="M56" i="92"/>
  <c r="M57" i="92"/>
  <c r="Q42" i="92"/>
  <c r="Q43" i="92"/>
  <c r="Q44" i="92"/>
  <c r="Q45" i="92"/>
  <c r="Q46" i="92"/>
  <c r="Q47" i="92"/>
  <c r="O42" i="92"/>
  <c r="O43" i="92"/>
  <c r="O44" i="92"/>
  <c r="O45" i="92"/>
  <c r="O47" i="92"/>
  <c r="M42" i="92"/>
  <c r="M43" i="92"/>
  <c r="M44" i="92"/>
  <c r="M45" i="92"/>
  <c r="M46" i="92"/>
  <c r="M47" i="92"/>
  <c r="Q90" i="91"/>
  <c r="Q91" i="91"/>
  <c r="Q92" i="91"/>
  <c r="Q93" i="91"/>
  <c r="O90" i="91"/>
  <c r="O91" i="91"/>
  <c r="O92" i="91"/>
  <c r="O93" i="91"/>
  <c r="M90" i="91"/>
  <c r="M91" i="91"/>
  <c r="M92" i="91"/>
  <c r="M93" i="91"/>
  <c r="Q17" i="91"/>
  <c r="Q18" i="91"/>
  <c r="Q19" i="91"/>
  <c r="Q21" i="91"/>
  <c r="Q22" i="91"/>
  <c r="O17" i="91"/>
  <c r="O18" i="91"/>
  <c r="O19" i="91"/>
  <c r="O21" i="91"/>
  <c r="O22" i="91"/>
  <c r="M17" i="91"/>
  <c r="M18" i="91"/>
  <c r="M19" i="91"/>
  <c r="M20" i="91"/>
  <c r="M21" i="91"/>
  <c r="M22" i="91"/>
  <c r="B64" i="84"/>
  <c r="H62" i="84"/>
  <c r="Q90" i="105"/>
  <c r="Q91" i="105"/>
  <c r="Q92" i="105"/>
  <c r="Q93" i="105"/>
  <c r="O90" i="105"/>
  <c r="O91" i="105"/>
  <c r="O92" i="105"/>
  <c r="O93" i="105"/>
  <c r="M90" i="105"/>
  <c r="M91" i="105"/>
  <c r="M92" i="105"/>
  <c r="M93" i="105"/>
  <c r="Q56" i="105"/>
  <c r="Q57" i="105"/>
  <c r="Q58" i="105"/>
  <c r="Q59" i="105"/>
  <c r="O56" i="105"/>
  <c r="O57" i="105"/>
  <c r="O58" i="105"/>
  <c r="O59" i="105"/>
  <c r="M56" i="105"/>
  <c r="M57" i="105"/>
  <c r="M58" i="105"/>
  <c r="M59" i="105"/>
  <c r="Q41" i="105"/>
  <c r="Q42" i="105"/>
  <c r="Q43" i="105"/>
  <c r="Q44" i="105"/>
  <c r="Q45" i="105"/>
  <c r="Q46" i="105"/>
  <c r="Q47" i="105"/>
  <c r="Q48" i="105"/>
  <c r="Q49" i="105"/>
  <c r="Q50" i="105"/>
  <c r="O41" i="105"/>
  <c r="O42" i="105"/>
  <c r="O43" i="105"/>
  <c r="O44" i="105"/>
  <c r="O45" i="105"/>
  <c r="O46" i="105"/>
  <c r="O47" i="105"/>
  <c r="O48" i="105"/>
  <c r="O49" i="105"/>
  <c r="O50" i="105"/>
  <c r="O51" i="105"/>
  <c r="M41" i="105"/>
  <c r="M42" i="105"/>
  <c r="M43" i="105"/>
  <c r="M44" i="105"/>
  <c r="M45" i="105"/>
  <c r="M46" i="105"/>
  <c r="M47" i="105"/>
  <c r="M48" i="105"/>
  <c r="M49" i="105"/>
  <c r="M50" i="105"/>
  <c r="M51" i="105"/>
  <c r="Q28" i="105"/>
  <c r="M28" i="105"/>
  <c r="Q17" i="105"/>
  <c r="Q18" i="105"/>
  <c r="Q19" i="105"/>
  <c r="Q20" i="105"/>
  <c r="Q21" i="105"/>
  <c r="Q22" i="105"/>
  <c r="Q23" i="105"/>
  <c r="O17" i="105"/>
  <c r="O18" i="105"/>
  <c r="O19" i="105"/>
  <c r="O20" i="105"/>
  <c r="O21" i="105"/>
  <c r="O22" i="105"/>
  <c r="O23" i="105"/>
  <c r="M17" i="105"/>
  <c r="M18" i="105"/>
  <c r="M19" i="105"/>
  <c r="M20" i="105"/>
  <c r="M21" i="105"/>
  <c r="M22" i="105"/>
  <c r="M23" i="105"/>
  <c r="O40" i="92" l="1"/>
  <c r="B25" i="106"/>
  <c r="B16" i="106"/>
  <c r="B17" i="106"/>
  <c r="B18" i="106"/>
  <c r="B19" i="106"/>
  <c r="B20" i="106"/>
  <c r="B21" i="106"/>
  <c r="B22" i="106"/>
  <c r="B23" i="106"/>
  <c r="B24" i="106"/>
  <c r="K16" i="106" l="1"/>
  <c r="K23" i="106"/>
  <c r="K24" i="106"/>
  <c r="K20" i="106"/>
  <c r="K19" i="106"/>
  <c r="K22" i="106"/>
  <c r="K18" i="106"/>
  <c r="K21" i="106"/>
  <c r="K17" i="106"/>
  <c r="B15" i="106"/>
  <c r="Q64" i="92"/>
  <c r="Q65" i="92"/>
  <c r="O64" i="92"/>
  <c r="O65" i="92"/>
  <c r="O66" i="92"/>
  <c r="M64" i="92"/>
  <c r="M65" i="92"/>
  <c r="M66" i="92"/>
  <c r="B62" i="92"/>
  <c r="H61" i="92"/>
  <c r="F61" i="92"/>
  <c r="D61" i="92"/>
  <c r="D26" i="91"/>
  <c r="D55" i="90"/>
  <c r="Q59" i="85"/>
  <c r="Q60" i="85"/>
  <c r="Q61" i="85"/>
  <c r="Q57" i="85" l="1"/>
  <c r="O61" i="92"/>
  <c r="Q61" i="92"/>
  <c r="B61" i="92"/>
  <c r="M61" i="92"/>
  <c r="Q64" i="106"/>
  <c r="O64" i="106"/>
  <c r="H64" i="106"/>
  <c r="H108" i="109"/>
  <c r="F108" i="109"/>
  <c r="H22" i="109"/>
  <c r="H77" i="107"/>
  <c r="F77" i="107"/>
  <c r="Q17" i="92" l="1"/>
  <c r="Q18" i="92"/>
  <c r="Q19" i="92"/>
  <c r="Q20" i="92"/>
  <c r="Q21" i="92"/>
  <c r="Q22" i="92"/>
  <c r="Q23" i="92"/>
  <c r="O17" i="92"/>
  <c r="O18" i="92"/>
  <c r="O19" i="92"/>
  <c r="O20" i="92"/>
  <c r="O21" i="92"/>
  <c r="O22" i="92"/>
  <c r="O23" i="92"/>
  <c r="M17" i="92"/>
  <c r="M18" i="92"/>
  <c r="M19" i="92"/>
  <c r="M20" i="92"/>
  <c r="M21" i="92"/>
  <c r="M22" i="92"/>
  <c r="M23" i="92"/>
  <c r="B106" i="109" l="1"/>
  <c r="F96" i="109"/>
  <c r="D96" i="109"/>
  <c r="B102" i="109"/>
  <c r="F52" i="109"/>
  <c r="D15" i="109"/>
  <c r="O61" i="109" l="1"/>
  <c r="O53" i="109"/>
  <c r="M96" i="109"/>
  <c r="D15" i="108"/>
  <c r="F15" i="108"/>
  <c r="F51" i="92"/>
  <c r="F127" i="107"/>
  <c r="D127" i="107"/>
  <c r="H92" i="107"/>
  <c r="F92" i="107"/>
  <c r="B65" i="107"/>
  <c r="F105" i="107"/>
  <c r="D101" i="107"/>
  <c r="H105" i="107" l="1"/>
  <c r="D54" i="91"/>
  <c r="D15" i="91"/>
  <c r="H31" i="85"/>
  <c r="D15" i="85"/>
  <c r="D13" i="85" s="1"/>
  <c r="B62" i="85"/>
  <c r="B61" i="85"/>
  <c r="B57" i="85" l="1"/>
  <c r="B48" i="107"/>
  <c r="B79" i="107"/>
  <c r="B46" i="85" l="1"/>
  <c r="D97" i="84"/>
  <c r="B59" i="106" l="1"/>
  <c r="D43" i="106"/>
  <c r="D41" i="106" s="1"/>
  <c r="F35" i="103" l="1"/>
  <c r="B40" i="103"/>
  <c r="D35" i="103"/>
  <c r="B52" i="85"/>
  <c r="B22" i="92"/>
  <c r="B21" i="92"/>
  <c r="H118" i="108" l="1"/>
  <c r="F118" i="108"/>
  <c r="D63" i="108" l="1"/>
  <c r="M66" i="108" l="1"/>
  <c r="M65" i="108"/>
  <c r="M63" i="108"/>
  <c r="M64" i="108"/>
  <c r="B17" i="108"/>
  <c r="B18" i="108"/>
  <c r="B16" i="108"/>
  <c r="H15" i="108"/>
  <c r="B15" i="108" s="1"/>
  <c r="K16" i="108" l="1"/>
  <c r="K17" i="108"/>
  <c r="D13" i="108"/>
  <c r="B48" i="92" l="1"/>
  <c r="B76" i="84"/>
  <c r="H73" i="84"/>
  <c r="F73" i="84"/>
  <c r="D73" i="84"/>
  <c r="H34" i="82"/>
  <c r="F34" i="82"/>
  <c r="B51" i="106"/>
  <c r="H54" i="106"/>
  <c r="F54" i="106"/>
  <c r="D54" i="106"/>
  <c r="B58" i="106"/>
  <c r="H35" i="103"/>
  <c r="B35" i="103" s="1"/>
  <c r="F60" i="107" l="1"/>
  <c r="H60" i="107"/>
  <c r="Q62" i="107" s="1"/>
  <c r="B34" i="82"/>
  <c r="B87" i="107"/>
  <c r="Q40" i="92"/>
  <c r="M40" i="92"/>
  <c r="O43" i="106"/>
  <c r="M43" i="106"/>
  <c r="Q43" i="106"/>
  <c r="B105" i="109"/>
  <c r="B104" i="109"/>
  <c r="B103" i="109"/>
  <c r="B101" i="109"/>
  <c r="B100" i="109"/>
  <c r="B99" i="109"/>
  <c r="B98" i="109"/>
  <c r="B97" i="109"/>
  <c r="B94" i="109"/>
  <c r="B92" i="109"/>
  <c r="B91" i="109"/>
  <c r="B90" i="109"/>
  <c r="B89" i="109"/>
  <c r="B88" i="109"/>
  <c r="B84" i="109"/>
  <c r="B83" i="109"/>
  <c r="B82" i="109"/>
  <c r="B81" i="109"/>
  <c r="B80" i="109"/>
  <c r="B79" i="109"/>
  <c r="B75" i="109"/>
  <c r="B74" i="109"/>
  <c r="B73" i="109"/>
  <c r="B72" i="109"/>
  <c r="B71" i="109"/>
  <c r="B68" i="109"/>
  <c r="K68" i="109" s="1"/>
  <c r="B67" i="109"/>
  <c r="K67" i="109" s="1"/>
  <c r="B62" i="109"/>
  <c r="B61" i="109"/>
  <c r="B60" i="109"/>
  <c r="B59" i="109"/>
  <c r="B58" i="109"/>
  <c r="B57" i="109"/>
  <c r="B56" i="109"/>
  <c r="B55" i="109"/>
  <c r="B54" i="109"/>
  <c r="B53" i="109"/>
  <c r="B49" i="109"/>
  <c r="B48" i="109"/>
  <c r="B47" i="109"/>
  <c r="B46" i="109"/>
  <c r="B45" i="109"/>
  <c r="B44" i="109"/>
  <c r="B41" i="109"/>
  <c r="B40" i="109"/>
  <c r="B39" i="109"/>
  <c r="B38" i="109"/>
  <c r="B37" i="109"/>
  <c r="B36" i="109"/>
  <c r="B35" i="109"/>
  <c r="B24" i="109"/>
  <c r="B23" i="109"/>
  <c r="H96" i="109"/>
  <c r="H87" i="109"/>
  <c r="F87" i="109"/>
  <c r="D87" i="109"/>
  <c r="H66" i="109"/>
  <c r="H64" i="109"/>
  <c r="F66" i="109"/>
  <c r="F64" i="109"/>
  <c r="D66" i="109"/>
  <c r="H52" i="109"/>
  <c r="O60" i="109"/>
  <c r="D52" i="109"/>
  <c r="H34" i="109"/>
  <c r="F34" i="109"/>
  <c r="D34" i="109"/>
  <c r="H70" i="109"/>
  <c r="H26" i="109"/>
  <c r="F26" i="109"/>
  <c r="H20" i="109"/>
  <c r="F22" i="109"/>
  <c r="F20" i="109"/>
  <c r="D20" i="109"/>
  <c r="D22" i="109"/>
  <c r="H15" i="109"/>
  <c r="H13" i="109" s="1"/>
  <c r="F15" i="109"/>
  <c r="K89" i="109" l="1"/>
  <c r="K84" i="109"/>
  <c r="K79" i="109"/>
  <c r="K71" i="109"/>
  <c r="K75" i="109"/>
  <c r="K44" i="109"/>
  <c r="K40" i="109"/>
  <c r="K23" i="109"/>
  <c r="K88" i="109"/>
  <c r="K93" i="109"/>
  <c r="K74" i="109"/>
  <c r="K73" i="109"/>
  <c r="Q58" i="109"/>
  <c r="Q54" i="109"/>
  <c r="Q61" i="109"/>
  <c r="Q53" i="109"/>
  <c r="M57" i="109"/>
  <c r="M53" i="109"/>
  <c r="M59" i="109"/>
  <c r="M61" i="109"/>
  <c r="K48" i="109"/>
  <c r="K45" i="109"/>
  <c r="K49" i="109"/>
  <c r="K46" i="109"/>
  <c r="K47" i="109"/>
  <c r="K35" i="109"/>
  <c r="O64" i="107"/>
  <c r="O63" i="107"/>
  <c r="Q64" i="107"/>
  <c r="Q63" i="107"/>
  <c r="O62" i="107"/>
  <c r="K92" i="109"/>
  <c r="K38" i="109"/>
  <c r="K90" i="109"/>
  <c r="K91" i="109"/>
  <c r="K82" i="109"/>
  <c r="K80" i="109"/>
  <c r="K83" i="109"/>
  <c r="K81" i="109"/>
  <c r="K72" i="109"/>
  <c r="K37" i="109"/>
  <c r="K39" i="109"/>
  <c r="K36" i="109"/>
  <c r="B22" i="109"/>
  <c r="F13" i="109"/>
  <c r="B15" i="109"/>
  <c r="B96" i="109"/>
  <c r="K102" i="109" s="1"/>
  <c r="Q15" i="109"/>
  <c r="Q60" i="109"/>
  <c r="Q78" i="109"/>
  <c r="Q34" i="109"/>
  <c r="Q22" i="109"/>
  <c r="O22" i="109"/>
  <c r="M54" i="109"/>
  <c r="O34" i="109"/>
  <c r="K24" i="109"/>
  <c r="M70" i="109"/>
  <c r="M56" i="109"/>
  <c r="O15" i="109"/>
  <c r="M22" i="109"/>
  <c r="M60" i="109"/>
  <c r="Q56" i="109"/>
  <c r="O59" i="109"/>
  <c r="O43" i="109"/>
  <c r="M15" i="109"/>
  <c r="M87" i="109"/>
  <c r="B43" i="109"/>
  <c r="Q87" i="109"/>
  <c r="Q43" i="109"/>
  <c r="M66" i="109"/>
  <c r="O78" i="109"/>
  <c r="O58" i="109"/>
  <c r="Q57" i="109"/>
  <c r="O70" i="109"/>
  <c r="M78" i="109"/>
  <c r="M43" i="109"/>
  <c r="M34" i="109"/>
  <c r="Q70" i="109"/>
  <c r="O54" i="109"/>
  <c r="B70" i="109"/>
  <c r="B87" i="109"/>
  <c r="Q66" i="109"/>
  <c r="B26" i="109"/>
  <c r="M26" i="109"/>
  <c r="O66" i="109"/>
  <c r="B64" i="109"/>
  <c r="Q64" i="109" s="1"/>
  <c r="M58" i="109"/>
  <c r="O55" i="109"/>
  <c r="B34" i="109"/>
  <c r="B66" i="109"/>
  <c r="Q26" i="109"/>
  <c r="B78" i="109"/>
  <c r="D13" i="109"/>
  <c r="O87" i="109"/>
  <c r="O26" i="109"/>
  <c r="B52" i="109"/>
  <c r="K61" i="109" s="1"/>
  <c r="O57" i="109"/>
  <c r="Q55" i="109"/>
  <c r="Q59" i="109"/>
  <c r="O56" i="109"/>
  <c r="M55" i="109"/>
  <c r="H71" i="108"/>
  <c r="F71" i="108"/>
  <c r="D71" i="108"/>
  <c r="B116" i="108"/>
  <c r="B115" i="108"/>
  <c r="B114" i="108"/>
  <c r="B113" i="108"/>
  <c r="B109" i="108"/>
  <c r="B108" i="108"/>
  <c r="B107" i="108"/>
  <c r="B105" i="108"/>
  <c r="B104" i="108"/>
  <c r="B103" i="108"/>
  <c r="B100" i="108"/>
  <c r="B99" i="108"/>
  <c r="B98" i="108"/>
  <c r="B97" i="108"/>
  <c r="B96" i="108"/>
  <c r="B95" i="108"/>
  <c r="B94" i="108"/>
  <c r="B93" i="108"/>
  <c r="B92" i="108"/>
  <c r="B91" i="108"/>
  <c r="B88" i="108"/>
  <c r="B87" i="108"/>
  <c r="B86" i="108"/>
  <c r="B85" i="108"/>
  <c r="B84" i="108"/>
  <c r="B83" i="108"/>
  <c r="B82" i="108"/>
  <c r="B81" i="108"/>
  <c r="B79" i="108"/>
  <c r="B77" i="108"/>
  <c r="B76" i="108"/>
  <c r="B73" i="108"/>
  <c r="B72" i="108"/>
  <c r="B67" i="108"/>
  <c r="B66" i="108"/>
  <c r="B65" i="108"/>
  <c r="B64" i="108"/>
  <c r="B60" i="108"/>
  <c r="B59" i="108"/>
  <c r="B56" i="108"/>
  <c r="B55" i="108"/>
  <c r="B54" i="108"/>
  <c r="B51" i="108"/>
  <c r="B50" i="108"/>
  <c r="B49" i="108"/>
  <c r="B48" i="108"/>
  <c r="B47" i="108"/>
  <c r="B46" i="108"/>
  <c r="B45" i="108"/>
  <c r="B44" i="108"/>
  <c r="B43" i="108"/>
  <c r="B42" i="108"/>
  <c r="B39" i="108"/>
  <c r="B38" i="108"/>
  <c r="B37" i="108"/>
  <c r="B36" i="108"/>
  <c r="B35" i="108"/>
  <c r="B34" i="108"/>
  <c r="B33" i="108"/>
  <c r="B32" i="108"/>
  <c r="B31" i="108"/>
  <c r="B30" i="108"/>
  <c r="B29" i="108"/>
  <c r="B28" i="108"/>
  <c r="B27" i="108"/>
  <c r="B24" i="108"/>
  <c r="B23" i="108"/>
  <c r="H112" i="108"/>
  <c r="F112" i="108"/>
  <c r="D112" i="108"/>
  <c r="D62" i="108"/>
  <c r="H63" i="108"/>
  <c r="F63" i="108"/>
  <c r="H22" i="108"/>
  <c r="F22" i="108"/>
  <c r="D22" i="108"/>
  <c r="H20" i="108"/>
  <c r="F20" i="108"/>
  <c r="H13" i="108"/>
  <c r="F13" i="108"/>
  <c r="H102" i="108"/>
  <c r="F102" i="108"/>
  <c r="D102" i="108"/>
  <c r="H90" i="108"/>
  <c r="F90" i="108"/>
  <c r="D90" i="108"/>
  <c r="H75" i="108"/>
  <c r="F75" i="108"/>
  <c r="D75" i="108"/>
  <c r="H53" i="108"/>
  <c r="F53" i="108"/>
  <c r="D53" i="108"/>
  <c r="H41" i="108"/>
  <c r="F41" i="108"/>
  <c r="D41" i="108"/>
  <c r="B130" i="107"/>
  <c r="B129" i="107"/>
  <c r="B128" i="107"/>
  <c r="B125" i="107"/>
  <c r="B124" i="107"/>
  <c r="B123" i="107"/>
  <c r="B109" i="107"/>
  <c r="B108" i="107"/>
  <c r="B107" i="107"/>
  <c r="B106" i="107"/>
  <c r="B103" i="107"/>
  <c r="B102" i="107"/>
  <c r="B98" i="107"/>
  <c r="B97" i="107"/>
  <c r="B96" i="107"/>
  <c r="B95" i="107"/>
  <c r="B94" i="107"/>
  <c r="B93" i="107"/>
  <c r="B89" i="107"/>
  <c r="B88" i="107"/>
  <c r="B84" i="107"/>
  <c r="B83" i="107"/>
  <c r="B82" i="107"/>
  <c r="B81" i="107"/>
  <c r="B80" i="107"/>
  <c r="B75" i="107"/>
  <c r="B74" i="107"/>
  <c r="B73" i="107"/>
  <c r="B70" i="107"/>
  <c r="B69" i="107"/>
  <c r="B68" i="107"/>
  <c r="B64" i="107"/>
  <c r="B63" i="107"/>
  <c r="B61" i="107"/>
  <c r="B52" i="107"/>
  <c r="B51" i="107"/>
  <c r="B50" i="107"/>
  <c r="B49" i="107"/>
  <c r="B39" i="107"/>
  <c r="B31" i="107"/>
  <c r="B26" i="107"/>
  <c r="B25" i="107"/>
  <c r="B24" i="107"/>
  <c r="B23" i="107"/>
  <c r="B22" i="107"/>
  <c r="B77" i="107"/>
  <c r="H127" i="107"/>
  <c r="B127" i="107" s="1"/>
  <c r="H122" i="107"/>
  <c r="F122" i="107"/>
  <c r="D122" i="107"/>
  <c r="H112" i="107"/>
  <c r="F112" i="107"/>
  <c r="D112" i="107"/>
  <c r="H101" i="107"/>
  <c r="F101" i="107"/>
  <c r="H72" i="107"/>
  <c r="F72" i="107"/>
  <c r="D72" i="107"/>
  <c r="H67" i="107"/>
  <c r="F67" i="107"/>
  <c r="D67" i="107"/>
  <c r="B62" i="107"/>
  <c r="H13" i="107"/>
  <c r="F13" i="107"/>
  <c r="K91" i="108" l="1"/>
  <c r="K73" i="108"/>
  <c r="K59" i="108"/>
  <c r="K56" i="108"/>
  <c r="K54" i="108"/>
  <c r="K57" i="108"/>
  <c r="K58" i="108"/>
  <c r="K55" i="108"/>
  <c r="K42" i="108"/>
  <c r="K24" i="108"/>
  <c r="K23" i="108"/>
  <c r="B112" i="107"/>
  <c r="K129" i="107"/>
  <c r="K123" i="107"/>
  <c r="K103" i="107"/>
  <c r="K93" i="107"/>
  <c r="K89" i="107"/>
  <c r="K74" i="107"/>
  <c r="K73" i="107"/>
  <c r="K68" i="107"/>
  <c r="K22" i="107"/>
  <c r="K27" i="108"/>
  <c r="K97" i="109"/>
  <c r="K53" i="109"/>
  <c r="F111" i="108"/>
  <c r="O114" i="108"/>
  <c r="O113" i="108"/>
  <c r="O112" i="108"/>
  <c r="O115" i="108"/>
  <c r="H111" i="108"/>
  <c r="Q113" i="108"/>
  <c r="Q112" i="108"/>
  <c r="Q114" i="108"/>
  <c r="Q115" i="108"/>
  <c r="D111" i="108"/>
  <c r="B111" i="108" s="1"/>
  <c r="M113" i="108"/>
  <c r="M115" i="108"/>
  <c r="M112" i="108"/>
  <c r="M114" i="108"/>
  <c r="K103" i="108"/>
  <c r="K108" i="108"/>
  <c r="K99" i="108"/>
  <c r="K92" i="108"/>
  <c r="K93" i="108"/>
  <c r="K87" i="108"/>
  <c r="K76" i="108"/>
  <c r="K77" i="108"/>
  <c r="K72" i="108"/>
  <c r="H62" i="108"/>
  <c r="Q66" i="108"/>
  <c r="Q65" i="108"/>
  <c r="Q64" i="108"/>
  <c r="Q63" i="108"/>
  <c r="F62" i="108"/>
  <c r="B62" i="108" s="1"/>
  <c r="O66" i="108"/>
  <c r="O64" i="108"/>
  <c r="O65" i="108"/>
  <c r="O63" i="108"/>
  <c r="K38" i="108"/>
  <c r="K128" i="107"/>
  <c r="K124" i="107"/>
  <c r="K106" i="107"/>
  <c r="K102" i="107"/>
  <c r="K98" i="107"/>
  <c r="K88" i="107"/>
  <c r="K87" i="107" s="1"/>
  <c r="K80" i="107"/>
  <c r="K84" i="107"/>
  <c r="K31" i="107"/>
  <c r="K30" i="107"/>
  <c r="B20" i="109"/>
  <c r="M20" i="109" s="1"/>
  <c r="K83" i="108"/>
  <c r="K106" i="108"/>
  <c r="K107" i="108"/>
  <c r="K104" i="108"/>
  <c r="K105" i="108"/>
  <c r="K82" i="108"/>
  <c r="K86" i="108"/>
  <c r="K78" i="108"/>
  <c r="K79" i="108"/>
  <c r="K84" i="108"/>
  <c r="K80" i="108"/>
  <c r="K81" i="108"/>
  <c r="K85" i="108"/>
  <c r="K100" i="109"/>
  <c r="K98" i="109"/>
  <c r="K45" i="108"/>
  <c r="K28" i="108"/>
  <c r="K35" i="107"/>
  <c r="K24" i="107"/>
  <c r="K51" i="107"/>
  <c r="K83" i="107"/>
  <c r="K97" i="107"/>
  <c r="K36" i="107"/>
  <c r="K103" i="109"/>
  <c r="K105" i="109"/>
  <c r="K104" i="109"/>
  <c r="K101" i="109"/>
  <c r="K99" i="109"/>
  <c r="K43" i="108"/>
  <c r="K47" i="108"/>
  <c r="K44" i="108"/>
  <c r="K48" i="108"/>
  <c r="K49" i="108"/>
  <c r="K46" i="108"/>
  <c r="K50" i="108"/>
  <c r="K29" i="108"/>
  <c r="K33" i="108"/>
  <c r="K37" i="108"/>
  <c r="K30" i="108"/>
  <c r="K34" i="108"/>
  <c r="K31" i="108"/>
  <c r="K35" i="108"/>
  <c r="K32" i="108"/>
  <c r="K36" i="108"/>
  <c r="K108" i="107"/>
  <c r="K109" i="107"/>
  <c r="K107" i="107"/>
  <c r="K95" i="107"/>
  <c r="K96" i="107"/>
  <c r="K94" i="107"/>
  <c r="K81" i="107"/>
  <c r="K82" i="107"/>
  <c r="K49" i="107"/>
  <c r="K50" i="107"/>
  <c r="K52" i="107"/>
  <c r="K40" i="107"/>
  <c r="K37" i="107"/>
  <c r="K38" i="107"/>
  <c r="K39" i="107"/>
  <c r="K23" i="107"/>
  <c r="K25" i="107"/>
  <c r="K26" i="107"/>
  <c r="B53" i="108"/>
  <c r="Q52" i="109"/>
  <c r="K43" i="109"/>
  <c r="K22" i="109"/>
  <c r="B22" i="108"/>
  <c r="Q69" i="108"/>
  <c r="Q96" i="109"/>
  <c r="K78" i="109"/>
  <c r="K70" i="109"/>
  <c r="K57" i="109"/>
  <c r="Q20" i="109"/>
  <c r="K56" i="109"/>
  <c r="M52" i="109"/>
  <c r="K66" i="109"/>
  <c r="K26" i="109"/>
  <c r="M64" i="109"/>
  <c r="O64" i="109"/>
  <c r="K15" i="109"/>
  <c r="B63" i="108"/>
  <c r="K63" i="108" s="1"/>
  <c r="B102" i="108"/>
  <c r="B41" i="108"/>
  <c r="B90" i="108"/>
  <c r="B75" i="108"/>
  <c r="B26" i="108"/>
  <c r="B71" i="108"/>
  <c r="O20" i="108"/>
  <c r="B13" i="108"/>
  <c r="M13" i="108" s="1"/>
  <c r="B122" i="107"/>
  <c r="O19" i="107"/>
  <c r="B101" i="107"/>
  <c r="B72" i="107"/>
  <c r="B105" i="107"/>
  <c r="B29" i="107"/>
  <c r="K34" i="109"/>
  <c r="B112" i="108"/>
  <c r="K112" i="108" s="1"/>
  <c r="B43" i="107"/>
  <c r="B92" i="107"/>
  <c r="B34" i="107"/>
  <c r="B67" i="107"/>
  <c r="B15" i="107"/>
  <c r="B13" i="109"/>
  <c r="M13" i="109" s="1"/>
  <c r="K87" i="109"/>
  <c r="K59" i="109"/>
  <c r="K58" i="109"/>
  <c r="K55" i="109"/>
  <c r="K54" i="109"/>
  <c r="K60" i="109"/>
  <c r="O52" i="109"/>
  <c r="B60" i="107"/>
  <c r="K64" i="107" s="1"/>
  <c r="B13" i="107"/>
  <c r="K98" i="108"/>
  <c r="K97" i="108"/>
  <c r="K96" i="108"/>
  <c r="K95" i="108"/>
  <c r="K94" i="108"/>
  <c r="K53" i="108" l="1"/>
  <c r="K113" i="108"/>
  <c r="K114" i="108"/>
  <c r="K115" i="108"/>
  <c r="K111" i="108" s="1"/>
  <c r="K65" i="108"/>
  <c r="K66" i="108"/>
  <c r="K64" i="108"/>
  <c r="K63" i="107"/>
  <c r="K62" i="107"/>
  <c r="O69" i="108"/>
  <c r="Q13" i="108"/>
  <c r="O20" i="109"/>
  <c r="K20" i="109" s="1"/>
  <c r="M69" i="108"/>
  <c r="O102" i="108"/>
  <c r="O62" i="108"/>
  <c r="M102" i="108"/>
  <c r="K96" i="109"/>
  <c r="M20" i="108"/>
  <c r="Q20" i="108"/>
  <c r="O22" i="108"/>
  <c r="K71" i="108"/>
  <c r="O111" i="108"/>
  <c r="O90" i="108"/>
  <c r="K64" i="109"/>
  <c r="Q111" i="108"/>
  <c r="M111" i="108"/>
  <c r="K102" i="108"/>
  <c r="Q53" i="108"/>
  <c r="K90" i="108"/>
  <c r="K41" i="108"/>
  <c r="O15" i="108"/>
  <c r="O13" i="108"/>
  <c r="O71" i="108"/>
  <c r="Q15" i="108"/>
  <c r="Q22" i="108"/>
  <c r="O53" i="108"/>
  <c r="M75" i="108"/>
  <c r="K75" i="108"/>
  <c r="K26" i="108"/>
  <c r="Q71" i="108"/>
  <c r="M71" i="108"/>
  <c r="K15" i="108"/>
  <c r="M15" i="108"/>
  <c r="M26" i="108"/>
  <c r="O26" i="108"/>
  <c r="O13" i="109"/>
  <c r="Q13" i="109"/>
  <c r="K52" i="109"/>
  <c r="K22" i="108"/>
  <c r="Q62" i="108"/>
  <c r="Q102" i="108"/>
  <c r="M53" i="108"/>
  <c r="Q41" i="108"/>
  <c r="O41" i="108"/>
  <c r="Q90" i="108"/>
  <c r="M90" i="108"/>
  <c r="O75" i="108"/>
  <c r="Q26" i="108"/>
  <c r="M62" i="108"/>
  <c r="M22" i="108"/>
  <c r="M41" i="108"/>
  <c r="Q75" i="108"/>
  <c r="K69" i="108" l="1"/>
  <c r="K13" i="108"/>
  <c r="K20" i="108"/>
  <c r="K62" i="108"/>
  <c r="K13" i="109"/>
  <c r="Q127" i="107"/>
  <c r="O127" i="107"/>
  <c r="M127" i="107"/>
  <c r="Q122" i="107"/>
  <c r="O122" i="107"/>
  <c r="K114" i="107"/>
  <c r="O112" i="107"/>
  <c r="M112" i="107"/>
  <c r="O101" i="107"/>
  <c r="O67" i="107"/>
  <c r="Q15" i="107"/>
  <c r="M15" i="107"/>
  <c r="K15" i="107"/>
  <c r="K69" i="107"/>
  <c r="K45" i="107"/>
  <c r="K44" i="107"/>
  <c r="M61" i="107"/>
  <c r="Q61" i="107"/>
  <c r="O61" i="107"/>
  <c r="Q19" i="107"/>
  <c r="K127" i="107" l="1"/>
  <c r="K122" i="107"/>
  <c r="K101" i="107"/>
  <c r="M101" i="107"/>
  <c r="O15" i="107"/>
  <c r="K116" i="107"/>
  <c r="K112" i="107"/>
  <c r="O21" i="107"/>
  <c r="Q21" i="107"/>
  <c r="O105" i="107"/>
  <c r="M67" i="107"/>
  <c r="Q112" i="107"/>
  <c r="M122" i="107"/>
  <c r="O116" i="107"/>
  <c r="K105" i="107"/>
  <c r="Q101" i="107"/>
  <c r="O43" i="107"/>
  <c r="Q43" i="107"/>
  <c r="K29" i="107"/>
  <c r="M34" i="107"/>
  <c r="Q67" i="107"/>
  <c r="M29" i="107"/>
  <c r="Q72" i="107"/>
  <c r="K48" i="107"/>
  <c r="K55" i="107"/>
  <c r="K72" i="107"/>
  <c r="K43" i="107"/>
  <c r="K67" i="107"/>
  <c r="K79" i="107"/>
  <c r="Q116" i="107"/>
  <c r="O72" i="107"/>
  <c r="M72" i="107"/>
  <c r="O55" i="107"/>
  <c r="M55" i="107"/>
  <c r="O29" i="107"/>
  <c r="M43" i="107"/>
  <c r="Q92" i="107"/>
  <c r="O34" i="107"/>
  <c r="Q34" i="107"/>
  <c r="M92" i="107"/>
  <c r="M105" i="107"/>
  <c r="O87" i="107"/>
  <c r="Q105" i="107"/>
  <c r="Q48" i="107"/>
  <c r="M48" i="107"/>
  <c r="O92" i="107"/>
  <c r="Q79" i="107"/>
  <c r="O79" i="107"/>
  <c r="M21" i="107"/>
  <c r="Q13" i="107"/>
  <c r="Q77" i="107"/>
  <c r="O13" i="107"/>
  <c r="K21" i="107"/>
  <c r="K34" i="107"/>
  <c r="K61" i="107"/>
  <c r="K92" i="107"/>
  <c r="M13" i="107"/>
  <c r="M19" i="107"/>
  <c r="K19" i="107" s="1"/>
  <c r="Q29" i="107"/>
  <c r="O48" i="107"/>
  <c r="O60" i="107"/>
  <c r="Q60" i="107"/>
  <c r="M79" i="107"/>
  <c r="O77" i="107"/>
  <c r="Q55" i="107"/>
  <c r="M60" i="107"/>
  <c r="M77" i="107"/>
  <c r="K13" i="107" l="1"/>
  <c r="K77" i="107"/>
  <c r="M51" i="92"/>
  <c r="O51" i="92"/>
  <c r="Q51" i="92"/>
  <c r="K60" i="107"/>
  <c r="Q30" i="92"/>
  <c r="Q29" i="92"/>
  <c r="O30" i="92"/>
  <c r="O29" i="92"/>
  <c r="M30" i="92"/>
  <c r="M29" i="92"/>
  <c r="D40" i="92"/>
  <c r="F40" i="92"/>
  <c r="H51" i="92"/>
  <c r="H38" i="92"/>
  <c r="F38" i="92"/>
  <c r="D51" i="92"/>
  <c r="H40" i="92"/>
  <c r="B68" i="92"/>
  <c r="B67" i="92"/>
  <c r="B66" i="92"/>
  <c r="B65" i="92"/>
  <c r="B64" i="92"/>
  <c r="B63" i="92"/>
  <c r="B59" i="92"/>
  <c r="B58" i="92"/>
  <c r="B57" i="92"/>
  <c r="B56" i="92"/>
  <c r="B55" i="92"/>
  <c r="B54" i="92"/>
  <c r="B53" i="92"/>
  <c r="B52" i="92"/>
  <c r="B49" i="92"/>
  <c r="B47" i="92"/>
  <c r="B46" i="92"/>
  <c r="B45" i="92"/>
  <c r="B44" i="92"/>
  <c r="B43" i="92"/>
  <c r="B42" i="92"/>
  <c r="B41" i="92"/>
  <c r="B36" i="92"/>
  <c r="B35" i="92"/>
  <c r="B34" i="92"/>
  <c r="B31" i="92"/>
  <c r="B30" i="92"/>
  <c r="B29" i="92"/>
  <c r="B28" i="92"/>
  <c r="B25" i="92"/>
  <c r="B24" i="92"/>
  <c r="B23" i="92"/>
  <c r="B20" i="92"/>
  <c r="B19" i="92"/>
  <c r="B18" i="92"/>
  <c r="B17" i="92"/>
  <c r="B16" i="92"/>
  <c r="H33" i="92"/>
  <c r="F33" i="92"/>
  <c r="D33" i="92"/>
  <c r="H27" i="92"/>
  <c r="F27" i="92"/>
  <c r="D27" i="92"/>
  <c r="H13" i="92"/>
  <c r="F13" i="92"/>
  <c r="O85" i="91"/>
  <c r="M85" i="91"/>
  <c r="O84" i="91"/>
  <c r="M84" i="91"/>
  <c r="B102" i="91"/>
  <c r="B101" i="91"/>
  <c r="B100" i="91"/>
  <c r="B99" i="91"/>
  <c r="B95" i="91"/>
  <c r="B94" i="91"/>
  <c r="B93" i="91"/>
  <c r="B92" i="91"/>
  <c r="B91" i="91"/>
  <c r="B90" i="91"/>
  <c r="B89" i="91"/>
  <c r="B86" i="91"/>
  <c r="B85" i="91"/>
  <c r="B84" i="91"/>
  <c r="B81" i="91"/>
  <c r="B80" i="91"/>
  <c r="B79" i="91"/>
  <c r="B76" i="91"/>
  <c r="B75" i="91"/>
  <c r="B74" i="91"/>
  <c r="B71" i="91"/>
  <c r="B70" i="91"/>
  <c r="B69" i="91"/>
  <c r="B68" i="91"/>
  <c r="B67" i="91"/>
  <c r="B66" i="91"/>
  <c r="B65" i="91"/>
  <c r="B64" i="91"/>
  <c r="B60" i="91"/>
  <c r="B59" i="91"/>
  <c r="B58" i="91"/>
  <c r="B57" i="91"/>
  <c r="B56" i="91"/>
  <c r="B55" i="91"/>
  <c r="B52" i="91"/>
  <c r="B51" i="91"/>
  <c r="B50" i="91"/>
  <c r="B49" i="91"/>
  <c r="B48" i="91"/>
  <c r="B47" i="91"/>
  <c r="B46" i="91"/>
  <c r="B45" i="91"/>
  <c r="B44" i="91"/>
  <c r="B43" i="91"/>
  <c r="B42" i="91"/>
  <c r="B41" i="91"/>
  <c r="B37" i="91"/>
  <c r="B36" i="91"/>
  <c r="B35" i="91"/>
  <c r="B34" i="91"/>
  <c r="B33" i="91"/>
  <c r="B29" i="91"/>
  <c r="B28" i="91"/>
  <c r="B27" i="91"/>
  <c r="B24" i="91"/>
  <c r="B23" i="91"/>
  <c r="B22" i="91"/>
  <c r="B21" i="91"/>
  <c r="B20" i="91"/>
  <c r="B19" i="91"/>
  <c r="B18" i="91"/>
  <c r="B17" i="91"/>
  <c r="B16" i="91"/>
  <c r="F98" i="91"/>
  <c r="H88" i="91"/>
  <c r="F88" i="91"/>
  <c r="D88" i="91"/>
  <c r="D83" i="91"/>
  <c r="F83" i="91"/>
  <c r="H83" i="91"/>
  <c r="D73" i="91"/>
  <c r="F73" i="91"/>
  <c r="H73" i="91"/>
  <c r="F54" i="91"/>
  <c r="H54" i="91"/>
  <c r="H26" i="91"/>
  <c r="F26" i="91"/>
  <c r="F15" i="91"/>
  <c r="F13" i="91" s="1"/>
  <c r="H15" i="91"/>
  <c r="H13" i="91" s="1"/>
  <c r="O17" i="90"/>
  <c r="M17" i="90"/>
  <c r="B60" i="90"/>
  <c r="B59" i="90"/>
  <c r="B58" i="90"/>
  <c r="B57" i="90"/>
  <c r="B56" i="90"/>
  <c r="B48" i="90"/>
  <c r="B47" i="90"/>
  <c r="B46" i="90"/>
  <c r="B45" i="90"/>
  <c r="B44" i="90"/>
  <c r="B43" i="90"/>
  <c r="B30" i="90"/>
  <c r="B29" i="90"/>
  <c r="B23" i="90"/>
  <c r="B22" i="90"/>
  <c r="B21" i="90"/>
  <c r="B20" i="90"/>
  <c r="B17" i="90"/>
  <c r="B16" i="90"/>
  <c r="H55" i="90"/>
  <c r="F55" i="90"/>
  <c r="D15" i="90"/>
  <c r="D13" i="90" s="1"/>
  <c r="F15" i="90"/>
  <c r="F13" i="90" s="1"/>
  <c r="H15" i="90"/>
  <c r="H13" i="90" s="1"/>
  <c r="B38" i="89"/>
  <c r="K38" i="89" s="1"/>
  <c r="B37" i="89"/>
  <c r="B32" i="89"/>
  <c r="B31" i="89"/>
  <c r="B30" i="89"/>
  <c r="B25" i="89"/>
  <c r="B24" i="89"/>
  <c r="B23" i="89"/>
  <c r="B22" i="89"/>
  <c r="B21" i="89"/>
  <c r="B17" i="89"/>
  <c r="B16" i="89"/>
  <c r="H29" i="89"/>
  <c r="H27" i="89" s="1"/>
  <c r="F29" i="89"/>
  <c r="F27" i="89" s="1"/>
  <c r="D29" i="89"/>
  <c r="Q23" i="89"/>
  <c r="B60" i="85"/>
  <c r="B51" i="85"/>
  <c r="B49" i="85"/>
  <c r="B45" i="85"/>
  <c r="B44" i="85"/>
  <c r="B34" i="85"/>
  <c r="B33" i="85"/>
  <c r="B32" i="85"/>
  <c r="B29" i="85"/>
  <c r="B28" i="85"/>
  <c r="B25" i="85"/>
  <c r="B24" i="85"/>
  <c r="B23" i="85"/>
  <c r="B22" i="85"/>
  <c r="B21" i="85"/>
  <c r="B18" i="85"/>
  <c r="B17" i="85"/>
  <c r="B16" i="85"/>
  <c r="D31" i="85"/>
  <c r="F31" i="85"/>
  <c r="H27" i="85"/>
  <c r="F27" i="85"/>
  <c r="F15" i="85"/>
  <c r="F13" i="85" s="1"/>
  <c r="H15" i="85"/>
  <c r="H13" i="85" s="1"/>
  <c r="Q85" i="84"/>
  <c r="O85" i="84"/>
  <c r="M85" i="84"/>
  <c r="Q80" i="84"/>
  <c r="O80" i="84"/>
  <c r="M80" i="84"/>
  <c r="O74" i="84"/>
  <c r="M74" i="84"/>
  <c r="M73" i="84" s="1"/>
  <c r="O26" i="84"/>
  <c r="M26" i="84"/>
  <c r="B102" i="84"/>
  <c r="B101" i="84"/>
  <c r="B100" i="84"/>
  <c r="B99" i="84"/>
  <c r="B95" i="84"/>
  <c r="B93" i="84"/>
  <c r="B92" i="84"/>
  <c r="B91" i="84"/>
  <c r="B89" i="84"/>
  <c r="B86" i="84"/>
  <c r="B85" i="84"/>
  <c r="B84" i="84"/>
  <c r="B81" i="84"/>
  <c r="B80" i="84"/>
  <c r="B79" i="84"/>
  <c r="B75" i="84"/>
  <c r="B74" i="84"/>
  <c r="B71" i="84"/>
  <c r="B70" i="84"/>
  <c r="B69" i="84"/>
  <c r="B68" i="84"/>
  <c r="B67" i="84"/>
  <c r="B66" i="84"/>
  <c r="B65" i="84"/>
  <c r="B60" i="84"/>
  <c r="B58" i="84"/>
  <c r="B57" i="84"/>
  <c r="B56" i="84"/>
  <c r="B55" i="84"/>
  <c r="B49" i="84"/>
  <c r="B48" i="84"/>
  <c r="B47" i="84"/>
  <c r="B46" i="84"/>
  <c r="B45" i="84"/>
  <c r="B43" i="84"/>
  <c r="B42" i="84"/>
  <c r="B41" i="84"/>
  <c r="B40" i="84"/>
  <c r="B37" i="84"/>
  <c r="B35" i="84"/>
  <c r="B34" i="84"/>
  <c r="B33" i="84"/>
  <c r="B29" i="84"/>
  <c r="B28" i="84"/>
  <c r="B27" i="84"/>
  <c r="B24" i="84"/>
  <c r="B23" i="84"/>
  <c r="B22" i="84"/>
  <c r="B21" i="84"/>
  <c r="B20" i="84"/>
  <c r="B19" i="84"/>
  <c r="B18" i="84"/>
  <c r="B17" i="84"/>
  <c r="B16" i="84"/>
  <c r="H98" i="84"/>
  <c r="D88" i="84"/>
  <c r="F88" i="84"/>
  <c r="H88" i="84"/>
  <c r="H83" i="84"/>
  <c r="F83" i="84"/>
  <c r="D78" i="84"/>
  <c r="F78" i="84"/>
  <c r="H78" i="84"/>
  <c r="D54" i="84"/>
  <c r="F54" i="84"/>
  <c r="H54" i="84"/>
  <c r="F39" i="84"/>
  <c r="H39" i="84"/>
  <c r="D26" i="84"/>
  <c r="F26" i="84"/>
  <c r="H26" i="84"/>
  <c r="H15" i="84"/>
  <c r="H13" i="84" s="1"/>
  <c r="F15" i="84"/>
  <c r="F13" i="84" s="1"/>
  <c r="D15" i="84"/>
  <c r="D13" i="84" s="1"/>
  <c r="Q53" i="83"/>
  <c r="O53" i="83"/>
  <c r="M53" i="83"/>
  <c r="Q52" i="83"/>
  <c r="O52" i="83"/>
  <c r="M52" i="83"/>
  <c r="Q39" i="83"/>
  <c r="O39" i="83"/>
  <c r="M39" i="83"/>
  <c r="Q38" i="83"/>
  <c r="O38" i="83"/>
  <c r="M38" i="83"/>
  <c r="O34" i="83"/>
  <c r="O33" i="83"/>
  <c r="Q17" i="83"/>
  <c r="B60" i="83"/>
  <c r="B59" i="83"/>
  <c r="B58" i="83"/>
  <c r="B57" i="83"/>
  <c r="B53" i="83"/>
  <c r="B52" i="83"/>
  <c r="B48" i="83"/>
  <c r="B47" i="83"/>
  <c r="B46" i="83"/>
  <c r="B45" i="83"/>
  <c r="B44" i="83"/>
  <c r="B43" i="83"/>
  <c r="K89" i="91" l="1"/>
  <c r="K74" i="91"/>
  <c r="K16" i="90"/>
  <c r="K49" i="85"/>
  <c r="K57" i="83"/>
  <c r="K31" i="89"/>
  <c r="K64" i="92"/>
  <c r="K54" i="92"/>
  <c r="K58" i="92"/>
  <c r="K43" i="92"/>
  <c r="K47" i="92"/>
  <c r="K41" i="92"/>
  <c r="K48" i="92"/>
  <c r="K45" i="92"/>
  <c r="K42" i="92"/>
  <c r="K46" i="92"/>
  <c r="K44" i="92"/>
  <c r="K53" i="92"/>
  <c r="K57" i="92"/>
  <c r="K55" i="92"/>
  <c r="K52" i="92"/>
  <c r="K56" i="92"/>
  <c r="K65" i="92"/>
  <c r="K66" i="92"/>
  <c r="K63" i="92"/>
  <c r="K62" i="92"/>
  <c r="K67" i="92"/>
  <c r="K34" i="92"/>
  <c r="K84" i="91"/>
  <c r="K94" i="91"/>
  <c r="K55" i="91"/>
  <c r="K59" i="91"/>
  <c r="K29" i="90"/>
  <c r="K28" i="85"/>
  <c r="Q101" i="84"/>
  <c r="Q98" i="84"/>
  <c r="K84" i="84"/>
  <c r="K79" i="84"/>
  <c r="K75" i="84"/>
  <c r="K57" i="84"/>
  <c r="K28" i="84"/>
  <c r="K31" i="92"/>
  <c r="K28" i="92"/>
  <c r="K16" i="92"/>
  <c r="K21" i="92"/>
  <c r="K24" i="92"/>
  <c r="O98" i="91"/>
  <c r="O101" i="91"/>
  <c r="K85" i="91"/>
  <c r="K75" i="91"/>
  <c r="K40" i="91"/>
  <c r="K51" i="91"/>
  <c r="K27" i="91"/>
  <c r="K23" i="91"/>
  <c r="K16" i="91"/>
  <c r="K56" i="90"/>
  <c r="K59" i="90"/>
  <c r="K44" i="90"/>
  <c r="K45" i="90"/>
  <c r="K43" i="90"/>
  <c r="K47" i="90"/>
  <c r="K20" i="90"/>
  <c r="M17" i="89"/>
  <c r="M16" i="89"/>
  <c r="H13" i="89"/>
  <c r="K29" i="85"/>
  <c r="K60" i="85"/>
  <c r="K58" i="85"/>
  <c r="K61" i="85"/>
  <c r="K45" i="85"/>
  <c r="K40" i="85"/>
  <c r="K32" i="85"/>
  <c r="K16" i="85"/>
  <c r="K89" i="84"/>
  <c r="K74" i="84"/>
  <c r="K56" i="84"/>
  <c r="K58" i="84"/>
  <c r="B54" i="84"/>
  <c r="K55" i="84"/>
  <c r="K59" i="84"/>
  <c r="K51" i="84"/>
  <c r="K40" i="84"/>
  <c r="K23" i="84"/>
  <c r="K48" i="83"/>
  <c r="K46" i="83"/>
  <c r="K43" i="83"/>
  <c r="K24" i="85"/>
  <c r="K50" i="85"/>
  <c r="K54" i="85"/>
  <c r="K52" i="85"/>
  <c r="B40" i="92"/>
  <c r="K51" i="85"/>
  <c r="K53" i="85"/>
  <c r="K39" i="90"/>
  <c r="K42" i="85"/>
  <c r="K41" i="85"/>
  <c r="K33" i="85"/>
  <c r="K43" i="84"/>
  <c r="K44" i="85"/>
  <c r="K43" i="85"/>
  <c r="K44" i="84"/>
  <c r="B55" i="90"/>
  <c r="O37" i="90"/>
  <c r="O78" i="91"/>
  <c r="B26" i="91"/>
  <c r="K46" i="90"/>
  <c r="K58" i="90"/>
  <c r="K30" i="90"/>
  <c r="K57" i="90"/>
  <c r="K21" i="90"/>
  <c r="K30" i="89"/>
  <c r="K29" i="89" s="1"/>
  <c r="K19" i="85"/>
  <c r="K20" i="85"/>
  <c r="K21" i="85"/>
  <c r="O78" i="84"/>
  <c r="K92" i="84"/>
  <c r="K49" i="84"/>
  <c r="K22" i="84"/>
  <c r="K58" i="83"/>
  <c r="K44" i="83"/>
  <c r="K19" i="91"/>
  <c r="K20" i="91"/>
  <c r="K17" i="91"/>
  <c r="K21" i="91"/>
  <c r="K18" i="91"/>
  <c r="K22" i="91"/>
  <c r="K48" i="90"/>
  <c r="K22" i="90"/>
  <c r="K23" i="90"/>
  <c r="K24" i="90"/>
  <c r="K59" i="85"/>
  <c r="M36" i="85"/>
  <c r="K18" i="85"/>
  <c r="K22" i="85"/>
  <c r="K17" i="85"/>
  <c r="K23" i="85"/>
  <c r="K91" i="84"/>
  <c r="K93" i="84"/>
  <c r="K90" i="84"/>
  <c r="K94" i="84"/>
  <c r="K48" i="84"/>
  <c r="K45" i="84"/>
  <c r="K41" i="84"/>
  <c r="K46" i="84"/>
  <c r="K50" i="84"/>
  <c r="K42" i="84"/>
  <c r="K47" i="84"/>
  <c r="K17" i="84"/>
  <c r="K21" i="84"/>
  <c r="K18" i="84"/>
  <c r="K19" i="84"/>
  <c r="K16" i="84"/>
  <c r="K20" i="84"/>
  <c r="K59" i="83"/>
  <c r="K60" i="83"/>
  <c r="K47" i="83"/>
  <c r="K45" i="83"/>
  <c r="O33" i="92"/>
  <c r="K17" i="92"/>
  <c r="M26" i="91"/>
  <c r="M83" i="91"/>
  <c r="K18" i="92"/>
  <c r="K19" i="92"/>
  <c r="K22" i="92"/>
  <c r="K20" i="92"/>
  <c r="B51" i="92"/>
  <c r="K23" i="92"/>
  <c r="O83" i="91"/>
  <c r="Q78" i="91"/>
  <c r="M15" i="92"/>
  <c r="M55" i="90"/>
  <c r="O83" i="84"/>
  <c r="M39" i="84"/>
  <c r="Q32" i="83"/>
  <c r="Q15" i="83"/>
  <c r="O27" i="83"/>
  <c r="O37" i="83"/>
  <c r="O51" i="83"/>
  <c r="O15" i="83"/>
  <c r="M51" i="83"/>
  <c r="M56" i="83"/>
  <c r="O56" i="83"/>
  <c r="Q56" i="83"/>
  <c r="M31" i="85"/>
  <c r="O31" i="85"/>
  <c r="Q83" i="91"/>
  <c r="M78" i="91"/>
  <c r="Q26" i="91"/>
  <c r="M15" i="91"/>
  <c r="O19" i="90"/>
  <c r="K17" i="90"/>
  <c r="O15" i="91"/>
  <c r="O33" i="90"/>
  <c r="Q83" i="84"/>
  <c r="M78" i="84"/>
  <c r="Q73" i="84"/>
  <c r="Q54" i="84"/>
  <c r="Q26" i="84"/>
  <c r="B78" i="84"/>
  <c r="O73" i="84"/>
  <c r="Q39" i="84"/>
  <c r="M27" i="83"/>
  <c r="O32" i="83"/>
  <c r="M19" i="83"/>
  <c r="M15" i="83"/>
  <c r="O19" i="83"/>
  <c r="Q27" i="83"/>
  <c r="M32" i="83"/>
  <c r="Q37" i="83"/>
  <c r="M42" i="83"/>
  <c r="Q51" i="83"/>
  <c r="O39" i="84"/>
  <c r="Q78" i="84"/>
  <c r="M83" i="84"/>
  <c r="O15" i="90"/>
  <c r="M37" i="90"/>
  <c r="M42" i="90"/>
  <c r="Q42" i="90"/>
  <c r="B78" i="91"/>
  <c r="D97" i="91"/>
  <c r="O26" i="91"/>
  <c r="O42" i="83"/>
  <c r="B88" i="84"/>
  <c r="O88" i="84"/>
  <c r="Q15" i="85"/>
  <c r="Q29" i="89"/>
  <c r="M28" i="90"/>
  <c r="B83" i="91"/>
  <c r="Q15" i="91"/>
  <c r="M88" i="91"/>
  <c r="Q42" i="83"/>
  <c r="K27" i="84"/>
  <c r="M88" i="84"/>
  <c r="M15" i="90"/>
  <c r="B73" i="91"/>
  <c r="B88" i="91"/>
  <c r="K79" i="91"/>
  <c r="M27" i="92"/>
  <c r="Q33" i="92"/>
  <c r="B33" i="92"/>
  <c r="B38" i="92"/>
  <c r="O38" i="92" s="1"/>
  <c r="O27" i="92"/>
  <c r="Q15" i="92"/>
  <c r="O15" i="92"/>
  <c r="B15" i="92"/>
  <c r="B27" i="92"/>
  <c r="K30" i="92"/>
  <c r="K35" i="92"/>
  <c r="Q27" i="92"/>
  <c r="K29" i="92"/>
  <c r="H97" i="91"/>
  <c r="O88" i="91"/>
  <c r="K90" i="91"/>
  <c r="K92" i="91"/>
  <c r="K93" i="91"/>
  <c r="K91" i="91"/>
  <c r="K80" i="91"/>
  <c r="H62" i="91"/>
  <c r="B54" i="91"/>
  <c r="K58" i="91"/>
  <c r="K56" i="91"/>
  <c r="K57" i="91"/>
  <c r="K42" i="91"/>
  <c r="B39" i="91"/>
  <c r="K46" i="91"/>
  <c r="K50" i="91"/>
  <c r="K43" i="91"/>
  <c r="K47" i="91"/>
  <c r="K44" i="91"/>
  <c r="K48" i="91"/>
  <c r="K41" i="91"/>
  <c r="K45" i="91"/>
  <c r="K49" i="91"/>
  <c r="K28" i="91"/>
  <c r="B15" i="91"/>
  <c r="Q55" i="90"/>
  <c r="O55" i="90"/>
  <c r="O42" i="90"/>
  <c r="K38" i="90"/>
  <c r="M33" i="90"/>
  <c r="M19" i="90"/>
  <c r="K37" i="89"/>
  <c r="K36" i="89"/>
  <c r="K34" i="89" s="1"/>
  <c r="O29" i="89"/>
  <c r="B29" i="89"/>
  <c r="D27" i="89"/>
  <c r="Q24" i="89"/>
  <c r="Q22" i="89"/>
  <c r="B15" i="89"/>
  <c r="K16" i="89" s="1"/>
  <c r="Q38" i="85"/>
  <c r="M38" i="85"/>
  <c r="M27" i="85"/>
  <c r="Q27" i="85"/>
  <c r="Q31" i="85"/>
  <c r="O15" i="85"/>
  <c r="O27" i="85"/>
  <c r="B31" i="85"/>
  <c r="B27" i="85"/>
  <c r="B15" i="85"/>
  <c r="M15" i="85"/>
  <c r="H97" i="84"/>
  <c r="Q88" i="84"/>
  <c r="B83" i="84"/>
  <c r="K85" i="84"/>
  <c r="K80" i="84"/>
  <c r="B73" i="84"/>
  <c r="B62" i="84"/>
  <c r="B63" i="84"/>
  <c r="B39" i="84"/>
  <c r="B26" i="84"/>
  <c r="Q15" i="84"/>
  <c r="M15" i="84"/>
  <c r="K53" i="83"/>
  <c r="K52" i="83"/>
  <c r="M37" i="83"/>
  <c r="Q19" i="83"/>
  <c r="D13" i="92"/>
  <c r="M33" i="92"/>
  <c r="F62" i="91"/>
  <c r="D13" i="91"/>
  <c r="B63" i="91"/>
  <c r="K63" i="91" s="1"/>
  <c r="M97" i="91"/>
  <c r="O97" i="91"/>
  <c r="Q97" i="91"/>
  <c r="M99" i="91"/>
  <c r="O99" i="91"/>
  <c r="Q100" i="91"/>
  <c r="Q99" i="91"/>
  <c r="F97" i="91"/>
  <c r="B98" i="91"/>
  <c r="K98" i="91" s="1"/>
  <c r="M100" i="91"/>
  <c r="O100" i="91"/>
  <c r="K35" i="90"/>
  <c r="Q19" i="90"/>
  <c r="D13" i="89"/>
  <c r="B20" i="89"/>
  <c r="K21" i="89" s="1"/>
  <c r="F13" i="89"/>
  <c r="M22" i="89"/>
  <c r="M23" i="89"/>
  <c r="M24" i="89"/>
  <c r="O22" i="89"/>
  <c r="O23" i="89"/>
  <c r="O24" i="89"/>
  <c r="B98" i="84"/>
  <c r="K98" i="84" s="1"/>
  <c r="M63" i="84"/>
  <c r="M65" i="84"/>
  <c r="M66" i="84"/>
  <c r="M67" i="84"/>
  <c r="M68" i="84"/>
  <c r="M69" i="84"/>
  <c r="M99" i="84"/>
  <c r="O97" i="84"/>
  <c r="F97" i="84"/>
  <c r="O63" i="84"/>
  <c r="O65" i="84"/>
  <c r="O66" i="84"/>
  <c r="O67" i="84"/>
  <c r="O68" i="84"/>
  <c r="O69" i="84"/>
  <c r="M100" i="84"/>
  <c r="O99" i="84"/>
  <c r="Q99" i="84"/>
  <c r="Q63" i="84"/>
  <c r="Q62" i="84" s="1"/>
  <c r="Q65" i="84"/>
  <c r="Q66" i="84"/>
  <c r="Q67" i="84"/>
  <c r="Q68" i="84"/>
  <c r="Q69" i="84"/>
  <c r="M97" i="84"/>
  <c r="O100" i="84"/>
  <c r="Q100" i="84"/>
  <c r="B13" i="84"/>
  <c r="O13" i="84" s="1"/>
  <c r="B15" i="84"/>
  <c r="O15" i="84"/>
  <c r="Q88" i="91"/>
  <c r="Q15" i="90"/>
  <c r="B42" i="90"/>
  <c r="Q28" i="90"/>
  <c r="O28" i="90"/>
  <c r="B15" i="90"/>
  <c r="B13" i="90" s="1"/>
  <c r="M13" i="90" s="1"/>
  <c r="B48" i="85"/>
  <c r="B51" i="83"/>
  <c r="B39" i="83"/>
  <c r="B38" i="83"/>
  <c r="B34" i="83"/>
  <c r="B33" i="83"/>
  <c r="B29" i="83"/>
  <c r="B28" i="83"/>
  <c r="B23" i="83"/>
  <c r="B22" i="83"/>
  <c r="B21" i="83"/>
  <c r="B20" i="83"/>
  <c r="H13" i="83"/>
  <c r="F13" i="83"/>
  <c r="O36" i="82"/>
  <c r="M36" i="82"/>
  <c r="O29" i="82"/>
  <c r="M17" i="82"/>
  <c r="B38" i="82"/>
  <c r="K38" i="82" s="1"/>
  <c r="B37" i="82"/>
  <c r="K37" i="82" s="1"/>
  <c r="B32" i="82"/>
  <c r="B31" i="82"/>
  <c r="B30" i="82"/>
  <c r="B25" i="82"/>
  <c r="B24" i="82"/>
  <c r="B23" i="82"/>
  <c r="B22" i="82"/>
  <c r="B21" i="82"/>
  <c r="H29" i="82"/>
  <c r="H27" i="82" s="1"/>
  <c r="F29" i="82"/>
  <c r="F27" i="82" s="1"/>
  <c r="D29" i="82"/>
  <c r="Q23" i="82"/>
  <c r="M22" i="82"/>
  <c r="H13" i="82"/>
  <c r="F13" i="82"/>
  <c r="B15" i="82"/>
  <c r="B13" i="82" s="1"/>
  <c r="Q97" i="84" l="1"/>
  <c r="K40" i="92"/>
  <c r="K70" i="91"/>
  <c r="K62" i="91" s="1"/>
  <c r="K101" i="84"/>
  <c r="K97" i="84" s="1"/>
  <c r="K54" i="84"/>
  <c r="K33" i="83"/>
  <c r="K29" i="83"/>
  <c r="K22" i="83"/>
  <c r="K23" i="83"/>
  <c r="K20" i="83"/>
  <c r="K31" i="82"/>
  <c r="K99" i="91"/>
  <c r="K101" i="91"/>
  <c r="K17" i="89"/>
  <c r="K57" i="85"/>
  <c r="K63" i="84"/>
  <c r="K64" i="84"/>
  <c r="K70" i="84"/>
  <c r="K30" i="82"/>
  <c r="B62" i="91"/>
  <c r="Q36" i="85"/>
  <c r="K48" i="85"/>
  <c r="O36" i="85"/>
  <c r="K61" i="92"/>
  <c r="K15" i="85"/>
  <c r="K21" i="83"/>
  <c r="K24" i="83"/>
  <c r="K33" i="92"/>
  <c r="K37" i="90"/>
  <c r="K15" i="92"/>
  <c r="M29" i="82"/>
  <c r="K15" i="90"/>
  <c r="K38" i="85"/>
  <c r="K83" i="84"/>
  <c r="K31" i="85"/>
  <c r="K83" i="91"/>
  <c r="K78" i="91"/>
  <c r="K73" i="91"/>
  <c r="K26" i="91"/>
  <c r="K33" i="90"/>
  <c r="K28" i="90"/>
  <c r="B27" i="89"/>
  <c r="O27" i="89" s="1"/>
  <c r="B97" i="91"/>
  <c r="K25" i="89"/>
  <c r="K26" i="84"/>
  <c r="K78" i="84"/>
  <c r="K73" i="84"/>
  <c r="K66" i="84"/>
  <c r="K69" i="84"/>
  <c r="M38" i="92"/>
  <c r="K38" i="83"/>
  <c r="M20" i="89"/>
  <c r="K56" i="83"/>
  <c r="Q38" i="92"/>
  <c r="O62" i="84"/>
  <c r="K42" i="83"/>
  <c r="K51" i="92"/>
  <c r="K27" i="92"/>
  <c r="K100" i="91"/>
  <c r="K88" i="91"/>
  <c r="K54" i="91"/>
  <c r="K39" i="91"/>
  <c r="K15" i="91"/>
  <c r="K55" i="90"/>
  <c r="K42" i="90"/>
  <c r="Q20" i="89"/>
  <c r="O20" i="89"/>
  <c r="M15" i="89"/>
  <c r="K27" i="85"/>
  <c r="B97" i="84"/>
  <c r="K100" i="84"/>
  <c r="K99" i="84"/>
  <c r="K88" i="84"/>
  <c r="K68" i="84"/>
  <c r="K65" i="84"/>
  <c r="K67" i="84"/>
  <c r="M62" i="84"/>
  <c r="K39" i="84"/>
  <c r="K15" i="84"/>
  <c r="M13" i="84"/>
  <c r="Q13" i="84"/>
  <c r="K51" i="83"/>
  <c r="K28" i="83"/>
  <c r="O34" i="82"/>
  <c r="Q34" i="82"/>
  <c r="M34" i="82"/>
  <c r="Q29" i="82"/>
  <c r="B29" i="82"/>
  <c r="O24" i="82"/>
  <c r="Q22" i="82"/>
  <c r="M15" i="82"/>
  <c r="B13" i="92"/>
  <c r="M13" i="92" s="1"/>
  <c r="K65" i="91"/>
  <c r="K68" i="91"/>
  <c r="K67" i="91"/>
  <c r="K66" i="91"/>
  <c r="K64" i="91"/>
  <c r="B13" i="91"/>
  <c r="M13" i="91" s="1"/>
  <c r="K97" i="91"/>
  <c r="K69" i="91"/>
  <c r="K23" i="89"/>
  <c r="B13" i="89"/>
  <c r="Q13" i="89" s="1"/>
  <c r="K24" i="89"/>
  <c r="K22" i="89"/>
  <c r="B13" i="85"/>
  <c r="K17" i="83"/>
  <c r="K39" i="83"/>
  <c r="B37" i="83"/>
  <c r="K34" i="83"/>
  <c r="B20" i="82"/>
  <c r="K23" i="82" s="1"/>
  <c r="M23" i="82"/>
  <c r="O22" i="82"/>
  <c r="Q24" i="82"/>
  <c r="D27" i="82"/>
  <c r="M24" i="82"/>
  <c r="O23" i="82"/>
  <c r="D13" i="82"/>
  <c r="K17" i="82"/>
  <c r="K15" i="82" s="1"/>
  <c r="K19" i="90"/>
  <c r="O13" i="90"/>
  <c r="Q13" i="90"/>
  <c r="B15" i="83"/>
  <c r="B27" i="83"/>
  <c r="B32" i="83"/>
  <c r="D13" i="83"/>
  <c r="B54" i="106"/>
  <c r="H43" i="106"/>
  <c r="H41" i="106" s="1"/>
  <c r="F43" i="106"/>
  <c r="F41" i="106" s="1"/>
  <c r="B61" i="106"/>
  <c r="B60" i="106"/>
  <c r="B57" i="106"/>
  <c r="B56" i="106"/>
  <c r="B55" i="106"/>
  <c r="B52" i="106"/>
  <c r="B50" i="106"/>
  <c r="B49" i="106"/>
  <c r="B48" i="106"/>
  <c r="B47" i="106"/>
  <c r="B46" i="106"/>
  <c r="B45" i="106"/>
  <c r="B34" i="106"/>
  <c r="B32" i="106"/>
  <c r="B31" i="106"/>
  <c r="B30" i="106"/>
  <c r="B29" i="106"/>
  <c r="B28" i="106"/>
  <c r="H36" i="106"/>
  <c r="F36" i="106"/>
  <c r="D36" i="106"/>
  <c r="H27" i="106"/>
  <c r="F27" i="106"/>
  <c r="D27" i="106"/>
  <c r="H15" i="106"/>
  <c r="H13" i="106" s="1"/>
  <c r="F15" i="106"/>
  <c r="F13" i="106" s="1"/>
  <c r="D15" i="106"/>
  <c r="O13" i="89" l="1"/>
  <c r="M13" i="89"/>
  <c r="O20" i="82"/>
  <c r="K62" i="84"/>
  <c r="K36" i="85"/>
  <c r="K21" i="82"/>
  <c r="K22" i="82"/>
  <c r="K25" i="82"/>
  <c r="K55" i="106"/>
  <c r="K61" i="106"/>
  <c r="K44" i="106"/>
  <c r="K28" i="106"/>
  <c r="K15" i="83"/>
  <c r="M13" i="85"/>
  <c r="O13" i="85"/>
  <c r="K13" i="84"/>
  <c r="K67" i="106"/>
  <c r="K69" i="106"/>
  <c r="K60" i="106"/>
  <c r="K47" i="106"/>
  <c r="K46" i="106"/>
  <c r="K30" i="106"/>
  <c r="K70" i="106"/>
  <c r="K68" i="106"/>
  <c r="K57" i="106"/>
  <c r="K59" i="106"/>
  <c r="K58" i="106"/>
  <c r="K56" i="106"/>
  <c r="K50" i="106"/>
  <c r="K48" i="106"/>
  <c r="K51" i="106"/>
  <c r="K45" i="106"/>
  <c r="K49" i="106"/>
  <c r="B36" i="106"/>
  <c r="K29" i="106"/>
  <c r="K33" i="106"/>
  <c r="K31" i="106"/>
  <c r="K32" i="106"/>
  <c r="M64" i="106"/>
  <c r="Q27" i="89"/>
  <c r="K13" i="90"/>
  <c r="K34" i="82"/>
  <c r="K32" i="83"/>
  <c r="K38" i="92"/>
  <c r="M27" i="89"/>
  <c r="K29" i="82"/>
  <c r="M20" i="82"/>
  <c r="Q54" i="106"/>
  <c r="K37" i="83"/>
  <c r="K20" i="89"/>
  <c r="K15" i="89"/>
  <c r="K27" i="83"/>
  <c r="Q20" i="82"/>
  <c r="Q15" i="106"/>
  <c r="O36" i="106"/>
  <c r="O54" i="106"/>
  <c r="Q36" i="106"/>
  <c r="B27" i="106"/>
  <c r="M54" i="106"/>
  <c r="Q27" i="106"/>
  <c r="O27" i="106"/>
  <c r="M27" i="106"/>
  <c r="M15" i="106"/>
  <c r="O13" i="92"/>
  <c r="Q13" i="92"/>
  <c r="Q13" i="91"/>
  <c r="O13" i="91"/>
  <c r="Q13" i="85"/>
  <c r="K19" i="83"/>
  <c r="B13" i="83"/>
  <c r="M13" i="83" s="1"/>
  <c r="K24" i="82"/>
  <c r="B27" i="82"/>
  <c r="M27" i="82" s="1"/>
  <c r="M13" i="82"/>
  <c r="B41" i="106"/>
  <c r="M41" i="106" s="1"/>
  <c r="M36" i="106"/>
  <c r="D13" i="106"/>
  <c r="B13" i="106" s="1"/>
  <c r="B43" i="106"/>
  <c r="O15" i="106"/>
  <c r="Q85" i="105"/>
  <c r="O85" i="105"/>
  <c r="M85" i="105"/>
  <c r="Q80" i="105"/>
  <c r="O80" i="105"/>
  <c r="M80" i="105"/>
  <c r="Q75" i="105"/>
  <c r="O75" i="105"/>
  <c r="M75" i="105"/>
  <c r="B102" i="105"/>
  <c r="B101" i="105"/>
  <c r="B100" i="105"/>
  <c r="B99" i="105"/>
  <c r="B95" i="105"/>
  <c r="B94" i="105"/>
  <c r="B93" i="105"/>
  <c r="B92" i="105"/>
  <c r="B91" i="105"/>
  <c r="B90" i="105"/>
  <c r="B89" i="105"/>
  <c r="B86" i="105"/>
  <c r="B85" i="105"/>
  <c r="B84" i="105"/>
  <c r="B81" i="105"/>
  <c r="B80" i="105"/>
  <c r="B79" i="105"/>
  <c r="B76" i="105"/>
  <c r="B75" i="105"/>
  <c r="B74" i="105"/>
  <c r="K74" i="105" s="1"/>
  <c r="B71" i="105"/>
  <c r="B70" i="105"/>
  <c r="K63" i="105" s="1"/>
  <c r="B68" i="105"/>
  <c r="B67" i="105"/>
  <c r="B66" i="105"/>
  <c r="B65" i="105"/>
  <c r="B52" i="105"/>
  <c r="B51" i="105"/>
  <c r="B29" i="105"/>
  <c r="B28" i="105"/>
  <c r="B27" i="105"/>
  <c r="K27" i="105" s="1"/>
  <c r="B24" i="105"/>
  <c r="B23" i="105"/>
  <c r="B22" i="105"/>
  <c r="B21" i="105"/>
  <c r="B20" i="105"/>
  <c r="B19" i="105"/>
  <c r="B18" i="105"/>
  <c r="B17" i="105"/>
  <c r="B16" i="105"/>
  <c r="D97" i="105"/>
  <c r="H98" i="105"/>
  <c r="F98" i="105"/>
  <c r="H88" i="105"/>
  <c r="F88" i="105"/>
  <c r="D88" i="105"/>
  <c r="H83" i="105"/>
  <c r="F83" i="105"/>
  <c r="D83" i="105"/>
  <c r="H78" i="105"/>
  <c r="F78" i="105"/>
  <c r="D78" i="105"/>
  <c r="H73" i="105"/>
  <c r="F73" i="105"/>
  <c r="D73" i="105"/>
  <c r="O67" i="105"/>
  <c r="M68" i="105"/>
  <c r="H54" i="105"/>
  <c r="F54" i="105"/>
  <c r="D54" i="105"/>
  <c r="H39" i="105"/>
  <c r="F39" i="105"/>
  <c r="D39" i="105"/>
  <c r="B39" i="105" s="1"/>
  <c r="H26" i="105"/>
  <c r="F26" i="105"/>
  <c r="D26" i="105"/>
  <c r="H15" i="105"/>
  <c r="F15" i="105"/>
  <c r="F13" i="105" s="1"/>
  <c r="D15" i="105"/>
  <c r="D13" i="105" s="1"/>
  <c r="M53" i="104"/>
  <c r="M39" i="104"/>
  <c r="Q34" i="104"/>
  <c r="O34" i="104"/>
  <c r="M34" i="104"/>
  <c r="B60" i="104"/>
  <c r="B59" i="104"/>
  <c r="B58" i="104"/>
  <c r="B57" i="104"/>
  <c r="B53" i="104"/>
  <c r="B52" i="104"/>
  <c r="B48" i="104"/>
  <c r="B47" i="104"/>
  <c r="B46" i="104"/>
  <c r="B45" i="104"/>
  <c r="B44" i="104"/>
  <c r="B43" i="104"/>
  <c r="B39" i="104"/>
  <c r="B38" i="104"/>
  <c r="B34" i="104"/>
  <c r="B33" i="104"/>
  <c r="B28" i="104"/>
  <c r="B17" i="104"/>
  <c r="K17" i="104" s="1"/>
  <c r="B16" i="104"/>
  <c r="K16" i="104" s="1"/>
  <c r="H56" i="104"/>
  <c r="F56" i="104"/>
  <c r="H15" i="104"/>
  <c r="H13" i="104" s="1"/>
  <c r="F15" i="104"/>
  <c r="F13" i="104" s="1"/>
  <c r="D15" i="104"/>
  <c r="O37" i="103"/>
  <c r="B36" i="103"/>
  <c r="H30" i="103"/>
  <c r="D15" i="103"/>
  <c r="M16" i="103" s="1"/>
  <c r="M17" i="103" l="1"/>
  <c r="K55" i="105"/>
  <c r="K57" i="104"/>
  <c r="K43" i="104"/>
  <c r="K38" i="104"/>
  <c r="K33" i="104"/>
  <c r="K27" i="89"/>
  <c r="Q101" i="105"/>
  <c r="Q98" i="105"/>
  <c r="O101" i="105"/>
  <c r="O98" i="105"/>
  <c r="K89" i="105"/>
  <c r="K94" i="105"/>
  <c r="K84" i="105"/>
  <c r="K79" i="105"/>
  <c r="K64" i="105"/>
  <c r="K40" i="105"/>
  <c r="K16" i="105"/>
  <c r="K52" i="104"/>
  <c r="K28" i="104"/>
  <c r="K29" i="104"/>
  <c r="K36" i="103"/>
  <c r="K39" i="103"/>
  <c r="K38" i="103"/>
  <c r="K37" i="103"/>
  <c r="Q51" i="104"/>
  <c r="M32" i="104"/>
  <c r="B28" i="103"/>
  <c r="M28" i="103" s="1"/>
  <c r="K23" i="103"/>
  <c r="K20" i="103" s="1"/>
  <c r="K24" i="103"/>
  <c r="K64" i="106"/>
  <c r="K57" i="105"/>
  <c r="K43" i="105"/>
  <c r="Q37" i="104"/>
  <c r="K60" i="104"/>
  <c r="K44" i="104"/>
  <c r="K48" i="104"/>
  <c r="K21" i="104"/>
  <c r="K75" i="105"/>
  <c r="K58" i="105"/>
  <c r="K59" i="105"/>
  <c r="K42" i="105"/>
  <c r="K46" i="105"/>
  <c r="K50" i="105"/>
  <c r="K47" i="105"/>
  <c r="K44" i="105"/>
  <c r="K48" i="105"/>
  <c r="K41" i="105"/>
  <c r="K45" i="105"/>
  <c r="K49" i="105"/>
  <c r="K58" i="104"/>
  <c r="K59" i="104"/>
  <c r="K47" i="104"/>
  <c r="K45" i="104"/>
  <c r="K46" i="104"/>
  <c r="M73" i="105"/>
  <c r="Q78" i="105"/>
  <c r="Q27" i="104"/>
  <c r="O51" i="104"/>
  <c r="M78" i="105"/>
  <c r="M51" i="104"/>
  <c r="O30" i="103"/>
  <c r="M35" i="103"/>
  <c r="O78" i="105"/>
  <c r="K36" i="106"/>
  <c r="O41" i="106"/>
  <c r="K27" i="106"/>
  <c r="K15" i="106"/>
  <c r="K13" i="91"/>
  <c r="K13" i="89"/>
  <c r="K13" i="85"/>
  <c r="K13" i="92"/>
  <c r="Q41" i="106"/>
  <c r="Q83" i="105"/>
  <c r="B78" i="105"/>
  <c r="K80" i="105"/>
  <c r="O73" i="105"/>
  <c r="M26" i="105"/>
  <c r="M15" i="105"/>
  <c r="B51" i="104"/>
  <c r="O56" i="104"/>
  <c r="O35" i="103"/>
  <c r="B15" i="103"/>
  <c r="M19" i="104"/>
  <c r="O37" i="104"/>
  <c r="B73" i="105"/>
  <c r="O26" i="105"/>
  <c r="Q73" i="105"/>
  <c r="O83" i="105"/>
  <c r="Q70" i="105"/>
  <c r="H62" i="105"/>
  <c r="B15" i="104"/>
  <c r="Q42" i="104"/>
  <c r="B26" i="105"/>
  <c r="B88" i="105"/>
  <c r="Q54" i="105"/>
  <c r="Q30" i="103"/>
  <c r="Q19" i="104"/>
  <c r="M42" i="104"/>
  <c r="M56" i="104"/>
  <c r="B54" i="105"/>
  <c r="B83" i="105"/>
  <c r="M83" i="105"/>
  <c r="K43" i="106"/>
  <c r="K20" i="82"/>
  <c r="K54" i="106"/>
  <c r="K90" i="105"/>
  <c r="K91" i="105"/>
  <c r="K92" i="105"/>
  <c r="K93" i="105"/>
  <c r="M88" i="105"/>
  <c r="K85" i="105"/>
  <c r="O54" i="105"/>
  <c r="O39" i="105"/>
  <c r="K51" i="105"/>
  <c r="M39" i="105"/>
  <c r="Q26" i="105"/>
  <c r="K28" i="105"/>
  <c r="K18" i="105"/>
  <c r="O15" i="105"/>
  <c r="B15" i="105"/>
  <c r="K19" i="105"/>
  <c r="K23" i="105"/>
  <c r="K20" i="105"/>
  <c r="K22" i="105"/>
  <c r="K53" i="104"/>
  <c r="O42" i="104"/>
  <c r="K39" i="104"/>
  <c r="M37" i="104"/>
  <c r="K34" i="104"/>
  <c r="Q32" i="104"/>
  <c r="O32" i="104"/>
  <c r="M27" i="104"/>
  <c r="O19" i="104"/>
  <c r="O15" i="104"/>
  <c r="M15" i="104"/>
  <c r="O13" i="83"/>
  <c r="Q13" i="83"/>
  <c r="O27" i="82"/>
  <c r="Q27" i="82"/>
  <c r="O13" i="82"/>
  <c r="Q13" i="82"/>
  <c r="M13" i="106"/>
  <c r="F97" i="105"/>
  <c r="M99" i="105"/>
  <c r="H97" i="105"/>
  <c r="B98" i="105"/>
  <c r="K98" i="105" s="1"/>
  <c r="Q88" i="105"/>
  <c r="M100" i="105"/>
  <c r="O99" i="105"/>
  <c r="Q99" i="105"/>
  <c r="O88" i="105"/>
  <c r="M101" i="105"/>
  <c r="O100" i="105"/>
  <c r="Q100" i="105"/>
  <c r="M65" i="105"/>
  <c r="M69" i="105"/>
  <c r="O68" i="105"/>
  <c r="Q63" i="105"/>
  <c r="Q67" i="105"/>
  <c r="F62" i="105"/>
  <c r="M66" i="105"/>
  <c r="M70" i="105"/>
  <c r="O65" i="105"/>
  <c r="O69" i="105"/>
  <c r="Q68" i="105"/>
  <c r="M63" i="105"/>
  <c r="M67" i="105"/>
  <c r="O66" i="105"/>
  <c r="O70" i="105"/>
  <c r="Q65" i="105"/>
  <c r="Q69" i="105"/>
  <c r="O63" i="105"/>
  <c r="Q66" i="105"/>
  <c r="M54" i="105"/>
  <c r="Q39" i="105"/>
  <c r="H13" i="105"/>
  <c r="K17" i="105"/>
  <c r="K21" i="105"/>
  <c r="Q15" i="105"/>
  <c r="Q56" i="104"/>
  <c r="B56" i="104"/>
  <c r="B42" i="104"/>
  <c r="O27" i="104"/>
  <c r="Q15" i="104"/>
  <c r="B30" i="103"/>
  <c r="M30" i="103"/>
  <c r="H13" i="103"/>
  <c r="D13" i="103"/>
  <c r="F13" i="103"/>
  <c r="D13" i="104"/>
  <c r="B32" i="104" s="1"/>
  <c r="M15" i="103" l="1"/>
  <c r="O62" i="105"/>
  <c r="Q62" i="105"/>
  <c r="K78" i="105"/>
  <c r="K27" i="104"/>
  <c r="O28" i="103"/>
  <c r="K26" i="105"/>
  <c r="K41" i="106"/>
  <c r="K32" i="104"/>
  <c r="K83" i="105"/>
  <c r="K73" i="105"/>
  <c r="K67" i="105"/>
  <c r="K51" i="104"/>
  <c r="K37" i="104"/>
  <c r="K35" i="103"/>
  <c r="K15" i="104"/>
  <c r="B13" i="104"/>
  <c r="M13" i="104" s="1"/>
  <c r="K13" i="82"/>
  <c r="K15" i="105"/>
  <c r="K13" i="105" s="1"/>
  <c r="K13" i="83"/>
  <c r="K27" i="82"/>
  <c r="Q97" i="105"/>
  <c r="B97" i="105"/>
  <c r="O97" i="105"/>
  <c r="M97" i="105"/>
  <c r="K88" i="105"/>
  <c r="K66" i="105"/>
  <c r="K69" i="105"/>
  <c r="M62" i="105"/>
  <c r="K70" i="105"/>
  <c r="K62" i="105" s="1"/>
  <c r="K68" i="105"/>
  <c r="K54" i="105"/>
  <c r="K39" i="105"/>
  <c r="K56" i="104"/>
  <c r="K42" i="104"/>
  <c r="K19" i="104"/>
  <c r="Q13" i="106"/>
  <c r="O13" i="106"/>
  <c r="K101" i="105"/>
  <c r="K100" i="105"/>
  <c r="K99" i="105"/>
  <c r="B62" i="105"/>
  <c r="K65" i="105"/>
  <c r="B13" i="105"/>
  <c r="K30" i="103"/>
  <c r="K28" i="103" s="1"/>
  <c r="Q20" i="103"/>
  <c r="M20" i="103"/>
  <c r="Q28" i="103"/>
  <c r="B13" i="103"/>
  <c r="Q13" i="103" l="1"/>
  <c r="O13" i="103"/>
  <c r="M13" i="103"/>
  <c r="K13" i="106"/>
  <c r="K97" i="105"/>
  <c r="M13" i="105"/>
  <c r="O13" i="105"/>
  <c r="Q13" i="105"/>
  <c r="O13" i="104"/>
  <c r="Q13" i="104"/>
  <c r="K13" i="104" l="1"/>
</calcChain>
</file>

<file path=xl/sharedStrings.xml><?xml version="1.0" encoding="utf-8"?>
<sst xmlns="http://schemas.openxmlformats.org/spreadsheetml/2006/main" count="2321" uniqueCount="245">
  <si>
    <t>Total</t>
  </si>
  <si>
    <t>20 a 29 años</t>
  </si>
  <si>
    <t>30 a 39 años</t>
  </si>
  <si>
    <t>40 a 49 años</t>
  </si>
  <si>
    <t>No especificado</t>
  </si>
  <si>
    <t>Sin instrucción</t>
  </si>
  <si>
    <t>No trabajó</t>
  </si>
  <si>
    <t>Nunca ha trabajado</t>
  </si>
  <si>
    <t>Agropecuario</t>
  </si>
  <si>
    <t>Comercio</t>
  </si>
  <si>
    <t>Manufactura</t>
  </si>
  <si>
    <t>Construcción</t>
  </si>
  <si>
    <t>Transporte</t>
  </si>
  <si>
    <t>-- Sin registro.</t>
  </si>
  <si>
    <t>NC</t>
  </si>
  <si>
    <t>Sexo</t>
  </si>
  <si>
    <t>Grupos de edad</t>
  </si>
  <si>
    <t>Condición de alfabetismo</t>
  </si>
  <si>
    <t>Sabe leer y escribir</t>
  </si>
  <si>
    <t>No sabe leer y escribir</t>
  </si>
  <si>
    <t>Nivel de instrucción</t>
  </si>
  <si>
    <t>Situación conyugal</t>
  </si>
  <si>
    <t>Relación de parentesco en el hogar</t>
  </si>
  <si>
    <t>Guatemala</t>
  </si>
  <si>
    <t>De 1 a 500 dólares</t>
  </si>
  <si>
    <t>Tiempo que permaneció en Estados Unidos hasta ser detenido</t>
  </si>
  <si>
    <t>Hasta 15 días</t>
  </si>
  <si>
    <t>Más de 1 mes a 3 meses</t>
  </si>
  <si>
    <t>Más de 3 meses a 1 año</t>
  </si>
  <si>
    <t>Más de 1 año a 5 años</t>
  </si>
  <si>
    <t>Más de 5 años</t>
  </si>
  <si>
    <t>Texas</t>
  </si>
  <si>
    <t>California</t>
  </si>
  <si>
    <t>Arizona</t>
  </si>
  <si>
    <t>Nueva York</t>
  </si>
  <si>
    <t>Florida</t>
  </si>
  <si>
    <t>Estado de mayor tiempo de estancia en Estados Unidos</t>
  </si>
  <si>
    <t>Cruzando el río o la línea fronteriza</t>
  </si>
  <si>
    <t>Calle o carretera</t>
  </si>
  <si>
    <t>En los próximos 30 días</t>
  </si>
  <si>
    <t>50 años y más</t>
  </si>
  <si>
    <t>Más de 2,000 dólares</t>
  </si>
  <si>
    <t>Más de 15 días a 1 mes</t>
  </si>
  <si>
    <t>ABSOLUTOS</t>
  </si>
  <si>
    <t>PORCENTAJES</t>
  </si>
  <si>
    <t>Tijuana (B.C.)</t>
  </si>
  <si>
    <t>Nogales (Son.)</t>
  </si>
  <si>
    <t>Mexicali (B.C.)</t>
  </si>
  <si>
    <t>Agua Prieta (Son.)</t>
  </si>
  <si>
    <t>Ciudad Juárez (Chih.)</t>
  </si>
  <si>
    <t>Nuevo Laredo (Tamps.)</t>
  </si>
  <si>
    <t>Reynosa (Tamps.)</t>
  </si>
  <si>
    <t>Matamoros (Tamps.)</t>
  </si>
  <si>
    <t>Comerciantes</t>
  </si>
  <si>
    <t>Trabajadores en servicios domésticos</t>
  </si>
  <si>
    <t>Trabajadores agropecuarios</t>
  </si>
  <si>
    <t>Trabajadores industriales</t>
  </si>
  <si>
    <t>Trabajadores en la construcción</t>
  </si>
  <si>
    <t>Servicios domésticos</t>
  </si>
  <si>
    <t>Profesionistas, técnicos y personal administrativo</t>
  </si>
  <si>
    <t>Trabajadores en servicios diversos</t>
  </si>
  <si>
    <t>Condición laboral en Estados Unidos</t>
  </si>
  <si>
    <t>Algún día</t>
  </si>
  <si>
    <t>Más de 500 a 1,000 dólares</t>
  </si>
  <si>
    <t>Más de 1,000 a 1,500 dólares</t>
  </si>
  <si>
    <t>Más de 1,500 a 2,000 dólares</t>
  </si>
  <si>
    <t>Casa</t>
  </si>
  <si>
    <t>Otro lugar</t>
  </si>
  <si>
    <t>* Datos expandidos de muestras menores a 30 observaciones o casos.</t>
  </si>
  <si>
    <t xml:space="preserve">No especificado </t>
  </si>
  <si>
    <t>Lugar donde lo detuvieron las autoridades migratorias estadounidenses</t>
  </si>
  <si>
    <t>Jefe(a)</t>
  </si>
  <si>
    <t>Esposo(a)</t>
  </si>
  <si>
    <t>Hijo(a)</t>
  </si>
  <si>
    <t>Reintentará cruzar</t>
  </si>
  <si>
    <t>No reintentará cruzar</t>
  </si>
  <si>
    <t>Honduras</t>
  </si>
  <si>
    <t>El Salvador</t>
  </si>
  <si>
    <r>
      <t>1</t>
    </r>
    <r>
      <rPr>
        <sz val="8"/>
        <rFont val="Arial"/>
        <family val="2"/>
      </rPr>
      <t xml:space="preserve"> Incluye a los casados o en unión libre.</t>
    </r>
  </si>
  <si>
    <r>
      <t>2</t>
    </r>
    <r>
      <rPr>
        <sz val="8"/>
        <rFont val="Arial"/>
        <family val="2"/>
      </rPr>
      <t xml:space="preserve"> Incluye a solteros, separados, viudos y divorciados.</t>
    </r>
  </si>
  <si>
    <r>
      <t>3</t>
    </r>
    <r>
      <rPr>
        <sz val="8"/>
        <rFont val="Arial"/>
        <family val="2"/>
      </rPr>
      <t xml:space="preserve"> Incluye otro parentesco y sin relación de parentesco.</t>
    </r>
  </si>
  <si>
    <t>HOMBRES</t>
  </si>
  <si>
    <t>MUJERES</t>
  </si>
  <si>
    <t>NO ESPECIFICADO</t>
  </si>
  <si>
    <t>País de residencia</t>
  </si>
  <si>
    <t>Estados Unidos</t>
  </si>
  <si>
    <t>POBLACIÓN RESIDENTE EN CENTROAMÉRICA</t>
  </si>
  <si>
    <t>Urbana</t>
  </si>
  <si>
    <t>No urbana</t>
  </si>
  <si>
    <t>Hombres</t>
  </si>
  <si>
    <t>Mujeres</t>
  </si>
  <si>
    <t>Ciudad guatemalteca de cruce a México</t>
  </si>
  <si>
    <t>Tecún Umán (San Marcos)</t>
  </si>
  <si>
    <t>El Carmen (San Marcos)</t>
  </si>
  <si>
    <t>La Mesilla (Huehuetenango)</t>
  </si>
  <si>
    <t>Gracias a Dios (Huehuetenango)</t>
  </si>
  <si>
    <t>Bethel (El Petén)</t>
  </si>
  <si>
    <t>El Ceibo (El Petén)</t>
  </si>
  <si>
    <t>Otra ciudad</t>
  </si>
  <si>
    <t>Entró a México vía aérea o por mar</t>
  </si>
  <si>
    <t>Condición de experiencia migratoria laboral previa en México</t>
  </si>
  <si>
    <t>Con experiencia migratoria previa</t>
  </si>
  <si>
    <t>Sin experiencia migratoria previa</t>
  </si>
  <si>
    <t>Ferrocarril</t>
  </si>
  <si>
    <t>Otro medio de transporte</t>
  </si>
  <si>
    <t>Ciudad mexicana de cruce a Estados Unidos</t>
  </si>
  <si>
    <t>Otras ciudades</t>
  </si>
  <si>
    <t>Tiempo que permaneció en la ciudad mexicana fronteriza con Estados Unidos</t>
  </si>
  <si>
    <t>Hasta 24 horas</t>
  </si>
  <si>
    <t>Más de 1 día a 1 semana</t>
  </si>
  <si>
    <t>Más de 1 semana a 1 mes</t>
  </si>
  <si>
    <t>Más de 1 mes a 1 año</t>
  </si>
  <si>
    <t>Más de 1 año</t>
  </si>
  <si>
    <t>Lugar donde pasó la noche antes de cruzar a Estados Unidos</t>
  </si>
  <si>
    <t>Sí pasó la noche en la ciudad fronteriza mexicana</t>
  </si>
  <si>
    <t>Hotel o casa de huéspedes</t>
  </si>
  <si>
    <t>Casa de migrante/otros albergues o casa de asistencia</t>
  </si>
  <si>
    <t>Casa de familiares o amigos</t>
  </si>
  <si>
    <t>No pasó ninguna noche en la ciudad</t>
  </si>
  <si>
    <t>Condición de documentos para cruzar a Estados Unidos</t>
  </si>
  <si>
    <t>Con documento migratorio</t>
  </si>
  <si>
    <t>Sin documento migratorio</t>
  </si>
  <si>
    <t>Trabajo</t>
  </si>
  <si>
    <t xml:space="preserve">Reintento de cruce a Estados Unidos </t>
  </si>
  <si>
    <t>Otro estado estadounidense</t>
  </si>
  <si>
    <t>POBLACION QUE TRABAJÓ EN ESTADOS UNIDOS</t>
  </si>
  <si>
    <t>Servicios diversos</t>
  </si>
  <si>
    <t>Ingreso recibido en dólares al mes trabajado en Estados Unidos</t>
  </si>
  <si>
    <t>Piedras Negras (Coah.)</t>
  </si>
  <si>
    <t>Naco (Son.)</t>
  </si>
  <si>
    <t>Virginia</t>
  </si>
  <si>
    <t>Georgia</t>
  </si>
  <si>
    <t>Características del lugar de residencia</t>
  </si>
  <si>
    <t>Características sociodemográficas</t>
  </si>
  <si>
    <t>Características de cruce por México</t>
  </si>
  <si>
    <t>Experiencia migratoria en Estados Unidos</t>
  </si>
  <si>
    <t>TRABAJÓ EN ESTADOS UNIDOS</t>
  </si>
  <si>
    <t>NO TRABAJÓ EN ESTADOS UNIDOS</t>
  </si>
  <si>
    <t>Sí ha trabajado</t>
  </si>
  <si>
    <t>Condición de hablante de lengua indígena</t>
  </si>
  <si>
    <t>Hablante</t>
  </si>
  <si>
    <t>No hablante</t>
  </si>
  <si>
    <t>No usó "pollero"</t>
  </si>
  <si>
    <t>Condición de hablante del idioma inglés</t>
  </si>
  <si>
    <t>Uso de "pollero" para cruzar a Estados Unidos</t>
  </si>
  <si>
    <t>Otro país</t>
  </si>
  <si>
    <r>
      <t xml:space="preserve">Centroamérica </t>
    </r>
    <r>
      <rPr>
        <vertAlign val="superscript"/>
        <sz val="9"/>
        <color theme="1"/>
        <rFont val="Arial"/>
        <family val="2"/>
      </rPr>
      <t>4</t>
    </r>
  </si>
  <si>
    <r>
      <t xml:space="preserve">Condición laboral en Centroamérica </t>
    </r>
    <r>
      <rPr>
        <b/>
        <vertAlign val="superscript"/>
        <sz val="9"/>
        <color theme="1"/>
        <rFont val="Arial"/>
        <family val="2"/>
      </rPr>
      <t>5</t>
    </r>
  </si>
  <si>
    <r>
      <t xml:space="preserve">Sí trabajó </t>
    </r>
    <r>
      <rPr>
        <vertAlign val="superscript"/>
        <sz val="9"/>
        <color theme="1"/>
        <rFont val="Arial"/>
        <family val="2"/>
      </rPr>
      <t>6</t>
    </r>
  </si>
  <si>
    <r>
      <t xml:space="preserve">No trabajó </t>
    </r>
    <r>
      <rPr>
        <vertAlign val="superscript"/>
        <sz val="9"/>
        <color theme="1"/>
        <rFont val="Arial"/>
        <family val="2"/>
      </rPr>
      <t>6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</si>
  <si>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Característica que sólo se obtiene para los que residen en el mismo país de nacimiento.</t>
    </r>
  </si>
  <si>
    <r>
      <t>4</t>
    </r>
    <r>
      <rPr>
        <sz val="8"/>
        <rFont val="Arial"/>
        <family val="2"/>
      </rPr>
      <t xml:space="preserve"> Se refiere a aquellos que residen en el mismo país de nacimiento.</t>
    </r>
  </si>
  <si>
    <r>
      <t>6</t>
    </r>
    <r>
      <rPr>
        <sz val="8"/>
        <rFont val="Arial"/>
        <family val="2"/>
      </rPr>
      <t xml:space="preserve"> Se refiere a la condición laboral en los 30 días anteriores al viaje a México.</t>
    </r>
  </si>
  <si>
    <t>Características seleccionadas</t>
  </si>
  <si>
    <t xml:space="preserve">Sector de actividad en Estados Unidos </t>
  </si>
  <si>
    <t>País de nacimiento</t>
  </si>
  <si>
    <t>POBLACIÓN TOTAL</t>
  </si>
  <si>
    <r>
      <t xml:space="preserve">Sí trabajó </t>
    </r>
    <r>
      <rPr>
        <vertAlign val="superscript"/>
        <sz val="9"/>
        <rFont val="Arial"/>
        <family val="2"/>
      </rPr>
      <t>1</t>
    </r>
  </si>
  <si>
    <r>
      <t xml:space="preserve">No trabajó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</si>
  <si>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 refiere a la condición laboral en los 30 días anteriores al viaje a México.</t>
    </r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</si>
  <si>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 para los cuales no existe un cálculo y se indican como NC (No Calculado).</t>
    </r>
  </si>
  <si>
    <t>Primaria incompleta</t>
  </si>
  <si>
    <t>Primaria completa</t>
  </si>
  <si>
    <t>Secundaria incompleta</t>
  </si>
  <si>
    <t>Secundaria completa</t>
  </si>
  <si>
    <t>Más de secundaria completa</t>
  </si>
  <si>
    <r>
      <t xml:space="preserve">Unido </t>
    </r>
    <r>
      <rPr>
        <vertAlign val="superscript"/>
        <sz val="9"/>
        <rFont val="Arial"/>
        <family val="2"/>
      </rPr>
      <t>1</t>
    </r>
  </si>
  <si>
    <r>
      <t xml:space="preserve">No unido </t>
    </r>
    <r>
      <rPr>
        <vertAlign val="superscript"/>
        <sz val="9"/>
        <rFont val="Arial"/>
        <family val="2"/>
      </rPr>
      <t>2</t>
    </r>
  </si>
  <si>
    <r>
      <t xml:space="preserve">Otro parentesco </t>
    </r>
    <r>
      <rPr>
        <vertAlign val="superscript"/>
        <sz val="9"/>
        <rFont val="Arial"/>
        <family val="2"/>
      </rPr>
      <t>3</t>
    </r>
  </si>
  <si>
    <t>Trabajó</t>
  </si>
  <si>
    <t>Usó "pollero"</t>
  </si>
  <si>
    <t>USÓ "POLLERO"</t>
  </si>
  <si>
    <t>NO USÓ "POLLERO"</t>
  </si>
  <si>
    <t>Condición laboral en el lugar de residencia</t>
  </si>
  <si>
    <t>Tipo de localidad de residencia</t>
  </si>
  <si>
    <t>Lugar proporcionado por el "pollero"</t>
  </si>
  <si>
    <t xml:space="preserve">Autobús o camioneta </t>
  </si>
  <si>
    <t>Avión</t>
  </si>
  <si>
    <t>En la calle</t>
  </si>
  <si>
    <r>
      <t>2</t>
    </r>
    <r>
      <rPr>
        <sz val="8"/>
        <rFont val="Arial"/>
        <family val="2"/>
      </rPr>
      <t xml:space="preserve"> Incluye a los casados o en unión libre.</t>
    </r>
  </si>
  <si>
    <r>
      <t>3</t>
    </r>
    <r>
      <rPr>
        <sz val="8"/>
        <rFont val="Arial"/>
        <family val="2"/>
      </rPr>
      <t xml:space="preserve"> Incluye a solteros, separados, viudos y divorciados.</t>
    </r>
  </si>
  <si>
    <r>
      <t>4</t>
    </r>
    <r>
      <rPr>
        <sz val="8"/>
        <rFont val="Arial"/>
        <family val="2"/>
      </rPr>
      <t xml:space="preserve"> Incluye otro parentesco y sin relación de parentesco.</t>
    </r>
  </si>
  <si>
    <r>
      <t xml:space="preserve">Unido </t>
    </r>
    <r>
      <rPr>
        <vertAlign val="superscript"/>
        <sz val="9"/>
        <rFont val="Arial"/>
        <family val="2"/>
      </rPr>
      <t>2</t>
    </r>
  </si>
  <si>
    <r>
      <t xml:space="preserve">No unido </t>
    </r>
    <r>
      <rPr>
        <vertAlign val="superscript"/>
        <sz val="9"/>
        <rFont val="Arial"/>
        <family val="2"/>
      </rPr>
      <t>3</t>
    </r>
  </si>
  <si>
    <r>
      <t xml:space="preserve">Otro parentesco </t>
    </r>
    <r>
      <rPr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</si>
  <si>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 refiere a la condición laboral en los 30 días anteriores al viaje a México.</t>
    </r>
  </si>
  <si>
    <t xml:space="preserve">México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</si>
  <si>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 incluye a los que no especificaron su tiempo de estancia en Estados Unidos.</t>
    </r>
  </si>
  <si>
    <r>
      <t xml:space="preserve">Sí trabajó </t>
    </r>
    <r>
      <rPr>
        <vertAlign val="superscript"/>
        <sz val="9"/>
        <rFont val="Arial"/>
        <family val="2"/>
      </rPr>
      <t>2</t>
    </r>
  </si>
  <si>
    <r>
      <t xml:space="preserve">No trabajó </t>
    </r>
    <r>
      <rPr>
        <vertAlign val="superscript"/>
        <sz val="9"/>
        <rFont val="Arial"/>
        <family val="2"/>
      </rPr>
      <t>2</t>
    </r>
  </si>
  <si>
    <r>
      <t xml:space="preserve">Condición de experiencia migratoria laboral previa en Estados Unidos </t>
    </r>
    <r>
      <rPr>
        <b/>
        <vertAlign val="superscript"/>
        <sz val="9"/>
        <color theme="1"/>
        <rFont val="Arial"/>
        <family val="2"/>
      </rPr>
      <t>2</t>
    </r>
  </si>
  <si>
    <r>
      <t xml:space="preserve">2 </t>
    </r>
    <r>
      <rPr>
        <sz val="8"/>
        <rFont val="Arial"/>
        <family val="2"/>
      </rPr>
      <t>Incluye a los que usaron México para llegar a Estados Unidos.</t>
    </r>
  </si>
  <si>
    <t>Jefe</t>
  </si>
  <si>
    <t>Esposo</t>
  </si>
  <si>
    <t>Hijo</t>
  </si>
  <si>
    <t>Jefa</t>
  </si>
  <si>
    <t>Esposa</t>
  </si>
  <si>
    <t>Hija</t>
  </si>
  <si>
    <t>Carolina del Norte</t>
  </si>
  <si>
    <t>Otro sector</t>
  </si>
  <si>
    <t xml:space="preserve"> </t>
  </si>
  <si>
    <t>Nada</t>
  </si>
  <si>
    <t>México u otro</t>
  </si>
  <si>
    <t>Desierto o montaña</t>
  </si>
  <si>
    <t>*</t>
  </si>
  <si>
    <t>Tráiler o camión de carga</t>
  </si>
  <si>
    <t>Automóvil o motocicleta</t>
  </si>
  <si>
    <r>
      <t xml:space="preserve">Medio de transporte para llegar a la frontera norte de México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</si>
  <si>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Condición de experiencia migratoria laboral previa en Estados Unidos </t>
    </r>
    <r>
      <rPr>
        <b/>
        <vertAlign val="superscript"/>
        <sz val="9"/>
        <color theme="1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</si>
  <si>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Incluye a los que usaron México para llegar a Estados Unidos.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</si>
  <si>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No incluye a los que no especificaron su tiempo de estancia en Estados Unidos.</t>
    </r>
  </si>
  <si>
    <r>
      <t>3</t>
    </r>
    <r>
      <rPr>
        <sz val="8"/>
        <rFont val="Arial"/>
        <family val="2"/>
      </rPr>
      <t>Incluye a los que usaron México para llegar a Estados Unidos.</t>
    </r>
  </si>
  <si>
    <r>
      <t xml:space="preserve">1 </t>
    </r>
    <r>
      <rPr>
        <sz val="8"/>
        <rFont val="Arial"/>
        <family val="2"/>
      </rPr>
      <t xml:space="preserve">Indicador no directamente comparable con años anteriores a 2015. Los valores absolutos se refieren a la respuesta afirmativa a cada una de las opciones del indicador. El porcentaje se refiere a la proporción de los encuestados que responden afirmativamente respecto al flujo total. </t>
    </r>
  </si>
  <si>
    <r>
      <t xml:space="preserve">1 </t>
    </r>
    <r>
      <rPr>
        <sz val="8"/>
        <rFont val="Arial"/>
        <family val="2"/>
      </rPr>
      <t xml:space="preserve">Indicador no directamente comparable con años anteriores. Los valores absolutos se refieren a la respuesta afirmativa a cada una de las opciones del indicador. El porcentaje se refiere a la proporción de los encuestados que responden afirmativamente respecto al flujo total. </t>
    </r>
  </si>
  <si>
    <t xml:space="preserve">NO ESPECIFICADO </t>
  </si>
  <si>
    <t xml:space="preserve">Más de 1 año </t>
  </si>
  <si>
    <t xml:space="preserve">Más de 500 a 1,000 dólares </t>
  </si>
  <si>
    <t xml:space="preserve">      </t>
  </si>
  <si>
    <t>Ocupación u oficio en Estados Unidos</t>
  </si>
  <si>
    <t>El Sásabe - Altar (Son.)</t>
  </si>
  <si>
    <t>18 a 19 años</t>
  </si>
  <si>
    <t>Enero-junio</t>
  </si>
  <si>
    <t>Julio-diciembre</t>
  </si>
  <si>
    <t>ND</t>
  </si>
  <si>
    <t xml:space="preserve">Enero-junio </t>
  </si>
  <si>
    <t xml:space="preserve">Julio-diciembre  </t>
  </si>
  <si>
    <t>Ne</t>
  </si>
  <si>
    <t xml:space="preserve"> * </t>
  </si>
  <si>
    <t>7.1. Migrantes centroamericanos devueltos por las autoridades migratorias estadounidenses, 2018.
Características del lugar de residencia, según país de nacimiento, flujo total entrevistado</t>
  </si>
  <si>
    <t xml:space="preserve">Fuente: EMIF SUR 2018. </t>
  </si>
  <si>
    <t>7.2. Migrantes centroamericanos devueltos por las autoridades migratorias estadounidenses, 2018.
Características sociodemográficas, según país de nacimiento, flujo total entrevistado</t>
  </si>
  <si>
    <t>7.3. Migrantes centroamericanos devueltos por las autoridades migratorias estadounidenses, 2018.
Características de cruce por México, según país de nacimiento, flujo total entrevistado</t>
  </si>
  <si>
    <t>7.4. Migrantes centroamericanos devueltos por las autoridades migratorias estadounidenses, 2018.
Experiencia migratoria en Estados Unidos, según país de nacimiento, flujo total entrevistado</t>
  </si>
  <si>
    <r>
      <t xml:space="preserve">7.5. Migrantes centroamericanos devueltos por las autoridades migratorias estadounidenses, 2018.
Características del lugar de residencia,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</si>
  <si>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7.6. Migrantes centroamericanos devueltos por las autoridades migratorias estadounidenses, 2018.
Características sociodemográficas,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</si>
  <si>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7.7. Migrantes centroamericanos devueltos por las autoridades migratorias estadounidenses, 2018.
Características de cruce por México,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</si>
  <si>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7.8. Migrantes centroamericanos devueltos por las autoridades migratorias estadounidenses, 2018.
Experiencia migratoria en Estados Unidos,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</si>
  <si>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7.9. Migrantes centroamericanos devueltos por las autoridades migratorias estadounidenses, 2018.
Características del lugar de residencia,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</si>
  <si>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7.10. Migrantes centroamericanos devueltos por las autoridades migratorias estadounidenses, 2018.
Características sociodemográficas,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</si>
  <si>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7.11. Migrantes centroamericanos devueltos por las autoridades migratorias estadounidenses, 2018.
Características de cruce por México,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</si>
  <si>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7.12. Migrantes centroamericanos devueltos por las autoridades migratorias estadounidenses, 2018.
Experiencia migratoria en Estados Unidos,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</si>
  <si>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t>7.13. Migrantes centroamericanos devueltos por las autoridades migratorias estadounidenses, 2018.
Características seleccionadas por sexo, según país de nacimiento, flujo total entrevistado</t>
  </si>
  <si>
    <t>7.14. Migrantes centroamericanos devueltos por las autoridades migratorias estadounidenses, 2018.
Características seleccionadas por uso de "pollero" para cruzar a Estados Unidos, según país de nacimiento, flujo total entrevistado</t>
  </si>
  <si>
    <t>7.15. Migrantes centroamericanos devueltos por las autoridades migratorias estadounidenses, 2018.
Características seleccionadas por condición laboral en Estados Unidos en este viaje, según país de nacimiento, flujo total entrevistado</t>
  </si>
  <si>
    <t>Semestre en el que fue entrevistado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</si>
</sst>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0.0"/>
    <numFmt numFmtId="165" formatCode="#,##0.0"/>
    <numFmt numFmtId="166" formatCode="###0"/>
    <numFmt numFmtId="167" formatCode="_-* #,##0_-;\-* #,##0_-;_-* &quot;-- &quot;_-;_-@_-"/>
    <numFmt numFmtId="168" formatCode="_-* #,##0.0_-;\-* #,##0.0_-;_-* &quot;-- &quot;_-;_-@_-"/>
    <numFmt numFmtId="169" formatCode="_(* #,##0.00_);_(* \(#,##0.00\);_(* &quot;-&quot;??_);_(@_)"/>
    <numFmt numFmtId="170" formatCode="_-[$€-2]* #,##0.00_-;\-[$€-2]* #,##0.00_-;_-[$€-2]* &quot;-&quot;??_-"/>
    <numFmt numFmtId="171" formatCode="_-* #,##0.0_-;\-* #,##0.0_-;_-* &quot;-&quot;?_-;_-@_-"/>
    <numFmt numFmtId="172" formatCode="_-* #,##0.0_-;\-* #,##0.0_-;_-* &quot;-&quot;??_-;_-@_-"/>
  </numFmts>
  <fonts count="5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CG Omega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indexed="10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10"/>
      <name val="CG Omega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color theme="1"/>
      <name val="Arial"/>
      <family val="2"/>
    </font>
    <font>
      <u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9"/>
      <name val="Arial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  <font>
      <sz val="10"/>
      <name val="Arial"/>
      <family val="2"/>
    </font>
    <font>
      <b/>
      <vertAlign val="superscript"/>
      <sz val="10"/>
      <color theme="1"/>
      <name val="Arial"/>
      <family val="2"/>
    </font>
    <font>
      <sz val="7"/>
      <color indexed="8"/>
      <name val="Arial"/>
      <family val="2"/>
    </font>
    <font>
      <sz val="10"/>
      <name val="Arial"/>
      <family val="2"/>
    </font>
    <font>
      <b/>
      <sz val="7"/>
      <color indexed="8"/>
      <name val="Arial Bold"/>
    </font>
    <font>
      <sz val="7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A236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18">
    <xf numFmtId="0" fontId="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17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32" fillId="0" borderId="0"/>
    <xf numFmtId="169" fontId="18" fillId="0" borderId="0" applyFont="0" applyFill="0" applyBorder="0" applyAlignment="0" applyProtection="0"/>
    <xf numFmtId="0" fontId="18" fillId="0" borderId="0"/>
    <xf numFmtId="170" fontId="1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8" fillId="0" borderId="0"/>
    <xf numFmtId="0" fontId="30" fillId="0" borderId="0"/>
    <xf numFmtId="0" fontId="15" fillId="0" borderId="0"/>
    <xf numFmtId="0" fontId="30" fillId="0" borderId="0"/>
    <xf numFmtId="0" fontId="18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46" fillId="0" borderId="0"/>
    <xf numFmtId="0" fontId="10" fillId="0" borderId="0"/>
    <xf numFmtId="169" fontId="18" fillId="0" borderId="0" applyFont="0" applyFill="0" applyBorder="0" applyAlignment="0" applyProtection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169" fontId="18" fillId="0" borderId="0" applyFont="0" applyFill="0" applyBorder="0" applyAlignment="0" applyProtection="0"/>
    <xf numFmtId="0" fontId="10" fillId="0" borderId="0"/>
    <xf numFmtId="169" fontId="1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169" fontId="1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18" fillId="0" borderId="0"/>
    <xf numFmtId="0" fontId="4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4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</cellStyleXfs>
  <cellXfs count="731">
    <xf numFmtId="0" fontId="0" fillId="0" borderId="0" xfId="0"/>
    <xf numFmtId="0" fontId="18" fillId="0" borderId="0" xfId="0" applyFont="1"/>
    <xf numFmtId="0" fontId="21" fillId="0" borderId="0" xfId="5" applyFont="1" applyFill="1" applyBorder="1" applyAlignment="1">
      <alignment horizontal="center" vertical="center" wrapText="1"/>
    </xf>
    <xf numFmtId="0" fontId="21" fillId="0" borderId="1" xfId="0" applyFont="1" applyBorder="1"/>
    <xf numFmtId="0" fontId="25" fillId="0" borderId="0" xfId="0" applyFont="1"/>
    <xf numFmtId="0" fontId="27" fillId="0" borderId="0" xfId="0" applyFont="1"/>
    <xf numFmtId="165" fontId="20" fillId="0" borderId="0" xfId="0" applyNumberFormat="1" applyFont="1" applyFill="1" applyBorder="1"/>
    <xf numFmtId="165" fontId="21" fillId="0" borderId="0" xfId="0" applyNumberFormat="1" applyFont="1" applyFill="1" applyBorder="1"/>
    <xf numFmtId="0" fontId="21" fillId="0" borderId="0" xfId="0" applyFont="1" applyFill="1" applyBorder="1" applyAlignment="1">
      <alignment horizontal="left"/>
    </xf>
    <xf numFmtId="0" fontId="24" fillId="0" borderId="0" xfId="0" applyFont="1"/>
    <xf numFmtId="3" fontId="21" fillId="0" borderId="0" xfId="0" applyNumberFormat="1" applyFont="1" applyFill="1" applyBorder="1"/>
    <xf numFmtId="3" fontId="20" fillId="0" borderId="0" xfId="0" applyNumberFormat="1" applyFont="1" applyFill="1" applyBorder="1"/>
    <xf numFmtId="3" fontId="21" fillId="0" borderId="0" xfId="0" applyNumberFormat="1" applyFont="1" applyFill="1" applyBorder="1" applyAlignment="1">
      <alignment vertical="center" wrapText="1"/>
    </xf>
    <xf numFmtId="0" fontId="24" fillId="0" borderId="0" xfId="0" applyFont="1" applyAlignment="1"/>
    <xf numFmtId="0" fontId="21" fillId="0" borderId="0" xfId="0" applyFont="1" applyBorder="1"/>
    <xf numFmtId="0" fontId="21" fillId="0" borderId="0" xfId="0" applyFont="1" applyFill="1" applyBorder="1"/>
    <xf numFmtId="0" fontId="21" fillId="0" borderId="0" xfId="0" applyFont="1" applyFill="1"/>
    <xf numFmtId="3" fontId="21" fillId="0" borderId="0" xfId="0" applyNumberFormat="1" applyFont="1" applyFill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0" xfId="0" applyFont="1" applyFill="1" applyBorder="1" applyAlignment="1">
      <alignment horizontal="left" indent="1"/>
    </xf>
    <xf numFmtId="0" fontId="21" fillId="0" borderId="0" xfId="0" applyFont="1"/>
    <xf numFmtId="0" fontId="18" fillId="0" borderId="0" xfId="0" applyFont="1" applyFill="1"/>
    <xf numFmtId="0" fontId="24" fillId="0" borderId="0" xfId="0" applyFont="1" applyFill="1" applyBorder="1"/>
    <xf numFmtId="0" fontId="24" fillId="0" borderId="0" xfId="0" applyFont="1" applyBorder="1"/>
    <xf numFmtId="3" fontId="24" fillId="0" borderId="0" xfId="0" applyNumberFormat="1" applyFont="1"/>
    <xf numFmtId="0" fontId="20" fillId="0" borderId="0" xfId="0" applyFont="1"/>
    <xf numFmtId="0" fontId="20" fillId="0" borderId="0" xfId="0" applyFont="1" applyFill="1" applyBorder="1"/>
    <xf numFmtId="0" fontId="20" fillId="0" borderId="0" xfId="0" applyFont="1" applyBorder="1"/>
    <xf numFmtId="0" fontId="21" fillId="0" borderId="0" xfId="0" applyFont="1" applyFill="1" applyBorder="1" applyAlignment="1"/>
    <xf numFmtId="3" fontId="20" fillId="0" borderId="0" xfId="0" applyNumberFormat="1" applyFont="1" applyFill="1" applyBorder="1" applyAlignment="1">
      <alignment vertical="center" wrapText="1"/>
    </xf>
    <xf numFmtId="165" fontId="21" fillId="0" borderId="0" xfId="0" applyNumberFormat="1" applyFont="1" applyFill="1" applyBorder="1" applyAlignment="1">
      <alignment horizontal="right"/>
    </xf>
    <xf numFmtId="0" fontId="24" fillId="0" borderId="0" xfId="0" applyFont="1" applyBorder="1" applyAlignment="1"/>
    <xf numFmtId="0" fontId="20" fillId="0" borderId="0" xfId="5" applyFont="1" applyFill="1" applyBorder="1"/>
    <xf numFmtId="0" fontId="21" fillId="0" borderId="0" xfId="0" applyFont="1" applyFill="1" applyBorder="1" applyAlignment="1">
      <alignment horizontal="left" vertical="center" wrapText="1"/>
    </xf>
    <xf numFmtId="3" fontId="21" fillId="0" borderId="0" xfId="1" applyNumberFormat="1" applyFont="1" applyFill="1" applyBorder="1" applyAlignment="1"/>
    <xf numFmtId="0" fontId="21" fillId="0" borderId="0" xfId="4" applyFont="1" applyFill="1" applyBorder="1" applyAlignment="1">
      <alignment horizontal="left" indent="3"/>
    </xf>
    <xf numFmtId="0" fontId="21" fillId="0" borderId="0" xfId="5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/>
    <xf numFmtId="0" fontId="21" fillId="0" borderId="0" xfId="0" applyFont="1" applyBorder="1" applyAlignment="1">
      <alignment horizontal="center" vertical="center" wrapText="1"/>
    </xf>
    <xf numFmtId="3" fontId="21" fillId="0" borderId="0" xfId="5" applyNumberFormat="1" applyFont="1" applyFill="1" applyBorder="1" applyAlignment="1">
      <alignment horizontal="center" vertical="center" wrapText="1"/>
    </xf>
    <xf numFmtId="3" fontId="21" fillId="0" borderId="0" xfId="3" applyNumberFormat="1" applyFont="1" applyFill="1" applyBorder="1" applyAlignment="1">
      <alignment horizontal="center" wrapText="1"/>
    </xf>
    <xf numFmtId="0" fontId="21" fillId="0" borderId="0" xfId="3" applyFont="1" applyFill="1" applyBorder="1" applyAlignment="1">
      <alignment horizontal="center" vertical="center" wrapText="1"/>
    </xf>
    <xf numFmtId="0" fontId="21" fillId="0" borderId="0" xfId="3" applyFont="1" applyFill="1" applyBorder="1" applyAlignment="1">
      <alignment horizontal="center" wrapText="1"/>
    </xf>
    <xf numFmtId="0" fontId="21" fillId="0" borderId="0" xfId="4" applyFont="1" applyFill="1" applyBorder="1" applyAlignment="1">
      <alignment horizontal="left" vertical="center" indent="1"/>
    </xf>
    <xf numFmtId="165" fontId="21" fillId="0" borderId="0" xfId="0" applyNumberFormat="1" applyFont="1" applyFill="1" applyBorder="1" applyAlignment="1"/>
    <xf numFmtId="165" fontId="21" fillId="0" borderId="0" xfId="1" applyNumberFormat="1" applyFont="1" applyFill="1" applyBorder="1" applyAlignment="1"/>
    <xf numFmtId="3" fontId="20" fillId="0" borderId="0" xfId="1" applyNumberFormat="1" applyFont="1" applyFill="1" applyBorder="1" applyAlignment="1"/>
    <xf numFmtId="0" fontId="21" fillId="0" borderId="1" xfId="5" applyFont="1" applyFill="1" applyBorder="1" applyAlignment="1">
      <alignment horizontal="left" indent="3"/>
    </xf>
    <xf numFmtId="3" fontId="21" fillId="0" borderId="1" xfId="0" applyNumberFormat="1" applyFont="1" applyFill="1" applyBorder="1" applyAlignment="1">
      <alignment vertical="center"/>
    </xf>
    <xf numFmtId="3" fontId="21" fillId="0" borderId="1" xfId="0" applyNumberFormat="1" applyFont="1" applyFill="1" applyBorder="1" applyAlignment="1"/>
    <xf numFmtId="3" fontId="21" fillId="0" borderId="1" xfId="1" applyNumberFormat="1" applyFont="1" applyFill="1" applyBorder="1" applyAlignment="1">
      <alignment vertical="center"/>
    </xf>
    <xf numFmtId="3" fontId="21" fillId="0" borderId="1" xfId="1" applyNumberFormat="1" applyFont="1" applyFill="1" applyBorder="1" applyAlignment="1"/>
    <xf numFmtId="0" fontId="21" fillId="0" borderId="1" xfId="0" applyNumberFormat="1" applyFont="1" applyFill="1" applyBorder="1" applyAlignment="1"/>
    <xf numFmtId="0" fontId="24" fillId="0" borderId="0" xfId="5" applyFont="1" applyFill="1" applyAlignment="1">
      <alignment horizontal="left" indent="3"/>
    </xf>
    <xf numFmtId="3" fontId="24" fillId="0" borderId="0" xfId="0" applyNumberFormat="1" applyFont="1" applyFill="1" applyAlignment="1">
      <alignment vertical="center"/>
    </xf>
    <xf numFmtId="3" fontId="24" fillId="0" borderId="0" xfId="1" applyNumberFormat="1" applyFont="1" applyFill="1" applyBorder="1" applyAlignment="1">
      <alignment vertical="center"/>
    </xf>
    <xf numFmtId="3" fontId="24" fillId="0" borderId="0" xfId="1" applyNumberFormat="1" applyFont="1" applyFill="1" applyBorder="1" applyAlignment="1"/>
    <xf numFmtId="3" fontId="24" fillId="0" borderId="0" xfId="0" applyNumberFormat="1" applyFont="1" applyFill="1" applyBorder="1" applyAlignment="1"/>
    <xf numFmtId="0" fontId="24" fillId="0" borderId="0" xfId="0" applyNumberFormat="1" applyFont="1" applyFill="1" applyBorder="1" applyAlignment="1"/>
    <xf numFmtId="0" fontId="21" fillId="0" borderId="0" xfId="0" applyFont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6" applyFont="1" applyFill="1" applyBorder="1"/>
    <xf numFmtId="3" fontId="21" fillId="0" borderId="1" xfId="0" applyNumberFormat="1" applyFont="1" applyBorder="1"/>
    <xf numFmtId="0" fontId="21" fillId="0" borderId="1" xfId="0" applyFont="1" applyBorder="1" applyAlignment="1"/>
    <xf numFmtId="165" fontId="21" fillId="0" borderId="1" xfId="0" applyNumberFormat="1" applyFont="1" applyBorder="1"/>
    <xf numFmtId="165" fontId="24" fillId="0" borderId="0" xfId="0" applyNumberFormat="1" applyFont="1"/>
    <xf numFmtId="0" fontId="21" fillId="0" borderId="0" xfId="6" applyFont="1" applyFill="1" applyBorder="1" applyAlignment="1">
      <alignment horizontal="left" indent="1"/>
    </xf>
    <xf numFmtId="0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49" fontId="21" fillId="0" borderId="1" xfId="0" applyNumberFormat="1" applyFont="1" applyBorder="1" applyAlignment="1">
      <alignment horizontal="left"/>
    </xf>
    <xf numFmtId="49" fontId="21" fillId="0" borderId="1" xfId="0" applyNumberFormat="1" applyFont="1" applyBorder="1" applyAlignment="1">
      <alignment horizontal="left" vertical="center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Border="1" applyAlignment="1">
      <alignment horizontal="left"/>
    </xf>
    <xf numFmtId="49" fontId="21" fillId="0" borderId="0" xfId="3" applyNumberFormat="1" applyFont="1" applyFill="1" applyBorder="1" applyAlignment="1">
      <alignment horizontal="left" vertical="center" wrapText="1"/>
    </xf>
    <xf numFmtId="49" fontId="21" fillId="0" borderId="1" xfId="1" applyNumberFormat="1" applyFont="1" applyFill="1" applyBorder="1" applyAlignment="1">
      <alignment horizontal="left"/>
    </xf>
    <xf numFmtId="49" fontId="24" fillId="0" borderId="0" xfId="1" applyNumberFormat="1" applyFont="1" applyFill="1" applyBorder="1" applyAlignment="1">
      <alignment horizontal="left"/>
    </xf>
    <xf numFmtId="167" fontId="21" fillId="0" borderId="0" xfId="0" applyNumberFormat="1" applyFont="1" applyFill="1" applyBorder="1" applyAlignment="1">
      <alignment vertical="center" wrapText="1"/>
    </xf>
    <xf numFmtId="167" fontId="21" fillId="0" borderId="0" xfId="0" applyNumberFormat="1" applyFont="1" applyFill="1" applyBorder="1" applyAlignment="1">
      <alignment horizontal="left" vertical="center" wrapText="1"/>
    </xf>
    <xf numFmtId="167" fontId="21" fillId="0" borderId="0" xfId="0" applyNumberFormat="1" applyFont="1" applyFill="1" applyBorder="1"/>
    <xf numFmtId="167" fontId="20" fillId="0" borderId="0" xfId="0" applyNumberFormat="1" applyFont="1" applyFill="1" applyBorder="1"/>
    <xf numFmtId="168" fontId="21" fillId="0" borderId="0" xfId="0" applyNumberFormat="1" applyFont="1" applyFill="1" applyBorder="1"/>
    <xf numFmtId="168" fontId="21" fillId="0" borderId="0" xfId="0" applyNumberFormat="1" applyFont="1" applyFill="1" applyBorder="1" applyAlignment="1">
      <alignment horizontal="center" vertical="center" wrapText="1"/>
    </xf>
    <xf numFmtId="168" fontId="20" fillId="0" borderId="0" xfId="0" applyNumberFormat="1" applyFont="1" applyFill="1" applyBorder="1"/>
    <xf numFmtId="168" fontId="21" fillId="0" borderId="0" xfId="0" applyNumberFormat="1" applyFont="1" applyFill="1" applyBorder="1" applyAlignment="1">
      <alignment horizontal="right"/>
    </xf>
    <xf numFmtId="168" fontId="21" fillId="0" borderId="0" xfId="0" quotePrefix="1" applyNumberFormat="1" applyFont="1" applyFill="1" applyBorder="1" applyAlignment="1">
      <alignment horizontal="right"/>
    </xf>
    <xf numFmtId="167" fontId="21" fillId="0" borderId="0" xfId="0" applyNumberFormat="1" applyFont="1" applyFill="1" applyBorder="1" applyAlignment="1">
      <alignment horizontal="center" vertical="center" wrapText="1"/>
    </xf>
    <xf numFmtId="168" fontId="21" fillId="0" borderId="0" xfId="0" applyNumberFormat="1" applyFont="1"/>
    <xf numFmtId="167" fontId="20" fillId="0" borderId="0" xfId="5" applyNumberFormat="1" applyFont="1" applyFill="1" applyBorder="1"/>
    <xf numFmtId="167" fontId="21" fillId="0" borderId="0" xfId="0" applyNumberFormat="1" applyFont="1" applyFill="1" applyBorder="1" applyAlignment="1"/>
    <xf numFmtId="167" fontId="21" fillId="0" borderId="0" xfId="0" applyNumberFormat="1" applyFont="1" applyFill="1" applyBorder="1" applyAlignment="1">
      <alignment vertical="center"/>
    </xf>
    <xf numFmtId="167" fontId="21" fillId="0" borderId="0" xfId="1" applyNumberFormat="1" applyFont="1" applyFill="1" applyBorder="1" applyAlignment="1"/>
    <xf numFmtId="167" fontId="21" fillId="0" borderId="0" xfId="1" applyNumberFormat="1" applyFont="1" applyFill="1" applyBorder="1" applyAlignment="1">
      <alignment vertical="center"/>
    </xf>
    <xf numFmtId="168" fontId="20" fillId="0" borderId="0" xfId="5" applyNumberFormat="1" applyFont="1" applyFill="1" applyBorder="1"/>
    <xf numFmtId="168" fontId="21" fillId="0" borderId="0" xfId="0" applyNumberFormat="1" applyFont="1" applyFill="1" applyBorder="1" applyAlignment="1"/>
    <xf numFmtId="168" fontId="21" fillId="0" borderId="0" xfId="1" applyNumberFormat="1" applyFont="1" applyFill="1" applyBorder="1" applyAlignment="1"/>
    <xf numFmtId="168" fontId="26" fillId="0" borderId="0" xfId="0" applyNumberFormat="1" applyFont="1" applyFill="1" applyBorder="1"/>
    <xf numFmtId="168" fontId="20" fillId="0" borderId="0" xfId="0" applyNumberFormat="1" applyFont="1" applyFill="1" applyBorder="1" applyAlignment="1"/>
    <xf numFmtId="3" fontId="20" fillId="0" borderId="0" xfId="0" applyNumberFormat="1" applyFont="1" applyFill="1" applyBorder="1" applyAlignment="1">
      <alignment horizontal="left"/>
    </xf>
    <xf numFmtId="49" fontId="24" fillId="0" borderId="0" xfId="9" applyNumberFormat="1" applyFont="1" applyFill="1" applyBorder="1"/>
    <xf numFmtId="0" fontId="24" fillId="0" borderId="0" xfId="9" applyFont="1" applyFill="1"/>
    <xf numFmtId="0" fontId="21" fillId="0" borderId="0" xfId="8" applyFont="1" applyFill="1" applyBorder="1" applyAlignment="1">
      <alignment horizontal="left" vertical="center" wrapText="1"/>
    </xf>
    <xf numFmtId="0" fontId="21" fillId="0" borderId="0" xfId="8" applyFont="1" applyFill="1" applyBorder="1" applyAlignment="1">
      <alignment horizontal="center" vertical="center" wrapText="1"/>
    </xf>
    <xf numFmtId="166" fontId="29" fillId="0" borderId="0" xfId="12" applyNumberFormat="1" applyFont="1" applyBorder="1" applyAlignment="1">
      <alignment horizontal="right" vertical="top"/>
    </xf>
    <xf numFmtId="166" fontId="29" fillId="0" borderId="0" xfId="11" applyNumberFormat="1" applyFont="1" applyBorder="1" applyAlignment="1">
      <alignment horizontal="right" vertical="top"/>
    </xf>
    <xf numFmtId="0" fontId="21" fillId="0" borderId="0" xfId="0" applyFont="1" applyAlignment="1">
      <alignment horizontal="right"/>
    </xf>
    <xf numFmtId="0" fontId="20" fillId="0" borderId="0" xfId="0" applyFont="1" applyFill="1"/>
    <xf numFmtId="168" fontId="20" fillId="0" borderId="0" xfId="0" applyNumberFormat="1" applyFont="1" applyFill="1" applyBorder="1" applyAlignment="1">
      <alignment horizontal="right"/>
    </xf>
    <xf numFmtId="3" fontId="21" fillId="0" borderId="0" xfId="0" quotePrefix="1" applyNumberFormat="1" applyFont="1" applyFill="1" applyBorder="1" applyAlignment="1">
      <alignment vertical="center" wrapText="1"/>
    </xf>
    <xf numFmtId="3" fontId="21" fillId="0" borderId="0" xfId="0" quotePrefix="1" applyNumberFormat="1" applyFont="1" applyFill="1" applyBorder="1" applyAlignment="1">
      <alignment horizontal="left" vertical="center" wrapText="1"/>
    </xf>
    <xf numFmtId="3" fontId="21" fillId="0" borderId="0" xfId="0" applyNumberFormat="1" applyFont="1" applyFill="1" applyBorder="1" applyAlignment="1">
      <alignment horizontal="left" vertical="center" wrapText="1"/>
    </xf>
    <xf numFmtId="3" fontId="27" fillId="0" borderId="0" xfId="0" applyNumberFormat="1" applyFont="1" applyFill="1" applyBorder="1" applyAlignment="1">
      <alignment horizontal="left"/>
    </xf>
    <xf numFmtId="3" fontId="27" fillId="0" borderId="0" xfId="0" applyNumberFormat="1" applyFont="1" applyFill="1" applyBorder="1"/>
    <xf numFmtId="0" fontId="21" fillId="0" borderId="0" xfId="8" applyFont="1" applyFill="1" applyBorder="1" applyAlignment="1">
      <alignment horizontal="center" vertical="center"/>
    </xf>
    <xf numFmtId="167" fontId="20" fillId="0" borderId="0" xfId="0" applyNumberFormat="1" applyFont="1" applyFill="1" applyBorder="1" applyAlignment="1">
      <alignment vertical="center"/>
    </xf>
    <xf numFmtId="165" fontId="20" fillId="0" borderId="0" xfId="1" applyNumberFormat="1" applyFont="1" applyFill="1" applyBorder="1" applyAlignment="1"/>
    <xf numFmtId="0" fontId="34" fillId="0" borderId="0" xfId="14" applyFont="1"/>
    <xf numFmtId="0" fontId="31" fillId="0" borderId="0" xfId="14" applyFont="1" applyBorder="1"/>
    <xf numFmtId="0" fontId="35" fillId="0" borderId="0" xfId="14" applyFont="1" applyBorder="1" applyAlignment="1">
      <alignment horizontal="center" vertical="center" wrapText="1"/>
    </xf>
    <xf numFmtId="49" fontId="31" fillId="0" borderId="0" xfId="14" applyNumberFormat="1" applyFont="1" applyBorder="1" applyAlignment="1">
      <alignment horizontal="left" wrapText="1"/>
    </xf>
    <xf numFmtId="0" fontId="31" fillId="0" borderId="0" xfId="14" applyFont="1" applyBorder="1" applyAlignment="1">
      <alignment horizontal="center" vertical="center" wrapText="1"/>
    </xf>
    <xf numFmtId="0" fontId="31" fillId="0" borderId="0" xfId="14" applyFont="1"/>
    <xf numFmtId="0" fontId="31" fillId="0" borderId="0" xfId="13" applyFont="1"/>
    <xf numFmtId="0" fontId="31" fillId="0" borderId="0" xfId="14" applyFont="1" applyFill="1" applyBorder="1" applyAlignment="1">
      <alignment horizontal="center" vertical="center" wrapText="1"/>
    </xf>
    <xf numFmtId="0" fontId="31" fillId="0" borderId="0" xfId="14" applyFont="1" applyFill="1" applyBorder="1" applyAlignment="1">
      <alignment horizontal="center"/>
    </xf>
    <xf numFmtId="49" fontId="31" fillId="0" borderId="0" xfId="14" applyNumberFormat="1" applyFont="1" applyFill="1" applyBorder="1" applyAlignment="1">
      <alignment horizontal="left"/>
    </xf>
    <xf numFmtId="0" fontId="31" fillId="0" borderId="0" xfId="14" applyFont="1" applyFill="1"/>
    <xf numFmtId="0" fontId="35" fillId="0" borderId="0" xfId="14" applyFont="1"/>
    <xf numFmtId="0" fontId="31" fillId="0" borderId="0" xfId="14" applyFont="1" applyAlignment="1"/>
    <xf numFmtId="167" fontId="31" fillId="0" borderId="0" xfId="14" applyNumberFormat="1" applyFont="1" applyAlignment="1"/>
    <xf numFmtId="49" fontId="31" fillId="0" borderId="0" xfId="14" applyNumberFormat="1" applyFont="1" applyAlignment="1">
      <alignment horizontal="left"/>
    </xf>
    <xf numFmtId="168" fontId="31" fillId="0" borderId="0" xfId="14" applyNumberFormat="1" applyFont="1" applyAlignment="1"/>
    <xf numFmtId="167" fontId="35" fillId="0" borderId="0" xfId="16" applyNumberFormat="1" applyFont="1" applyFill="1" applyAlignment="1"/>
    <xf numFmtId="49" fontId="35" fillId="0" borderId="0" xfId="16" applyNumberFormat="1" applyFont="1" applyFill="1" applyAlignment="1">
      <alignment horizontal="left"/>
    </xf>
    <xf numFmtId="3" fontId="31" fillId="0" borderId="0" xfId="16" applyNumberFormat="1" applyFont="1" applyFill="1" applyBorder="1" applyAlignment="1"/>
    <xf numFmtId="168" fontId="35" fillId="0" borderId="0" xfId="16" applyNumberFormat="1" applyFont="1" applyAlignment="1"/>
    <xf numFmtId="168" fontId="35" fillId="0" borderId="0" xfId="16" applyNumberFormat="1" applyFont="1" applyFill="1" applyAlignment="1"/>
    <xf numFmtId="168" fontId="31" fillId="0" borderId="0" xfId="16" applyNumberFormat="1" applyFont="1" applyFill="1" applyBorder="1" applyAlignment="1"/>
    <xf numFmtId="0" fontId="35" fillId="0" borderId="0" xfId="16" applyFont="1"/>
    <xf numFmtId="0" fontId="31" fillId="0" borderId="0" xfId="14" applyFont="1" applyFill="1" applyAlignment="1">
      <alignment horizontal="left" wrapText="1" indent="1"/>
    </xf>
    <xf numFmtId="167" fontId="31" fillId="0" borderId="0" xfId="14" applyNumberFormat="1" applyFont="1" applyFill="1" applyAlignment="1"/>
    <xf numFmtId="49" fontId="31" fillId="0" borderId="0" xfId="14" applyNumberFormat="1" applyFont="1" applyFill="1" applyAlignment="1">
      <alignment horizontal="left"/>
    </xf>
    <xf numFmtId="0" fontId="31" fillId="0" borderId="0" xfId="14" applyFont="1" applyFill="1" applyAlignment="1"/>
    <xf numFmtId="168" fontId="31" fillId="0" borderId="0" xfId="14" applyNumberFormat="1" applyFont="1" applyFill="1" applyBorder="1" applyAlignment="1"/>
    <xf numFmtId="168" fontId="31" fillId="0" borderId="0" xfId="14" applyNumberFormat="1" applyFont="1" applyFill="1" applyAlignment="1"/>
    <xf numFmtId="0" fontId="31" fillId="0" borderId="0" xfId="14" applyFont="1" applyFill="1" applyBorder="1" applyAlignment="1">
      <alignment wrapText="1"/>
    </xf>
    <xf numFmtId="167" fontId="31" fillId="0" borderId="0" xfId="14" applyNumberFormat="1" applyFont="1" applyFill="1" applyBorder="1" applyAlignment="1"/>
    <xf numFmtId="167" fontId="35" fillId="0" borderId="0" xfId="7" applyNumberFormat="1" applyFont="1" applyFill="1" applyBorder="1" applyAlignment="1"/>
    <xf numFmtId="168" fontId="35" fillId="0" borderId="0" xfId="14" applyNumberFormat="1" applyFont="1" applyFill="1" applyBorder="1" applyAlignment="1"/>
    <xf numFmtId="168" fontId="35" fillId="0" borderId="0" xfId="7" applyNumberFormat="1" applyFont="1" applyFill="1" applyBorder="1" applyAlignment="1">
      <alignment horizontal="right"/>
    </xf>
    <xf numFmtId="167" fontId="35" fillId="0" borderId="0" xfId="14" applyNumberFormat="1" applyFont="1" applyFill="1" applyBorder="1" applyAlignment="1"/>
    <xf numFmtId="0" fontId="31" fillId="0" borderId="0" xfId="14" applyFont="1" applyFill="1" applyBorder="1" applyAlignment="1">
      <alignment horizontal="left" wrapText="1" indent="1"/>
    </xf>
    <xf numFmtId="49" fontId="31" fillId="0" borderId="0" xfId="15" applyNumberFormat="1" applyFont="1" applyFill="1" applyBorder="1" applyAlignment="1">
      <alignment horizontal="left"/>
    </xf>
    <xf numFmtId="3" fontId="31" fillId="0" borderId="0" xfId="15" applyNumberFormat="1" applyFont="1" applyFill="1" applyBorder="1" applyAlignment="1"/>
    <xf numFmtId="3" fontId="31" fillId="0" borderId="0" xfId="14" applyNumberFormat="1" applyFont="1" applyFill="1" applyBorder="1" applyAlignment="1">
      <alignment horizontal="left"/>
    </xf>
    <xf numFmtId="0" fontId="35" fillId="0" borderId="0" xfId="14" applyFont="1" applyFill="1" applyBorder="1" applyAlignment="1">
      <alignment wrapText="1"/>
    </xf>
    <xf numFmtId="167" fontId="35" fillId="0" borderId="0" xfId="15" applyNumberFormat="1" applyFont="1" applyFill="1" applyBorder="1" applyAlignment="1"/>
    <xf numFmtId="167" fontId="31" fillId="0" borderId="0" xfId="15" applyNumberFormat="1" applyFont="1" applyFill="1" applyBorder="1" applyAlignment="1"/>
    <xf numFmtId="168" fontId="35" fillId="0" borderId="0" xfId="15" applyNumberFormat="1" applyFont="1" applyFill="1" applyBorder="1" applyAlignment="1"/>
    <xf numFmtId="168" fontId="35" fillId="0" borderId="0" xfId="14" applyNumberFormat="1" applyFont="1" applyFill="1" applyAlignment="1"/>
    <xf numFmtId="0" fontId="31" fillId="0" borderId="0" xfId="14" applyFont="1" applyFill="1" applyBorder="1"/>
    <xf numFmtId="0" fontId="31" fillId="0" borderId="0" xfId="14" applyFont="1" applyAlignment="1">
      <alignment wrapText="1"/>
    </xf>
    <xf numFmtId="167" fontId="35" fillId="0" borderId="0" xfId="14" applyNumberFormat="1" applyFont="1" applyFill="1" applyAlignment="1"/>
    <xf numFmtId="0" fontId="31" fillId="0" borderId="0" xfId="14" applyFont="1" applyFill="1" applyAlignment="1">
      <alignment wrapText="1"/>
    </xf>
    <xf numFmtId="3" fontId="35" fillId="0" borderId="0" xfId="14" applyNumberFormat="1" applyFont="1" applyFill="1" applyBorder="1" applyAlignment="1">
      <alignment horizontal="left" wrapText="1"/>
    </xf>
    <xf numFmtId="3" fontId="31" fillId="0" borderId="0" xfId="14" applyNumberFormat="1" applyFont="1" applyFill="1" applyBorder="1" applyAlignment="1"/>
    <xf numFmtId="0" fontId="31" fillId="0" borderId="0" xfId="14" applyFont="1" applyFill="1" applyBorder="1" applyAlignment="1"/>
    <xf numFmtId="168" fontId="31" fillId="0" borderId="0" xfId="14" applyNumberFormat="1" applyFont="1" applyBorder="1" applyAlignment="1"/>
    <xf numFmtId="0" fontId="31" fillId="0" borderId="1" xfId="8" applyFont="1" applyFill="1" applyBorder="1" applyAlignment="1">
      <alignment horizontal="left" wrapText="1" indent="2"/>
    </xf>
    <xf numFmtId="3" fontId="31" fillId="0" borderId="1" xfId="14" applyNumberFormat="1" applyFont="1" applyFill="1" applyBorder="1" applyAlignment="1"/>
    <xf numFmtId="49" fontId="31" fillId="0" borderId="1" xfId="14" applyNumberFormat="1" applyFont="1" applyFill="1" applyBorder="1" applyAlignment="1">
      <alignment horizontal="left"/>
    </xf>
    <xf numFmtId="49" fontId="31" fillId="0" borderId="1" xfId="14" applyNumberFormat="1" applyFont="1" applyBorder="1" applyAlignment="1">
      <alignment horizontal="left"/>
    </xf>
    <xf numFmtId="0" fontId="31" fillId="0" borderId="1" xfId="14" applyFont="1" applyFill="1" applyBorder="1" applyAlignment="1"/>
    <xf numFmtId="165" fontId="31" fillId="0" borderId="1" xfId="14" applyNumberFormat="1" applyFont="1" applyFill="1" applyBorder="1" applyAlignment="1"/>
    <xf numFmtId="0" fontId="31" fillId="0" borderId="1" xfId="14" applyFont="1" applyBorder="1" applyAlignment="1"/>
    <xf numFmtId="164" fontId="31" fillId="0" borderId="1" xfId="14" applyNumberFormat="1" applyFont="1" applyFill="1" applyBorder="1" applyAlignment="1"/>
    <xf numFmtId="0" fontId="37" fillId="0" borderId="0" xfId="14" applyFont="1"/>
    <xf numFmtId="3" fontId="37" fillId="0" borderId="0" xfId="14" applyNumberFormat="1" applyFont="1" applyFill="1"/>
    <xf numFmtId="49" fontId="37" fillId="0" borderId="0" xfId="14" applyNumberFormat="1" applyFont="1" applyAlignment="1">
      <alignment horizontal="left"/>
    </xf>
    <xf numFmtId="49" fontId="37" fillId="0" borderId="0" xfId="14" applyNumberFormat="1" applyFont="1" applyFill="1" applyBorder="1" applyAlignment="1">
      <alignment horizontal="right"/>
    </xf>
    <xf numFmtId="3" fontId="37" fillId="0" borderId="0" xfId="14" applyNumberFormat="1" applyFont="1" applyFill="1" applyBorder="1" applyAlignment="1">
      <alignment horizontal="right" vertical="center"/>
    </xf>
    <xf numFmtId="3" fontId="37" fillId="0" borderId="0" xfId="15" applyNumberFormat="1" applyFont="1" applyFill="1" applyBorder="1" applyAlignment="1">
      <alignment horizontal="right" vertical="center"/>
    </xf>
    <xf numFmtId="0" fontId="37" fillId="0" borderId="0" xfId="14" applyFont="1" applyFill="1"/>
    <xf numFmtId="3" fontId="37" fillId="0" borderId="0" xfId="14" applyNumberFormat="1" applyFont="1"/>
    <xf numFmtId="0" fontId="34" fillId="0" borderId="0" xfId="14" applyFont="1" applyFill="1"/>
    <xf numFmtId="0" fontId="35" fillId="0" borderId="0" xfId="14" applyFont="1" applyFill="1" applyAlignment="1">
      <alignment horizontal="left" wrapText="1"/>
    </xf>
    <xf numFmtId="3" fontId="35" fillId="0" borderId="0" xfId="14" applyNumberFormat="1" applyFont="1" applyFill="1" applyBorder="1" applyAlignment="1"/>
    <xf numFmtId="49" fontId="35" fillId="0" borderId="0" xfId="14" applyNumberFormat="1" applyFont="1" applyFill="1" applyBorder="1" applyAlignment="1">
      <alignment horizontal="left"/>
    </xf>
    <xf numFmtId="167" fontId="31" fillId="0" borderId="0" xfId="14" applyNumberFormat="1" applyFont="1" applyBorder="1" applyAlignment="1"/>
    <xf numFmtId="3" fontId="35" fillId="0" borderId="0" xfId="14" applyNumberFormat="1" applyFont="1" applyFill="1" applyAlignment="1"/>
    <xf numFmtId="0" fontId="31" fillId="0" borderId="0" xfId="9" applyFont="1" applyFill="1" applyAlignment="1">
      <alignment horizontal="left" wrapText="1" indent="1"/>
    </xf>
    <xf numFmtId="168" fontId="38" fillId="0" borderId="0" xfId="14" applyNumberFormat="1" applyFont="1" applyFill="1" applyAlignment="1"/>
    <xf numFmtId="49" fontId="38" fillId="0" borderId="0" xfId="14" applyNumberFormat="1" applyFont="1" applyFill="1" applyAlignment="1">
      <alignment horizontal="left"/>
    </xf>
    <xf numFmtId="0" fontId="31" fillId="0" borderId="0" xfId="32" applyFont="1" applyFill="1" applyAlignment="1">
      <alignment horizontal="left" wrapText="1" indent="1"/>
    </xf>
    <xf numFmtId="3" fontId="38" fillId="0" borderId="0" xfId="14" applyNumberFormat="1" applyFont="1" applyFill="1" applyBorder="1" applyAlignment="1"/>
    <xf numFmtId="168" fontId="38" fillId="0" borderId="0" xfId="14" applyNumberFormat="1" applyFont="1" applyFill="1" applyBorder="1" applyAlignment="1"/>
    <xf numFmtId="0" fontId="31" fillId="0" borderId="0" xfId="7" applyFont="1" applyFill="1" applyBorder="1" applyAlignment="1">
      <alignment horizontal="left" wrapText="1" indent="1"/>
    </xf>
    <xf numFmtId="0" fontId="31" fillId="0" borderId="0" xfId="32" applyFont="1" applyFill="1" applyAlignment="1">
      <alignment horizontal="left" vertical="center" wrapText="1" indent="1"/>
    </xf>
    <xf numFmtId="168" fontId="21" fillId="0" borderId="0" xfId="14" applyNumberFormat="1" applyFont="1" applyFill="1" applyAlignment="1">
      <alignment horizontal="right"/>
    </xf>
    <xf numFmtId="0" fontId="35" fillId="0" borderId="0" xfId="14" applyFont="1" applyFill="1" applyAlignment="1"/>
    <xf numFmtId="168" fontId="35" fillId="0" borderId="0" xfId="14" applyNumberFormat="1" applyFont="1" applyAlignment="1"/>
    <xf numFmtId="0" fontId="36" fillId="0" borderId="0" xfId="14" applyFont="1" applyFill="1" applyAlignment="1">
      <alignment wrapText="1"/>
    </xf>
    <xf numFmtId="167" fontId="38" fillId="0" borderId="0" xfId="14" applyNumberFormat="1" applyFont="1" applyFill="1" applyAlignment="1"/>
    <xf numFmtId="167" fontId="38" fillId="0" borderId="0" xfId="14" applyNumberFormat="1" applyFont="1" applyAlignment="1"/>
    <xf numFmtId="0" fontId="38" fillId="0" borderId="0" xfId="14" applyFont="1" applyFill="1" applyAlignment="1"/>
    <xf numFmtId="168" fontId="38" fillId="0" borderId="0" xfId="14" applyNumberFormat="1" applyFont="1" applyAlignment="1"/>
    <xf numFmtId="168" fontId="31" fillId="0" borderId="0" xfId="14" applyNumberFormat="1" applyFont="1" applyFill="1" applyAlignment="1">
      <alignment horizontal="right"/>
    </xf>
    <xf numFmtId="168" fontId="31" fillId="0" borderId="0" xfId="14" applyNumberFormat="1" applyFont="1" applyFill="1" applyBorder="1" applyAlignment="1">
      <alignment horizontal="right"/>
    </xf>
    <xf numFmtId="0" fontId="31" fillId="0" borderId="1" xfId="7" applyFont="1" applyFill="1" applyBorder="1" applyAlignment="1">
      <alignment horizontal="left" indent="1"/>
    </xf>
    <xf numFmtId="0" fontId="37" fillId="0" borderId="0" xfId="14" applyNumberFormat="1" applyFont="1" applyFill="1"/>
    <xf numFmtId="3" fontId="39" fillId="0" borderId="0" xfId="14" applyNumberFormat="1" applyFont="1" applyFill="1"/>
    <xf numFmtId="49" fontId="39" fillId="0" borderId="0" xfId="14" applyNumberFormat="1" applyFont="1" applyAlignment="1">
      <alignment horizontal="left"/>
    </xf>
    <xf numFmtId="0" fontId="39" fillId="0" borderId="0" xfId="14" applyFont="1"/>
    <xf numFmtId="49" fontId="34" fillId="0" borderId="0" xfId="14" applyNumberFormat="1" applyFont="1" applyAlignment="1">
      <alignment horizontal="left"/>
    </xf>
    <xf numFmtId="167" fontId="31" fillId="0" borderId="0" xfId="14" applyNumberFormat="1" applyFont="1" applyFill="1" applyBorder="1" applyAlignment="1">
      <alignment horizontal="center"/>
    </xf>
    <xf numFmtId="168" fontId="35" fillId="0" borderId="0" xfId="14" applyNumberFormat="1" applyFont="1" applyFill="1" applyAlignment="1">
      <alignment horizontal="right"/>
    </xf>
    <xf numFmtId="0" fontId="31" fillId="0" borderId="0" xfId="31" applyFont="1" applyFill="1" applyBorder="1" applyAlignment="1">
      <alignment horizontal="left" wrapText="1"/>
    </xf>
    <xf numFmtId="168" fontId="38" fillId="0" borderId="0" xfId="14" applyNumberFormat="1" applyFont="1" applyFill="1" applyAlignment="1">
      <alignment horizontal="right"/>
    </xf>
    <xf numFmtId="3" fontId="31" fillId="0" borderId="0" xfId="14" applyNumberFormat="1" applyFont="1" applyFill="1" applyBorder="1" applyAlignment="1">
      <alignment horizontal="left" wrapText="1" indent="1"/>
    </xf>
    <xf numFmtId="3" fontId="31" fillId="0" borderId="0" xfId="7" applyNumberFormat="1" applyFont="1" applyFill="1" applyBorder="1" applyAlignment="1">
      <alignment horizontal="left"/>
    </xf>
    <xf numFmtId="168" fontId="31" fillId="0" borderId="0" xfId="14" applyNumberFormat="1" applyFont="1" applyFill="1" applyBorder="1" applyAlignment="1">
      <alignment wrapText="1"/>
    </xf>
    <xf numFmtId="0" fontId="35" fillId="0" borderId="0" xfId="8" applyFont="1" applyFill="1" applyAlignment="1">
      <alignment horizontal="left" wrapText="1"/>
    </xf>
    <xf numFmtId="168" fontId="31" fillId="0" borderId="0" xfId="7" applyNumberFormat="1" applyFont="1" applyFill="1" applyBorder="1" applyAlignment="1"/>
    <xf numFmtId="0" fontId="31" fillId="0" borderId="0" xfId="14" applyFont="1" applyFill="1" applyAlignment="1">
      <alignment horizontal="left" wrapText="1" indent="2"/>
    </xf>
    <xf numFmtId="168" fontId="31" fillId="0" borderId="0" xfId="14" quotePrefix="1" applyNumberFormat="1" applyFont="1" applyFill="1" applyAlignment="1"/>
    <xf numFmtId="0" fontId="31" fillId="0" borderId="0" xfId="14" applyFont="1" applyFill="1" applyAlignment="1">
      <alignment horizontal="left" wrapText="1"/>
    </xf>
    <xf numFmtId="3" fontId="31" fillId="0" borderId="0" xfId="14" applyNumberFormat="1" applyFont="1" applyFill="1" applyAlignment="1"/>
    <xf numFmtId="3" fontId="38" fillId="0" borderId="0" xfId="14" applyNumberFormat="1" applyFont="1" applyFill="1" applyAlignment="1"/>
    <xf numFmtId="168" fontId="40" fillId="0" borderId="0" xfId="14" applyNumberFormat="1" applyFont="1" applyFill="1" applyAlignment="1"/>
    <xf numFmtId="0" fontId="40" fillId="0" borderId="0" xfId="14" applyFont="1"/>
    <xf numFmtId="168" fontId="31" fillId="0" borderId="0" xfId="15" applyNumberFormat="1" applyFont="1" applyFill="1" applyBorder="1" applyAlignment="1"/>
    <xf numFmtId="0" fontId="35" fillId="0" borderId="0" xfId="14" applyFont="1" applyFill="1" applyBorder="1" applyAlignment="1">
      <alignment horizontal="left" wrapText="1"/>
    </xf>
    <xf numFmtId="0" fontId="35" fillId="0" borderId="0" xfId="14" applyFont="1" applyFill="1" applyBorder="1"/>
    <xf numFmtId="0" fontId="31" fillId="0" borderId="0" xfId="14" applyNumberFormat="1" applyFont="1" applyFill="1" applyAlignment="1">
      <alignment horizontal="left" wrapText="1" indent="1"/>
    </xf>
    <xf numFmtId="0" fontId="31" fillId="0" borderId="0" xfId="14" applyNumberFormat="1" applyFont="1" applyFill="1" applyAlignment="1">
      <alignment horizontal="left" wrapText="1"/>
    </xf>
    <xf numFmtId="3" fontId="31" fillId="0" borderId="0" xfId="8" applyNumberFormat="1" applyFont="1" applyFill="1" applyBorder="1" applyAlignment="1"/>
    <xf numFmtId="0" fontId="31" fillId="0" borderId="1" xfId="14" applyFont="1" applyFill="1" applyBorder="1" applyAlignment="1">
      <alignment horizontal="left" vertical="center" wrapText="1" indent="1"/>
    </xf>
    <xf numFmtId="167" fontId="31" fillId="0" borderId="1" xfId="14" applyNumberFormat="1" applyFont="1" applyFill="1" applyBorder="1" applyAlignment="1"/>
    <xf numFmtId="3" fontId="31" fillId="0" borderId="1" xfId="14" applyNumberFormat="1" applyFont="1" applyFill="1" applyBorder="1" applyAlignment="1">
      <alignment horizontal="right"/>
    </xf>
    <xf numFmtId="168" fontId="42" fillId="0" borderId="1" xfId="14" applyNumberFormat="1" applyFont="1" applyFill="1" applyBorder="1" applyAlignment="1">
      <alignment horizontal="right"/>
    </xf>
    <xf numFmtId="168" fontId="31" fillId="0" borderId="1" xfId="14" applyNumberFormat="1" applyFont="1" applyBorder="1" applyAlignment="1"/>
    <xf numFmtId="168" fontId="31" fillId="0" borderId="1" xfId="14" applyNumberFormat="1" applyFont="1" applyBorder="1" applyAlignment="1">
      <alignment horizontal="right"/>
    </xf>
    <xf numFmtId="168" fontId="31" fillId="0" borderId="1" xfId="14" applyNumberFormat="1" applyFont="1" applyFill="1" applyBorder="1" applyAlignment="1"/>
    <xf numFmtId="0" fontId="31" fillId="0" borderId="0" xfId="14" applyFont="1" applyFill="1" applyAlignment="1">
      <alignment horizontal="left" vertical="center" wrapText="1"/>
    </xf>
    <xf numFmtId="3" fontId="31" fillId="0" borderId="0" xfId="14" applyNumberFormat="1" applyFont="1" applyFill="1" applyBorder="1" applyAlignment="1">
      <alignment horizontal="right" vertical="center"/>
    </xf>
    <xf numFmtId="3" fontId="31" fillId="0" borderId="0" xfId="15" applyNumberFormat="1" applyFont="1" applyFill="1" applyBorder="1" applyAlignment="1">
      <alignment horizontal="right" vertical="center"/>
    </xf>
    <xf numFmtId="0" fontId="31" fillId="0" borderId="0" xfId="14" applyNumberFormat="1" applyFont="1" applyFill="1" applyBorder="1" applyAlignment="1"/>
    <xf numFmtId="167" fontId="31" fillId="0" borderId="0" xfId="14" applyNumberFormat="1" applyFont="1"/>
    <xf numFmtId="0" fontId="31" fillId="0" borderId="0" xfId="14" applyNumberFormat="1" applyFont="1" applyFill="1" applyAlignment="1"/>
    <xf numFmtId="3" fontId="31" fillId="0" borderId="0" xfId="14" applyNumberFormat="1" applyFont="1" applyAlignment="1"/>
    <xf numFmtId="0" fontId="31" fillId="0" borderId="0" xfId="14" applyNumberFormat="1" applyFont="1" applyFill="1" applyBorder="1" applyAlignment="1">
      <alignment horizontal="left" wrapText="1" indent="1"/>
    </xf>
    <xf numFmtId="0" fontId="38" fillId="0" borderId="1" xfId="14" applyFont="1" applyFill="1" applyBorder="1" applyAlignment="1">
      <alignment horizontal="left" wrapText="1"/>
    </xf>
    <xf numFmtId="3" fontId="38" fillId="0" borderId="1" xfId="14" applyNumberFormat="1" applyFont="1" applyFill="1" applyBorder="1" applyAlignment="1">
      <alignment horizontal="right"/>
    </xf>
    <xf numFmtId="3" fontId="38" fillId="0" borderId="1" xfId="14" applyNumberFormat="1" applyFont="1" applyBorder="1" applyAlignment="1">
      <alignment horizontal="right"/>
    </xf>
    <xf numFmtId="3" fontId="38" fillId="0" borderId="1" xfId="14" applyNumberFormat="1" applyFont="1" applyFill="1" applyBorder="1" applyAlignment="1"/>
    <xf numFmtId="3" fontId="31" fillId="0" borderId="1" xfId="8" applyNumberFormat="1" applyFont="1" applyFill="1" applyBorder="1" applyAlignment="1">
      <alignment horizontal="left"/>
    </xf>
    <xf numFmtId="168" fontId="38" fillId="0" borderId="1" xfId="14" applyNumberFormat="1" applyFont="1" applyFill="1" applyBorder="1" applyAlignment="1">
      <alignment horizontal="right"/>
    </xf>
    <xf numFmtId="168" fontId="38" fillId="0" borderId="1" xfId="14" applyNumberFormat="1" applyFont="1" applyFill="1" applyBorder="1" applyAlignment="1"/>
    <xf numFmtId="168" fontId="38" fillId="0" borderId="1" xfId="14" applyNumberFormat="1" applyFont="1" applyBorder="1" applyAlignment="1"/>
    <xf numFmtId="165" fontId="38" fillId="0" borderId="1" xfId="14" applyNumberFormat="1" applyFont="1" applyFill="1" applyBorder="1" applyAlignment="1"/>
    <xf numFmtId="0" fontId="38" fillId="0" borderId="0" xfId="14" applyFont="1" applyBorder="1"/>
    <xf numFmtId="168" fontId="37" fillId="0" borderId="0" xfId="14" applyNumberFormat="1" applyFont="1" applyFill="1" applyBorder="1" applyAlignment="1">
      <alignment horizontal="right" vertical="center"/>
    </xf>
    <xf numFmtId="168" fontId="37" fillId="0" borderId="0" xfId="14" applyNumberFormat="1" applyFont="1" applyFill="1"/>
    <xf numFmtId="168" fontId="37" fillId="0" borderId="0" xfId="15" applyNumberFormat="1" applyFont="1" applyFill="1" applyBorder="1" applyAlignment="1">
      <alignment horizontal="right" vertical="center"/>
    </xf>
    <xf numFmtId="168" fontId="37" fillId="0" borderId="0" xfId="14" applyNumberFormat="1" applyFont="1"/>
    <xf numFmtId="3" fontId="24" fillId="0" borderId="0" xfId="10" applyNumberFormat="1" applyFont="1"/>
    <xf numFmtId="49" fontId="24" fillId="0" borderId="0" xfId="10" applyNumberFormat="1" applyFont="1" applyAlignment="1">
      <alignment horizontal="left"/>
    </xf>
    <xf numFmtId="0" fontId="24" fillId="0" borderId="0" xfId="10" applyFont="1"/>
    <xf numFmtId="0" fontId="24" fillId="0" borderId="0" xfId="10" applyFont="1" applyBorder="1"/>
    <xf numFmtId="0" fontId="28" fillId="0" borderId="0" xfId="10" applyFont="1" applyFill="1" applyBorder="1" applyAlignment="1">
      <alignment wrapText="1"/>
    </xf>
    <xf numFmtId="0" fontId="31" fillId="0" borderId="0" xfId="8" applyFont="1" applyFill="1" applyBorder="1" applyAlignment="1">
      <alignment horizontal="left" wrapText="1" indent="3"/>
    </xf>
    <xf numFmtId="0" fontId="25" fillId="0" borderId="0" xfId="0" applyFont="1" applyAlignment="1"/>
    <xf numFmtId="49" fontId="25" fillId="0" borderId="0" xfId="0" applyNumberFormat="1" applyFont="1" applyAlignment="1">
      <alignment horizontal="left"/>
    </xf>
    <xf numFmtId="0" fontId="20" fillId="0" borderId="0" xfId="34" applyFont="1" applyFill="1" applyBorder="1" applyAlignment="1">
      <alignment horizontal="left" wrapText="1"/>
    </xf>
    <xf numFmtId="0" fontId="21" fillId="0" borderId="0" xfId="10" applyFont="1" applyAlignment="1">
      <alignment horizontal="left" wrapText="1" indent="1"/>
    </xf>
    <xf numFmtId="0" fontId="20" fillId="0" borderId="0" xfId="16" applyFont="1" applyFill="1" applyAlignment="1">
      <alignment horizontal="left" wrapText="1"/>
    </xf>
    <xf numFmtId="0" fontId="21" fillId="0" borderId="0" xfId="16" applyFont="1" applyFill="1" applyAlignment="1">
      <alignment horizontal="left" wrapText="1" indent="1"/>
    </xf>
    <xf numFmtId="0" fontId="21" fillId="0" borderId="0" xfId="7" applyFont="1" applyFill="1" applyBorder="1" applyAlignment="1">
      <alignment horizontal="left" wrapText="1" indent="1"/>
    </xf>
    <xf numFmtId="0" fontId="21" fillId="0" borderId="0" xfId="8" applyFont="1" applyFill="1" applyBorder="1" applyAlignment="1">
      <alignment horizontal="left" wrapText="1" indent="1"/>
    </xf>
    <xf numFmtId="0" fontId="21" fillId="0" borderId="0" xfId="8" applyFont="1" applyFill="1" applyBorder="1" applyAlignment="1">
      <alignment horizontal="left" wrapText="1" indent="2"/>
    </xf>
    <xf numFmtId="0" fontId="24" fillId="0" borderId="0" xfId="0" applyFont="1" applyFill="1" applyBorder="1" applyAlignment="1"/>
    <xf numFmtId="49" fontId="24" fillId="0" borderId="0" xfId="34" applyNumberFormat="1" applyFont="1" applyFill="1" applyBorder="1"/>
    <xf numFmtId="0" fontId="24" fillId="0" borderId="0" xfId="34" applyFont="1" applyFill="1"/>
    <xf numFmtId="0" fontId="20" fillId="0" borderId="0" xfId="16" applyFont="1" applyFill="1" applyAlignment="1">
      <alignment horizontal="left"/>
    </xf>
    <xf numFmtId="0" fontId="21" fillId="0" borderId="0" xfId="16" applyFont="1" applyFill="1" applyAlignment="1">
      <alignment horizontal="left" indent="1"/>
    </xf>
    <xf numFmtId="0" fontId="20" fillId="0" borderId="0" xfId="3" applyFont="1" applyFill="1" applyAlignment="1">
      <alignment horizontal="left"/>
    </xf>
    <xf numFmtId="0" fontId="21" fillId="0" borderId="0" xfId="3" applyFont="1" applyFill="1" applyAlignment="1">
      <alignment horizontal="left" indent="1"/>
    </xf>
    <xf numFmtId="0" fontId="35" fillId="0" borderId="0" xfId="32" applyFont="1" applyFill="1" applyAlignment="1">
      <alignment horizontal="left" wrapText="1"/>
    </xf>
    <xf numFmtId="0" fontId="20" fillId="0" borderId="0" xfId="4" applyFont="1" applyFill="1" applyAlignment="1">
      <alignment horizontal="left"/>
    </xf>
    <xf numFmtId="0" fontId="21" fillId="0" borderId="0" xfId="5" applyFont="1" applyFill="1" applyBorder="1" applyAlignment="1">
      <alignment horizontal="left" wrapText="1" indent="1"/>
    </xf>
    <xf numFmtId="0" fontId="21" fillId="0" borderId="0" xfId="5" applyFont="1" applyFill="1" applyAlignment="1">
      <alignment horizontal="left" wrapText="1" indent="1"/>
    </xf>
    <xf numFmtId="0" fontId="21" fillId="0" borderId="0" xfId="5" applyFont="1" applyFill="1" applyAlignment="1">
      <alignment horizontal="left" indent="1"/>
    </xf>
    <xf numFmtId="0" fontId="20" fillId="0" borderId="0" xfId="4" applyFont="1" applyFill="1" applyAlignment="1">
      <alignment horizontal="left" wrapText="1"/>
    </xf>
    <xf numFmtId="0" fontId="21" fillId="0" borderId="0" xfId="4" applyFont="1" applyFill="1" applyAlignment="1">
      <alignment horizontal="left" indent="1"/>
    </xf>
    <xf numFmtId="0" fontId="21" fillId="0" borderId="0" xfId="4" applyFont="1" applyFill="1" applyBorder="1" applyAlignment="1">
      <alignment horizontal="left" indent="1"/>
    </xf>
    <xf numFmtId="0" fontId="25" fillId="0" borderId="0" xfId="16" applyFont="1" applyFill="1"/>
    <xf numFmtId="0" fontId="25" fillId="0" borderId="0" xfId="16" applyFont="1"/>
    <xf numFmtId="0" fontId="21" fillId="0" borderId="0" xfId="0" applyFont="1" applyFill="1" applyBorder="1" applyAlignment="1">
      <alignment horizontal="left" wrapText="1" indent="1"/>
    </xf>
    <xf numFmtId="0" fontId="21" fillId="0" borderId="0" xfId="14" applyNumberFormat="1" applyFont="1" applyFill="1" applyAlignment="1">
      <alignment horizontal="left" wrapText="1" indent="1"/>
    </xf>
    <xf numFmtId="0" fontId="21" fillId="0" borderId="0" xfId="14" applyFont="1" applyFill="1" applyBorder="1" applyAlignment="1">
      <alignment horizontal="left" wrapText="1" indent="1"/>
    </xf>
    <xf numFmtId="0" fontId="21" fillId="0" borderId="0" xfId="7" applyFont="1" applyFill="1" applyBorder="1" applyAlignment="1">
      <alignment horizontal="left" wrapText="1" indent="2"/>
    </xf>
    <xf numFmtId="3" fontId="20" fillId="0" borderId="0" xfId="0" applyNumberFormat="1" applyFont="1" applyFill="1" applyBorder="1" applyAlignment="1">
      <alignment horizontal="left" wrapText="1"/>
    </xf>
    <xf numFmtId="0" fontId="21" fillId="0" borderId="0" xfId="0" applyFont="1" applyFill="1" applyAlignment="1">
      <alignment horizontal="left" wrapText="1" indent="2"/>
    </xf>
    <xf numFmtId="0" fontId="34" fillId="0" borderId="0" xfId="35" applyFont="1"/>
    <xf numFmtId="0" fontId="31" fillId="0" borderId="0" xfId="35" applyFont="1" applyBorder="1"/>
    <xf numFmtId="0" fontId="35" fillId="0" borderId="0" xfId="35" applyFont="1" applyBorder="1" applyAlignment="1">
      <alignment horizontal="center" vertical="center" wrapText="1"/>
    </xf>
    <xf numFmtId="49" fontId="31" fillId="0" borderId="0" xfId="35" applyNumberFormat="1" applyFont="1" applyBorder="1" applyAlignment="1">
      <alignment horizontal="left" wrapText="1"/>
    </xf>
    <xf numFmtId="0" fontId="31" fillId="0" borderId="0" xfId="35" applyFont="1" applyBorder="1" applyAlignment="1">
      <alignment horizontal="center" vertical="center" wrapText="1"/>
    </xf>
    <xf numFmtId="0" fontId="31" fillId="0" borderId="0" xfId="35" applyFont="1"/>
    <xf numFmtId="0" fontId="31" fillId="0" borderId="0" xfId="35" applyFont="1" applyFill="1" applyBorder="1" applyAlignment="1">
      <alignment horizontal="center" vertical="center" wrapText="1"/>
    </xf>
    <xf numFmtId="0" fontId="31" fillId="0" borderId="0" xfId="35" applyFont="1" applyFill="1" applyBorder="1" applyAlignment="1">
      <alignment horizontal="center"/>
    </xf>
    <xf numFmtId="49" fontId="31" fillId="0" borderId="0" xfId="35" applyNumberFormat="1" applyFont="1" applyFill="1" applyBorder="1" applyAlignment="1">
      <alignment horizontal="left"/>
    </xf>
    <xf numFmtId="0" fontId="31" fillId="0" borderId="0" xfId="35" applyFont="1" applyFill="1"/>
    <xf numFmtId="0" fontId="35" fillId="0" borderId="0" xfId="35" applyFont="1"/>
    <xf numFmtId="0" fontId="31" fillId="0" borderId="0" xfId="35" applyFont="1" applyAlignment="1"/>
    <xf numFmtId="167" fontId="31" fillId="0" borderId="0" xfId="35" applyNumberFormat="1" applyFont="1" applyAlignment="1"/>
    <xf numFmtId="49" fontId="31" fillId="0" borderId="0" xfId="35" applyNumberFormat="1" applyFont="1" applyAlignment="1">
      <alignment horizontal="left"/>
    </xf>
    <xf numFmtId="168" fontId="31" fillId="0" borderId="0" xfId="35" applyNumberFormat="1" applyFont="1" applyAlignment="1"/>
    <xf numFmtId="167" fontId="31" fillId="0" borderId="0" xfId="35" applyNumberFormat="1" applyFont="1" applyFill="1" applyAlignment="1"/>
    <xf numFmtId="49" fontId="31" fillId="0" borderId="0" xfId="35" applyNumberFormat="1" applyFont="1" applyFill="1" applyAlignment="1">
      <alignment horizontal="left"/>
    </xf>
    <xf numFmtId="0" fontId="31" fillId="0" borderId="0" xfId="35" applyFont="1" applyFill="1" applyAlignment="1"/>
    <xf numFmtId="168" fontId="31" fillId="0" borderId="0" xfId="35" applyNumberFormat="1" applyFont="1" applyFill="1" applyBorder="1" applyAlignment="1"/>
    <xf numFmtId="168" fontId="31" fillId="0" borderId="0" xfId="35" applyNumberFormat="1" applyFont="1" applyFill="1" applyAlignment="1"/>
    <xf numFmtId="0" fontId="31" fillId="0" borderId="0" xfId="35" applyFont="1" applyFill="1" applyBorder="1" applyAlignment="1">
      <alignment wrapText="1"/>
    </xf>
    <xf numFmtId="167" fontId="31" fillId="0" borderId="0" xfId="35" applyNumberFormat="1" applyFont="1" applyFill="1" applyBorder="1" applyAlignment="1"/>
    <xf numFmtId="49" fontId="31" fillId="0" borderId="0" xfId="35" applyNumberFormat="1" applyFont="1" applyFill="1" applyBorder="1" applyAlignment="1">
      <alignment horizontal="left" wrapText="1"/>
    </xf>
    <xf numFmtId="168" fontId="35" fillId="0" borderId="0" xfId="35" applyNumberFormat="1" applyFont="1" applyFill="1" applyBorder="1" applyAlignment="1"/>
    <xf numFmtId="0" fontId="35" fillId="0" borderId="0" xfId="35" applyFont="1" applyFill="1"/>
    <xf numFmtId="0" fontId="31" fillId="0" borderId="0" xfId="35" applyFont="1" applyFill="1" applyBorder="1" applyAlignment="1">
      <alignment horizontal="left" wrapText="1" indent="1"/>
    </xf>
    <xf numFmtId="3" fontId="31" fillId="0" borderId="0" xfId="35" applyNumberFormat="1" applyFont="1" applyFill="1" applyBorder="1" applyAlignment="1">
      <alignment horizontal="left"/>
    </xf>
    <xf numFmtId="0" fontId="35" fillId="0" borderId="0" xfId="35" applyFont="1" applyFill="1" applyBorder="1" applyAlignment="1">
      <alignment wrapText="1"/>
    </xf>
    <xf numFmtId="167" fontId="35" fillId="0" borderId="0" xfId="35" applyNumberFormat="1" applyFont="1" applyFill="1" applyBorder="1" applyAlignment="1"/>
    <xf numFmtId="168" fontId="35" fillId="0" borderId="0" xfId="35" applyNumberFormat="1" applyFont="1" applyFill="1" applyAlignment="1"/>
    <xf numFmtId="0" fontId="31" fillId="0" borderId="0" xfId="35" applyFont="1" applyFill="1" applyBorder="1"/>
    <xf numFmtId="0" fontId="31" fillId="0" borderId="0" xfId="35" applyFont="1" applyAlignment="1">
      <alignment wrapText="1"/>
    </xf>
    <xf numFmtId="167" fontId="35" fillId="0" borderId="0" xfId="35" applyNumberFormat="1" applyFont="1" applyFill="1" applyAlignment="1"/>
    <xf numFmtId="168" fontId="31" fillId="0" borderId="0" xfId="35" applyNumberFormat="1" applyFont="1" applyFill="1" applyBorder="1" applyAlignment="1">
      <alignment horizontal="right"/>
    </xf>
    <xf numFmtId="0" fontId="31" fillId="0" borderId="0" xfId="35" applyFont="1" applyFill="1" applyAlignment="1">
      <alignment wrapText="1"/>
    </xf>
    <xf numFmtId="3" fontId="31" fillId="0" borderId="0" xfId="35" applyNumberFormat="1" applyFont="1" applyFill="1" applyBorder="1" applyAlignment="1"/>
    <xf numFmtId="0" fontId="31" fillId="0" borderId="0" xfId="35" applyFont="1" applyFill="1" applyBorder="1" applyAlignment="1"/>
    <xf numFmtId="168" fontId="31" fillId="0" borderId="0" xfId="35" applyNumberFormat="1" applyFont="1" applyBorder="1" applyAlignment="1"/>
    <xf numFmtId="3" fontId="31" fillId="0" borderId="1" xfId="35" applyNumberFormat="1" applyFont="1" applyFill="1" applyBorder="1" applyAlignment="1"/>
    <xf numFmtId="49" fontId="31" fillId="0" borderId="1" xfId="35" applyNumberFormat="1" applyFont="1" applyFill="1" applyBorder="1" applyAlignment="1">
      <alignment horizontal="left"/>
    </xf>
    <xf numFmtId="0" fontId="31" fillId="0" borderId="1" xfId="35" applyFont="1" applyFill="1" applyBorder="1" applyAlignment="1"/>
    <xf numFmtId="165" fontId="31" fillId="0" borderId="1" xfId="35" applyNumberFormat="1" applyFont="1" applyFill="1" applyBorder="1" applyAlignment="1"/>
    <xf numFmtId="0" fontId="31" fillId="0" borderId="1" xfId="35" applyFont="1" applyBorder="1" applyAlignment="1"/>
    <xf numFmtId="164" fontId="31" fillId="0" borderId="1" xfId="35" applyNumberFormat="1" applyFont="1" applyFill="1" applyBorder="1" applyAlignment="1"/>
    <xf numFmtId="0" fontId="37" fillId="0" borderId="0" xfId="35" applyFont="1"/>
    <xf numFmtId="3" fontId="37" fillId="0" borderId="0" xfId="35" applyNumberFormat="1" applyFont="1" applyFill="1"/>
    <xf numFmtId="49" fontId="37" fillId="0" borderId="0" xfId="35" applyNumberFormat="1" applyFont="1" applyAlignment="1">
      <alignment horizontal="left"/>
    </xf>
    <xf numFmtId="49" fontId="37" fillId="0" borderId="0" xfId="35" applyNumberFormat="1" applyFont="1" applyFill="1" applyBorder="1" applyAlignment="1">
      <alignment horizontal="right"/>
    </xf>
    <xf numFmtId="0" fontId="34" fillId="0" borderId="0" xfId="35" applyFont="1" applyFill="1"/>
    <xf numFmtId="3" fontId="35" fillId="0" borderId="0" xfId="35" applyNumberFormat="1" applyFont="1" applyFill="1" applyBorder="1" applyAlignment="1"/>
    <xf numFmtId="167" fontId="31" fillId="0" borderId="0" xfId="35" applyNumberFormat="1" applyFont="1" applyBorder="1" applyAlignment="1"/>
    <xf numFmtId="3" fontId="35" fillId="0" borderId="0" xfId="35" applyNumberFormat="1" applyFont="1" applyFill="1" applyAlignment="1"/>
    <xf numFmtId="168" fontId="38" fillId="0" borderId="0" xfId="35" applyNumberFormat="1" applyFont="1" applyFill="1" applyAlignment="1"/>
    <xf numFmtId="3" fontId="38" fillId="0" borderId="0" xfId="35" applyNumberFormat="1" applyFont="1" applyFill="1" applyBorder="1" applyAlignment="1"/>
    <xf numFmtId="168" fontId="38" fillId="0" borderId="0" xfId="35" applyNumberFormat="1" applyFont="1" applyFill="1" applyBorder="1" applyAlignment="1"/>
    <xf numFmtId="168" fontId="31" fillId="0" borderId="0" xfId="35" applyNumberFormat="1" applyFont="1" applyFill="1" applyAlignment="1">
      <alignment horizontal="right"/>
    </xf>
    <xf numFmtId="168" fontId="21" fillId="0" borderId="0" xfId="35" applyNumberFormat="1" applyFont="1" applyFill="1" applyAlignment="1">
      <alignment horizontal="right"/>
    </xf>
    <xf numFmtId="0" fontId="35" fillId="0" borderId="0" xfId="35" applyFont="1" applyFill="1" applyAlignment="1"/>
    <xf numFmtId="168" fontId="35" fillId="0" borderId="0" xfId="35" applyNumberFormat="1" applyFont="1" applyAlignment="1"/>
    <xf numFmtId="0" fontId="36" fillId="0" borderId="0" xfId="35" applyFont="1" applyFill="1" applyAlignment="1">
      <alignment wrapText="1"/>
    </xf>
    <xf numFmtId="167" fontId="38" fillId="0" borderId="0" xfId="35" applyNumberFormat="1" applyFont="1" applyFill="1" applyAlignment="1"/>
    <xf numFmtId="167" fontId="38" fillId="0" borderId="0" xfId="35" applyNumberFormat="1" applyFont="1" applyAlignment="1"/>
    <xf numFmtId="0" fontId="38" fillId="0" borderId="0" xfId="35" applyFont="1" applyFill="1" applyAlignment="1"/>
    <xf numFmtId="168" fontId="38" fillId="0" borderId="0" xfId="35" applyNumberFormat="1" applyFont="1" applyAlignment="1"/>
    <xf numFmtId="0" fontId="37" fillId="0" borderId="0" xfId="35" applyNumberFormat="1" applyFont="1" applyFill="1"/>
    <xf numFmtId="3" fontId="37" fillId="0" borderId="0" xfId="35" applyNumberFormat="1" applyFont="1"/>
    <xf numFmtId="3" fontId="39" fillId="0" borderId="0" xfId="35" applyNumberFormat="1" applyFont="1" applyFill="1"/>
    <xf numFmtId="0" fontId="39" fillId="0" borderId="0" xfId="35" applyFont="1"/>
    <xf numFmtId="167" fontId="31" fillId="0" borderId="0" xfId="35" applyNumberFormat="1" applyFont="1" applyFill="1" applyBorder="1" applyAlignment="1">
      <alignment horizontal="center"/>
    </xf>
    <xf numFmtId="168" fontId="35" fillId="0" borderId="0" xfId="35" applyNumberFormat="1" applyFont="1" applyFill="1" applyAlignment="1">
      <alignment horizontal="right"/>
    </xf>
    <xf numFmtId="168" fontId="38" fillId="0" borderId="0" xfId="35" applyNumberFormat="1" applyFont="1" applyFill="1" applyAlignment="1">
      <alignment horizontal="right"/>
    </xf>
    <xf numFmtId="3" fontId="31" fillId="0" borderId="0" xfId="35" applyNumberFormat="1" applyFont="1" applyFill="1" applyBorder="1" applyAlignment="1">
      <alignment horizontal="left" wrapText="1" indent="1"/>
    </xf>
    <xf numFmtId="168" fontId="31" fillId="0" borderId="0" xfId="35" applyNumberFormat="1" applyFont="1" applyFill="1" applyBorder="1" applyAlignment="1">
      <alignment wrapText="1"/>
    </xf>
    <xf numFmtId="0" fontId="21" fillId="0" borderId="0" xfId="35" applyNumberFormat="1" applyFont="1" applyFill="1" applyAlignment="1">
      <alignment horizontal="left" wrapText="1" indent="1"/>
    </xf>
    <xf numFmtId="0" fontId="31" fillId="0" borderId="0" xfId="35" applyNumberFormat="1" applyFont="1" applyFill="1" applyAlignment="1">
      <alignment horizontal="left" wrapText="1" indent="1"/>
    </xf>
    <xf numFmtId="0" fontId="31" fillId="0" borderId="0" xfId="35" applyFont="1" applyFill="1" applyAlignment="1">
      <alignment horizontal="left" wrapText="1" indent="1"/>
    </xf>
    <xf numFmtId="0" fontId="35" fillId="0" borderId="0" xfId="35" applyFont="1" applyFill="1" applyAlignment="1">
      <alignment horizontal="left" wrapText="1"/>
    </xf>
    <xf numFmtId="168" fontId="31" fillId="0" borderId="0" xfId="35" quotePrefix="1" applyNumberFormat="1" applyFont="1" applyFill="1" applyAlignment="1"/>
    <xf numFmtId="0" fontId="31" fillId="0" borderId="0" xfId="35" applyFont="1" applyFill="1" applyAlignment="1">
      <alignment horizontal="left" wrapText="1"/>
    </xf>
    <xf numFmtId="3" fontId="31" fillId="0" borderId="0" xfId="35" applyNumberFormat="1" applyFont="1" applyFill="1" applyAlignment="1"/>
    <xf numFmtId="3" fontId="38" fillId="0" borderId="0" xfId="35" applyNumberFormat="1" applyFont="1" applyFill="1" applyAlignment="1"/>
    <xf numFmtId="0" fontId="35" fillId="0" borderId="0" xfId="35" applyFont="1" applyFill="1" applyBorder="1" applyAlignment="1">
      <alignment horizontal="left" wrapText="1"/>
    </xf>
    <xf numFmtId="168" fontId="40" fillId="0" borderId="0" xfId="35" applyNumberFormat="1" applyFont="1" applyFill="1" applyAlignment="1"/>
    <xf numFmtId="0" fontId="40" fillId="0" borderId="0" xfId="35" applyFont="1"/>
    <xf numFmtId="0" fontId="31" fillId="0" borderId="0" xfId="35" applyFont="1" applyFill="1" applyAlignment="1">
      <alignment horizontal="left" wrapText="1" indent="2"/>
    </xf>
    <xf numFmtId="3" fontId="35" fillId="0" borderId="0" xfId="35" applyNumberFormat="1" applyFont="1" applyFill="1" applyBorder="1" applyAlignment="1">
      <alignment horizontal="left" wrapText="1"/>
    </xf>
    <xf numFmtId="0" fontId="35" fillId="0" borderId="0" xfId="35" applyFont="1" applyFill="1" applyBorder="1"/>
    <xf numFmtId="0" fontId="31" fillId="0" borderId="0" xfId="35" applyNumberFormat="1" applyFont="1" applyFill="1" applyAlignment="1">
      <alignment horizontal="left" wrapText="1"/>
    </xf>
    <xf numFmtId="0" fontId="21" fillId="0" borderId="0" xfId="35" applyFont="1" applyFill="1" applyBorder="1" applyAlignment="1">
      <alignment horizontal="left" wrapText="1" indent="1"/>
    </xf>
    <xf numFmtId="0" fontId="31" fillId="0" borderId="1" xfId="35" applyFont="1" applyFill="1" applyBorder="1" applyAlignment="1">
      <alignment horizontal="left" vertical="center" wrapText="1" indent="1"/>
    </xf>
    <xf numFmtId="167" fontId="31" fillId="0" borderId="1" xfId="35" applyNumberFormat="1" applyFont="1" applyFill="1" applyBorder="1" applyAlignment="1"/>
    <xf numFmtId="3" fontId="31" fillId="0" borderId="1" xfId="35" applyNumberFormat="1" applyFont="1" applyFill="1" applyBorder="1" applyAlignment="1">
      <alignment horizontal="right"/>
    </xf>
    <xf numFmtId="168" fontId="42" fillId="0" borderId="1" xfId="35" applyNumberFormat="1" applyFont="1" applyFill="1" applyBorder="1" applyAlignment="1">
      <alignment horizontal="right"/>
    </xf>
    <xf numFmtId="168" fontId="31" fillId="0" borderId="1" xfId="35" applyNumberFormat="1" applyFont="1" applyBorder="1" applyAlignment="1"/>
    <xf numFmtId="168" fontId="31" fillId="0" borderId="1" xfId="35" applyNumberFormat="1" applyFont="1" applyBorder="1" applyAlignment="1">
      <alignment horizontal="right"/>
    </xf>
    <xf numFmtId="168" fontId="31" fillId="0" borderId="1" xfId="35" applyNumberFormat="1" applyFont="1" applyFill="1" applyBorder="1" applyAlignment="1"/>
    <xf numFmtId="0" fontId="31" fillId="0" borderId="0" xfId="35" applyFont="1" applyFill="1" applyAlignment="1">
      <alignment horizontal="left" vertical="center" wrapText="1"/>
    </xf>
    <xf numFmtId="3" fontId="31" fillId="0" borderId="0" xfId="35" applyNumberFormat="1" applyFont="1" applyFill="1" applyBorder="1" applyAlignment="1">
      <alignment horizontal="right" vertical="center"/>
    </xf>
    <xf numFmtId="0" fontId="31" fillId="0" borderId="0" xfId="35" applyNumberFormat="1" applyFont="1" applyFill="1" applyBorder="1" applyAlignment="1"/>
    <xf numFmtId="167" fontId="31" fillId="0" borderId="0" xfId="35" applyNumberFormat="1" applyFont="1"/>
    <xf numFmtId="0" fontId="31" fillId="0" borderId="0" xfId="35" applyNumberFormat="1" applyFont="1" applyFill="1" applyAlignment="1"/>
    <xf numFmtId="3" fontId="31" fillId="0" borderId="0" xfId="35" applyNumberFormat="1" applyFont="1" applyAlignment="1"/>
    <xf numFmtId="0" fontId="31" fillId="0" borderId="0" xfId="35" applyNumberFormat="1" applyFont="1" applyFill="1" applyBorder="1" applyAlignment="1">
      <alignment horizontal="left" wrapText="1" indent="1"/>
    </xf>
    <xf numFmtId="0" fontId="38" fillId="0" borderId="1" xfId="35" applyFont="1" applyFill="1" applyBorder="1" applyAlignment="1">
      <alignment horizontal="left" wrapText="1"/>
    </xf>
    <xf numFmtId="3" fontId="38" fillId="0" borderId="1" xfId="35" applyNumberFormat="1" applyFont="1" applyFill="1" applyBorder="1" applyAlignment="1">
      <alignment horizontal="right"/>
    </xf>
    <xf numFmtId="168" fontId="38" fillId="0" borderId="1" xfId="35" applyNumberFormat="1" applyFont="1" applyFill="1" applyBorder="1" applyAlignment="1">
      <alignment horizontal="right"/>
    </xf>
    <xf numFmtId="168" fontId="38" fillId="0" borderId="1" xfId="35" applyNumberFormat="1" applyFont="1" applyFill="1" applyBorder="1" applyAlignment="1"/>
    <xf numFmtId="168" fontId="38" fillId="0" borderId="1" xfId="35" applyNumberFormat="1" applyFont="1" applyBorder="1" applyAlignment="1"/>
    <xf numFmtId="165" fontId="38" fillId="0" borderId="1" xfId="35" applyNumberFormat="1" applyFont="1" applyFill="1" applyBorder="1" applyAlignment="1"/>
    <xf numFmtId="0" fontId="38" fillId="0" borderId="0" xfId="35" applyFont="1" applyBorder="1"/>
    <xf numFmtId="49" fontId="37" fillId="0" borderId="0" xfId="35" applyNumberFormat="1" applyFont="1" applyFill="1" applyAlignment="1">
      <alignment horizontal="left"/>
    </xf>
    <xf numFmtId="168" fontId="37" fillId="0" borderId="0" xfId="35" applyNumberFormat="1" applyFont="1" applyFill="1" applyBorder="1" applyAlignment="1">
      <alignment horizontal="right" vertical="center"/>
    </xf>
    <xf numFmtId="168" fontId="37" fillId="0" borderId="0" xfId="35" applyNumberFormat="1" applyFont="1" applyFill="1"/>
    <xf numFmtId="168" fontId="37" fillId="0" borderId="0" xfId="35" applyNumberFormat="1" applyFont="1"/>
    <xf numFmtId="3" fontId="37" fillId="0" borderId="0" xfId="35" applyNumberFormat="1" applyFont="1" applyFill="1" applyBorder="1" applyAlignment="1">
      <alignment horizontal="right" vertical="center"/>
    </xf>
    <xf numFmtId="0" fontId="37" fillId="0" borderId="0" xfId="35" applyFont="1" applyFill="1"/>
    <xf numFmtId="3" fontId="35" fillId="0" borderId="0" xfId="35" applyNumberFormat="1" applyFont="1" applyFill="1" applyBorder="1" applyAlignment="1">
      <alignment horizontal="left" wrapText="1" indent="1"/>
    </xf>
    <xf numFmtId="0" fontId="44" fillId="2" borderId="3" xfId="10" applyFont="1" applyFill="1" applyBorder="1" applyAlignment="1">
      <alignment vertical="center" wrapText="1"/>
    </xf>
    <xf numFmtId="0" fontId="45" fillId="2" borderId="3" xfId="13" applyFont="1" applyFill="1" applyBorder="1" applyAlignment="1"/>
    <xf numFmtId="0" fontId="44" fillId="2" borderId="3" xfId="13" applyFont="1" applyFill="1" applyBorder="1" applyAlignment="1"/>
    <xf numFmtId="0" fontId="44" fillId="2" borderId="0" xfId="13" applyFont="1" applyFill="1" applyBorder="1" applyAlignment="1">
      <alignment horizontal="center" wrapText="1"/>
    </xf>
    <xf numFmtId="0" fontId="45" fillId="2" borderId="2" xfId="13" applyFont="1" applyFill="1" applyBorder="1" applyAlignment="1">
      <alignment horizontal="center" wrapText="1"/>
    </xf>
    <xf numFmtId="0" fontId="45" fillId="2" borderId="0" xfId="13" applyFont="1" applyFill="1" applyBorder="1" applyAlignment="1">
      <alignment horizontal="center" wrapText="1"/>
    </xf>
    <xf numFmtId="0" fontId="44" fillId="2" borderId="0" xfId="13" applyFont="1" applyFill="1" applyBorder="1" applyAlignment="1">
      <alignment horizontal="center"/>
    </xf>
    <xf numFmtId="0" fontId="44" fillId="2" borderId="2" xfId="35" applyFont="1" applyFill="1" applyBorder="1" applyAlignment="1">
      <alignment horizontal="left" vertical="center" wrapText="1"/>
    </xf>
    <xf numFmtId="0" fontId="44" fillId="2" borderId="2" xfId="0" applyFont="1" applyFill="1" applyBorder="1" applyAlignment="1">
      <alignment horizontal="center"/>
    </xf>
    <xf numFmtId="49" fontId="44" fillId="2" borderId="2" xfId="0" applyNumberFormat="1" applyFont="1" applyFill="1" applyBorder="1" applyAlignment="1">
      <alignment horizontal="left"/>
    </xf>
    <xf numFmtId="0" fontId="44" fillId="2" borderId="3" xfId="14" applyFont="1" applyFill="1" applyBorder="1"/>
    <xf numFmtId="0" fontId="44" fillId="2" borderId="2" xfId="14" applyFont="1" applyFill="1" applyBorder="1" applyAlignment="1">
      <alignment horizontal="left" vertical="center" wrapText="1"/>
    </xf>
    <xf numFmtId="0" fontId="20" fillId="3" borderId="0" xfId="34" applyFont="1" applyFill="1" applyBorder="1" applyAlignment="1">
      <alignment horizontal="left" wrapText="1"/>
    </xf>
    <xf numFmtId="167" fontId="35" fillId="3" borderId="0" xfId="35" applyNumberFormat="1" applyFont="1" applyFill="1" applyBorder="1" applyAlignment="1"/>
    <xf numFmtId="49" fontId="35" fillId="3" borderId="0" xfId="35" applyNumberFormat="1" applyFont="1" applyFill="1" applyBorder="1" applyAlignment="1">
      <alignment horizontal="left"/>
    </xf>
    <xf numFmtId="49" fontId="35" fillId="3" borderId="0" xfId="15" applyNumberFormat="1" applyFont="1" applyFill="1" applyBorder="1" applyAlignment="1">
      <alignment horizontal="left"/>
    </xf>
    <xf numFmtId="0" fontId="35" fillId="3" borderId="0" xfId="35" applyFont="1" applyFill="1" applyBorder="1" applyAlignment="1"/>
    <xf numFmtId="168" fontId="35" fillId="3" borderId="0" xfId="16" applyNumberFormat="1" applyFont="1" applyFill="1" applyAlignment="1"/>
    <xf numFmtId="168" fontId="35" fillId="3" borderId="0" xfId="15" applyNumberFormat="1" applyFont="1" applyFill="1" applyBorder="1" applyAlignment="1"/>
    <xf numFmtId="168" fontId="35" fillId="3" borderId="0" xfId="16" applyNumberFormat="1" applyFont="1" applyFill="1" applyBorder="1" applyAlignment="1"/>
    <xf numFmtId="168" fontId="35" fillId="3" borderId="0" xfId="35" applyNumberFormat="1" applyFont="1" applyFill="1" applyBorder="1" applyAlignment="1"/>
    <xf numFmtId="0" fontId="20" fillId="3" borderId="0" xfId="9" applyFont="1" applyFill="1" applyBorder="1" applyAlignment="1">
      <alignment horizontal="left" wrapText="1"/>
    </xf>
    <xf numFmtId="167" fontId="35" fillId="3" borderId="0" xfId="14" applyNumberFormat="1" applyFont="1" applyFill="1" applyBorder="1" applyAlignment="1"/>
    <xf numFmtId="49" fontId="31" fillId="3" borderId="0" xfId="14" applyNumberFormat="1" applyFont="1" applyFill="1" applyBorder="1" applyAlignment="1">
      <alignment horizontal="left"/>
    </xf>
    <xf numFmtId="49" fontId="31" fillId="3" borderId="0" xfId="15" applyNumberFormat="1" applyFont="1" applyFill="1" applyBorder="1" applyAlignment="1">
      <alignment horizontal="left"/>
    </xf>
    <xf numFmtId="0" fontId="35" fillId="3" borderId="0" xfId="14" applyFont="1" applyFill="1" applyBorder="1" applyAlignment="1"/>
    <xf numFmtId="168" fontId="35" fillId="3" borderId="0" xfId="14" applyNumberFormat="1" applyFont="1" applyFill="1" applyBorder="1" applyAlignment="1"/>
    <xf numFmtId="0" fontId="44" fillId="2" borderId="3" xfId="35" applyFont="1" applyFill="1" applyBorder="1"/>
    <xf numFmtId="0" fontId="35" fillId="3" borderId="0" xfId="8" applyFont="1" applyFill="1" applyBorder="1" applyAlignment="1">
      <alignment horizontal="left" wrapText="1"/>
    </xf>
    <xf numFmtId="49" fontId="31" fillId="3" borderId="0" xfId="35" applyNumberFormat="1" applyFont="1" applyFill="1" applyBorder="1" applyAlignment="1">
      <alignment horizontal="left"/>
    </xf>
    <xf numFmtId="0" fontId="31" fillId="3" borderId="0" xfId="35" applyFont="1" applyFill="1" applyBorder="1" applyAlignment="1"/>
    <xf numFmtId="0" fontId="35" fillId="3" borderId="0" xfId="35" applyFont="1" applyFill="1" applyBorder="1" applyAlignment="1">
      <alignment horizontal="left" wrapText="1"/>
    </xf>
    <xf numFmtId="167" fontId="35" fillId="3" borderId="0" xfId="35" applyNumberFormat="1" applyFont="1" applyFill="1" applyAlignment="1"/>
    <xf numFmtId="49" fontId="31" fillId="3" borderId="0" xfId="35" applyNumberFormat="1" applyFont="1" applyFill="1" applyAlignment="1">
      <alignment horizontal="left"/>
    </xf>
    <xf numFmtId="0" fontId="31" fillId="3" borderId="0" xfId="35" applyFont="1" applyFill="1" applyAlignment="1"/>
    <xf numFmtId="0" fontId="44" fillId="2" borderId="3" xfId="0" applyFont="1" applyFill="1" applyBorder="1"/>
    <xf numFmtId="0" fontId="44" fillId="2" borderId="2" xfId="0" applyFont="1" applyFill="1" applyBorder="1" applyAlignment="1">
      <alignment horizontal="left" vertical="center" wrapText="1"/>
    </xf>
    <xf numFmtId="0" fontId="20" fillId="3" borderId="0" xfId="5" applyFont="1" applyFill="1" applyBorder="1" applyAlignment="1">
      <alignment horizontal="left" wrapText="1"/>
    </xf>
    <xf numFmtId="167" fontId="20" fillId="3" borderId="0" xfId="0" applyNumberFormat="1" applyFont="1" applyFill="1" applyBorder="1" applyAlignment="1">
      <alignment vertical="center"/>
    </xf>
    <xf numFmtId="3" fontId="20" fillId="3" borderId="0" xfId="1" applyNumberFormat="1" applyFont="1" applyFill="1" applyBorder="1" applyAlignment="1"/>
    <xf numFmtId="168" fontId="20" fillId="3" borderId="0" xfId="0" applyNumberFormat="1" applyFont="1" applyFill="1" applyBorder="1" applyAlignment="1"/>
    <xf numFmtId="168" fontId="20" fillId="3" borderId="0" xfId="0" applyNumberFormat="1" applyFont="1" applyFill="1" applyBorder="1" applyAlignment="1">
      <alignment horizontal="right"/>
    </xf>
    <xf numFmtId="165" fontId="20" fillId="3" borderId="0" xfId="1" applyNumberFormat="1" applyFont="1" applyFill="1" applyBorder="1" applyAlignment="1"/>
    <xf numFmtId="0" fontId="20" fillId="3" borderId="0" xfId="16" applyFont="1" applyFill="1" applyAlignment="1">
      <alignment horizontal="left"/>
    </xf>
    <xf numFmtId="3" fontId="35" fillId="3" borderId="0" xfId="35" applyNumberFormat="1" applyFont="1" applyFill="1" applyBorder="1" applyAlignment="1"/>
    <xf numFmtId="168" fontId="35" fillId="3" borderId="0" xfId="35" applyNumberFormat="1" applyFont="1" applyFill="1" applyAlignment="1"/>
    <xf numFmtId="0" fontId="21" fillId="3" borderId="0" xfId="16" applyFont="1" applyFill="1" applyAlignment="1">
      <alignment horizontal="left" indent="1"/>
    </xf>
    <xf numFmtId="167" fontId="31" fillId="3" borderId="0" xfId="35" applyNumberFormat="1" applyFont="1" applyFill="1" applyAlignment="1"/>
    <xf numFmtId="3" fontId="31" fillId="3" borderId="0" xfId="35" applyNumberFormat="1" applyFont="1" applyFill="1" applyBorder="1" applyAlignment="1"/>
    <xf numFmtId="168" fontId="31" fillId="3" borderId="0" xfId="35" applyNumberFormat="1" applyFont="1" applyFill="1" applyAlignment="1"/>
    <xf numFmtId="168" fontId="31" fillId="3" borderId="0" xfId="35" applyNumberFormat="1" applyFont="1" applyFill="1" applyBorder="1" applyAlignment="1"/>
    <xf numFmtId="167" fontId="20" fillId="3" borderId="0" xfId="0" applyNumberFormat="1" applyFont="1" applyFill="1" applyBorder="1"/>
    <xf numFmtId="3" fontId="20" fillId="3" borderId="0" xfId="0" applyNumberFormat="1" applyFont="1" applyFill="1" applyBorder="1"/>
    <xf numFmtId="168" fontId="20" fillId="3" borderId="0" xfId="0" applyNumberFormat="1" applyFont="1" applyFill="1" applyBorder="1"/>
    <xf numFmtId="165" fontId="20" fillId="3" borderId="0" xfId="0" applyNumberFormat="1" applyFont="1" applyFill="1" applyBorder="1"/>
    <xf numFmtId="3" fontId="35" fillId="3" borderId="0" xfId="35" applyNumberFormat="1" applyFont="1" applyFill="1" applyBorder="1" applyAlignment="1">
      <alignment horizontal="left" wrapText="1"/>
    </xf>
    <xf numFmtId="0" fontId="31" fillId="3" borderId="0" xfId="35" applyFont="1" applyFill="1" applyAlignment="1">
      <alignment horizontal="left" wrapText="1" indent="1"/>
    </xf>
    <xf numFmtId="0" fontId="31" fillId="3" borderId="0" xfId="35" applyFont="1" applyFill="1" applyBorder="1" applyAlignment="1">
      <alignment horizontal="left" wrapText="1" indent="1"/>
    </xf>
    <xf numFmtId="168" fontId="21" fillId="3" borderId="0" xfId="35" applyNumberFormat="1" applyFont="1" applyFill="1" applyAlignment="1">
      <alignment horizontal="right"/>
    </xf>
    <xf numFmtId="0" fontId="44" fillId="2" borderId="3" xfId="6" applyFont="1" applyFill="1" applyBorder="1"/>
    <xf numFmtId="0" fontId="44" fillId="2" borderId="2" xfId="6" applyFont="1" applyFill="1" applyBorder="1" applyAlignment="1">
      <alignment vertical="center" wrapText="1"/>
    </xf>
    <xf numFmtId="0" fontId="44" fillId="2" borderId="2" xfId="0" applyFont="1" applyFill="1" applyBorder="1" applyAlignment="1">
      <alignment vertical="center" wrapText="1"/>
    </xf>
    <xf numFmtId="167" fontId="20" fillId="3" borderId="0" xfId="0" applyNumberFormat="1" applyFont="1" applyFill="1" applyBorder="1" applyAlignment="1"/>
    <xf numFmtId="0" fontId="35" fillId="3" borderId="0" xfId="35" applyFont="1" applyFill="1" applyAlignment="1">
      <alignment horizontal="left" wrapText="1"/>
    </xf>
    <xf numFmtId="168" fontId="31" fillId="3" borderId="0" xfId="35" applyNumberFormat="1" applyFont="1" applyFill="1" applyAlignment="1">
      <alignment horizontal="right"/>
    </xf>
    <xf numFmtId="0" fontId="21" fillId="3" borderId="0" xfId="0" applyFont="1" applyFill="1" applyBorder="1"/>
    <xf numFmtId="168" fontId="21" fillId="3" borderId="0" xfId="0" applyNumberFormat="1" applyFont="1" applyFill="1" applyBorder="1" applyAlignment="1">
      <alignment horizontal="center" vertical="center" wrapText="1"/>
    </xf>
    <xf numFmtId="0" fontId="31" fillId="3" borderId="0" xfId="14" applyFont="1" applyFill="1" applyBorder="1" applyAlignment="1"/>
    <xf numFmtId="49" fontId="35" fillId="3" borderId="0" xfId="14" applyNumberFormat="1" applyFont="1" applyFill="1" applyBorder="1" applyAlignment="1">
      <alignment horizontal="left"/>
    </xf>
    <xf numFmtId="0" fontId="35" fillId="3" borderId="0" xfId="14" applyFont="1" applyFill="1" applyBorder="1" applyAlignment="1">
      <alignment horizontal="left" wrapText="1"/>
    </xf>
    <xf numFmtId="167" fontId="35" fillId="3" borderId="0" xfId="14" applyNumberFormat="1" applyFont="1" applyFill="1" applyAlignment="1"/>
    <xf numFmtId="0" fontId="31" fillId="3" borderId="0" xfId="14" applyFont="1" applyFill="1" applyAlignment="1"/>
    <xf numFmtId="168" fontId="21" fillId="3" borderId="0" xfId="0" applyNumberFormat="1" applyFont="1" applyFill="1" applyBorder="1"/>
    <xf numFmtId="0" fontId="20" fillId="3" borderId="0" xfId="5" applyFont="1" applyFill="1" applyBorder="1" applyAlignment="1">
      <alignment vertical="center" wrapText="1"/>
    </xf>
    <xf numFmtId="0" fontId="45" fillId="2" borderId="0" xfId="13" applyFont="1" applyFill="1" applyBorder="1" applyAlignment="1">
      <alignment horizontal="center" wrapText="1"/>
    </xf>
    <xf numFmtId="0" fontId="44" fillId="2" borderId="3" xfId="37" applyFont="1" applyFill="1" applyBorder="1" applyAlignment="1">
      <alignment vertical="center" wrapText="1"/>
    </xf>
    <xf numFmtId="0" fontId="21" fillId="0" borderId="0" xfId="37" applyFont="1" applyAlignment="1">
      <alignment horizontal="left" wrapText="1" indent="1"/>
    </xf>
    <xf numFmtId="0" fontId="28" fillId="0" borderId="0" xfId="37" applyFont="1" applyFill="1" applyBorder="1" applyAlignment="1">
      <alignment wrapText="1"/>
    </xf>
    <xf numFmtId="0" fontId="24" fillId="0" borderId="0" xfId="37" applyFont="1"/>
    <xf numFmtId="3" fontId="24" fillId="0" borderId="0" xfId="37" applyNumberFormat="1" applyFont="1"/>
    <xf numFmtId="49" fontId="24" fillId="0" borderId="0" xfId="37" applyNumberFormat="1" applyFont="1" applyAlignment="1">
      <alignment horizontal="left"/>
    </xf>
    <xf numFmtId="0" fontId="24" fillId="0" borderId="0" xfId="37" applyFont="1" applyBorder="1"/>
    <xf numFmtId="0" fontId="31" fillId="2" borderId="3" xfId="35" applyFont="1" applyFill="1" applyBorder="1"/>
    <xf numFmtId="0" fontId="20" fillId="2" borderId="3" xfId="13" applyFont="1" applyFill="1" applyBorder="1" applyAlignment="1"/>
    <xf numFmtId="0" fontId="21" fillId="2" borderId="3" xfId="13" applyFont="1" applyFill="1" applyBorder="1" applyAlignment="1"/>
    <xf numFmtId="0" fontId="25" fillId="0" borderId="0" xfId="35" applyFont="1"/>
    <xf numFmtId="3" fontId="24" fillId="0" borderId="0" xfId="0" applyNumberFormat="1" applyFont="1" applyFill="1" applyBorder="1" applyAlignment="1">
      <alignment horizontal="right" vertical="center"/>
    </xf>
    <xf numFmtId="0" fontId="24" fillId="0" borderId="0" xfId="0" applyFont="1" applyFill="1"/>
    <xf numFmtId="0" fontId="25" fillId="0" borderId="0" xfId="0" applyFont="1" applyFill="1"/>
    <xf numFmtId="3" fontId="24" fillId="0" borderId="0" xfId="15" applyNumberFormat="1" applyFont="1" applyFill="1" applyBorder="1" applyAlignment="1">
      <alignment horizontal="right" vertical="center"/>
    </xf>
    <xf numFmtId="167" fontId="31" fillId="0" borderId="0" xfId="35" applyNumberFormat="1" applyFont="1" applyFill="1" applyAlignment="1">
      <alignment horizontal="right"/>
    </xf>
    <xf numFmtId="49" fontId="31" fillId="0" borderId="0" xfId="35" applyNumberFormat="1" applyFont="1" applyAlignment="1">
      <alignment horizontal="right"/>
    </xf>
    <xf numFmtId="168" fontId="31" fillId="0" borderId="0" xfId="35" applyNumberFormat="1" applyFont="1" applyAlignment="1">
      <alignment horizontal="right"/>
    </xf>
    <xf numFmtId="167" fontId="31" fillId="0" borderId="0" xfId="14" applyNumberFormat="1" applyFont="1" applyFill="1" applyAlignment="1">
      <alignment horizontal="right"/>
    </xf>
    <xf numFmtId="168" fontId="31" fillId="0" borderId="0" xfId="14" applyNumberFormat="1" applyFont="1" applyAlignment="1">
      <alignment horizontal="right"/>
    </xf>
    <xf numFmtId="168" fontId="31" fillId="0" borderId="0" xfId="15" applyNumberFormat="1" applyFont="1" applyFill="1" applyBorder="1" applyAlignment="1">
      <alignment horizontal="right"/>
    </xf>
    <xf numFmtId="49" fontId="31" fillId="0" borderId="0" xfId="14" applyNumberFormat="1" applyFont="1" applyAlignment="1">
      <alignment horizontal="right"/>
    </xf>
    <xf numFmtId="168" fontId="20" fillId="3" borderId="0" xfId="1" applyNumberFormat="1" applyFont="1" applyFill="1" applyBorder="1" applyAlignment="1"/>
    <xf numFmtId="171" fontId="35" fillId="3" borderId="0" xfId="14" applyNumberFormat="1" applyFont="1" applyFill="1" applyBorder="1" applyAlignment="1"/>
    <xf numFmtId="171" fontId="20" fillId="3" borderId="0" xfId="0" applyNumberFormat="1" applyFont="1" applyFill="1" applyBorder="1" applyAlignment="1"/>
    <xf numFmtId="168" fontId="31" fillId="0" borderId="0" xfId="14" applyNumberFormat="1" applyFont="1" applyFill="1" applyBorder="1" applyAlignment="1">
      <alignment horizontal="right" vertical="center"/>
    </xf>
    <xf numFmtId="168" fontId="31" fillId="0" borderId="0" xfId="14" applyNumberFormat="1" applyFont="1" applyFill="1" applyAlignment="1">
      <alignment horizontal="right" vertical="center"/>
    </xf>
    <xf numFmtId="167" fontId="35" fillId="0" borderId="0" xfId="14" applyNumberFormat="1" applyFont="1"/>
    <xf numFmtId="167" fontId="21" fillId="0" borderId="0" xfId="43" applyNumberFormat="1" applyFont="1" applyFill="1" applyAlignment="1"/>
    <xf numFmtId="167" fontId="21" fillId="0" borderId="0" xfId="48" applyNumberFormat="1" applyFont="1" applyFill="1" applyAlignment="1"/>
    <xf numFmtId="0" fontId="31" fillId="0" borderId="0" xfId="35" applyFont="1" applyFill="1" applyBorder="1" applyAlignment="1">
      <alignment horizontal="left" wrapText="1" indent="1"/>
    </xf>
    <xf numFmtId="167" fontId="35" fillId="0" borderId="0" xfId="35" applyNumberFormat="1" applyFont="1" applyFill="1" applyAlignment="1"/>
    <xf numFmtId="167" fontId="31" fillId="0" borderId="0" xfId="35" applyNumberFormat="1" applyFont="1" applyFill="1" applyAlignment="1"/>
    <xf numFmtId="49" fontId="21" fillId="0" borderId="0" xfId="0" applyNumberFormat="1" applyFont="1" applyFill="1" applyBorder="1" applyAlignment="1">
      <alignment horizontal="center" vertical="center"/>
    </xf>
    <xf numFmtId="167" fontId="21" fillId="0" borderId="0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Border="1" applyAlignment="1"/>
    <xf numFmtId="49" fontId="31" fillId="0" borderId="0" xfId="14" applyNumberFormat="1" applyFont="1" applyFill="1" applyAlignment="1">
      <alignment horizontal="center" vertical="center"/>
    </xf>
    <xf numFmtId="49" fontId="31" fillId="0" borderId="0" xfId="14" applyNumberFormat="1" applyFont="1" applyFill="1" applyBorder="1" applyAlignment="1">
      <alignment horizontal="center" vertical="center"/>
    </xf>
    <xf numFmtId="49" fontId="31" fillId="0" borderId="0" xfId="14" applyNumberFormat="1" applyFont="1" applyAlignment="1">
      <alignment horizontal="center" vertical="center"/>
    </xf>
    <xf numFmtId="0" fontId="31" fillId="0" borderId="0" xfId="35" applyFont="1" applyFill="1" applyAlignment="1">
      <alignment horizontal="left" indent="1"/>
    </xf>
    <xf numFmtId="43" fontId="31" fillId="0" borderId="0" xfId="14" applyNumberFormat="1" applyFont="1"/>
    <xf numFmtId="172" fontId="31" fillId="0" borderId="0" xfId="14" applyNumberFormat="1" applyFont="1"/>
    <xf numFmtId="0" fontId="45" fillId="2" borderId="0" xfId="13" applyFont="1" applyFill="1" applyBorder="1" applyAlignment="1">
      <alignment horizontal="center" wrapText="1"/>
    </xf>
    <xf numFmtId="167" fontId="31" fillId="0" borderId="0" xfId="14" applyNumberFormat="1" applyFont="1" applyFill="1" applyAlignment="1">
      <alignment horizontal="center" vertical="center"/>
    </xf>
    <xf numFmtId="49" fontId="31" fillId="0" borderId="0" xfId="8" applyNumberFormat="1" applyFont="1" applyFill="1" applyBorder="1" applyAlignment="1">
      <alignment horizontal="center" vertical="center"/>
    </xf>
    <xf numFmtId="167" fontId="35" fillId="0" borderId="0" xfId="14" applyNumberFormat="1" applyFont="1" applyFill="1" applyAlignment="1">
      <alignment horizontal="center" vertical="center"/>
    </xf>
    <xf numFmtId="167" fontId="31" fillId="0" borderId="0" xfId="14" applyNumberFormat="1" applyFont="1" applyAlignment="1">
      <alignment horizontal="center" vertical="center"/>
    </xf>
    <xf numFmtId="0" fontId="45" fillId="2" borderId="2" xfId="13" applyFont="1" applyFill="1" applyBorder="1" applyAlignment="1">
      <alignment horizontal="center" vertical="center" wrapText="1"/>
    </xf>
    <xf numFmtId="0" fontId="45" fillId="2" borderId="0" xfId="13" applyFont="1" applyFill="1" applyBorder="1" applyAlignment="1">
      <alignment horizontal="center" vertical="center" wrapText="1"/>
    </xf>
    <xf numFmtId="49" fontId="31" fillId="0" borderId="0" xfId="14" applyNumberFormat="1" applyFont="1" applyBorder="1" applyAlignment="1">
      <alignment horizontal="center" vertical="center" wrapText="1"/>
    </xf>
    <xf numFmtId="0" fontId="44" fillId="2" borderId="3" xfId="13" applyFont="1" applyFill="1" applyBorder="1" applyAlignment="1">
      <alignment horizontal="center" vertical="center"/>
    </xf>
    <xf numFmtId="49" fontId="44" fillId="2" borderId="2" xfId="0" applyNumberFormat="1" applyFont="1" applyFill="1" applyBorder="1" applyAlignment="1">
      <alignment horizontal="center" vertical="center"/>
    </xf>
    <xf numFmtId="49" fontId="35" fillId="3" borderId="0" xfId="14" applyNumberFormat="1" applyFont="1" applyFill="1" applyBorder="1" applyAlignment="1">
      <alignment horizontal="center" vertical="center"/>
    </xf>
    <xf numFmtId="49" fontId="31" fillId="0" borderId="1" xfId="14" applyNumberFormat="1" applyFont="1" applyBorder="1" applyAlignment="1">
      <alignment horizontal="center" vertical="center"/>
    </xf>
    <xf numFmtId="49" fontId="34" fillId="0" borderId="0" xfId="14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4" fillId="0" borderId="0" xfId="10" applyNumberFormat="1" applyFont="1" applyAlignment="1">
      <alignment horizontal="center" vertical="center"/>
    </xf>
    <xf numFmtId="0" fontId="44" fillId="2" borderId="3" xfId="13" applyFont="1" applyFill="1" applyBorder="1" applyAlignment="1">
      <alignment horizontal="center"/>
    </xf>
    <xf numFmtId="49" fontId="44" fillId="2" borderId="2" xfId="0" applyNumberFormat="1" applyFont="1" applyFill="1" applyBorder="1" applyAlignment="1">
      <alignment horizontal="center"/>
    </xf>
    <xf numFmtId="49" fontId="24" fillId="0" borderId="0" xfId="0" applyNumberFormat="1" applyFont="1" applyAlignment="1">
      <alignment horizontal="center"/>
    </xf>
    <xf numFmtId="3" fontId="24" fillId="0" borderId="0" xfId="0" applyNumberFormat="1" applyFont="1" applyFill="1" applyBorder="1" applyAlignment="1">
      <alignment horizontal="center" vertical="center"/>
    </xf>
    <xf numFmtId="49" fontId="31" fillId="0" borderId="1" xfId="14" applyNumberFormat="1" applyFont="1" applyFill="1" applyBorder="1" applyAlignment="1">
      <alignment horizontal="center" vertical="center"/>
    </xf>
    <xf numFmtId="0" fontId="24" fillId="0" borderId="0" xfId="10" applyFont="1" applyAlignment="1">
      <alignment horizontal="center" vertical="center"/>
    </xf>
    <xf numFmtId="49" fontId="35" fillId="3" borderId="0" xfId="15" applyNumberFormat="1" applyFont="1" applyFill="1" applyBorder="1" applyAlignment="1">
      <alignment horizontal="center" vertical="center"/>
    </xf>
    <xf numFmtId="49" fontId="34" fillId="0" borderId="0" xfId="14" applyNumberFormat="1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/>
    </xf>
    <xf numFmtId="49" fontId="24" fillId="0" borderId="0" xfId="0" applyNumberFormat="1" applyFont="1" applyFill="1" applyAlignment="1">
      <alignment horizontal="center" vertical="center"/>
    </xf>
    <xf numFmtId="49" fontId="31" fillId="3" borderId="0" xfId="15" applyNumberFormat="1" applyFont="1" applyFill="1" applyBorder="1" applyAlignment="1">
      <alignment horizontal="center" vertical="center"/>
    </xf>
    <xf numFmtId="167" fontId="35" fillId="3" borderId="0" xfId="14" applyNumberFormat="1" applyFont="1" applyFill="1" applyAlignment="1">
      <alignment horizontal="center" vertical="center"/>
    </xf>
    <xf numFmtId="49" fontId="35" fillId="0" borderId="0" xfId="14" applyNumberFormat="1" applyFont="1" applyFill="1" applyAlignment="1">
      <alignment horizontal="center" vertical="center"/>
    </xf>
    <xf numFmtId="49" fontId="37" fillId="0" borderId="0" xfId="14" applyNumberFormat="1" applyFont="1" applyFill="1" applyAlignment="1">
      <alignment horizontal="center" vertical="center"/>
    </xf>
    <xf numFmtId="49" fontId="37" fillId="0" borderId="0" xfId="14" applyNumberFormat="1" applyFont="1" applyAlignment="1">
      <alignment horizontal="center" vertical="center"/>
    </xf>
    <xf numFmtId="49" fontId="31" fillId="3" borderId="0" xfId="14" applyNumberFormat="1" applyFont="1" applyFill="1" applyBorder="1" applyAlignment="1">
      <alignment horizontal="center" vertical="center"/>
    </xf>
    <xf numFmtId="49" fontId="31" fillId="0" borderId="0" xfId="14" applyNumberFormat="1" applyFont="1" applyBorder="1" applyAlignment="1">
      <alignment horizontal="center" vertical="center"/>
    </xf>
    <xf numFmtId="49" fontId="31" fillId="0" borderId="1" xfId="8" applyNumberFormat="1" applyFont="1" applyFill="1" applyBorder="1" applyAlignment="1">
      <alignment horizontal="center" vertical="center"/>
    </xf>
    <xf numFmtId="49" fontId="31" fillId="0" borderId="0" xfId="35" applyNumberFormat="1" applyFont="1" applyBorder="1" applyAlignment="1">
      <alignment horizontal="center" vertical="center" wrapText="1"/>
    </xf>
    <xf numFmtId="49" fontId="31" fillId="0" borderId="0" xfId="35" applyNumberFormat="1" applyFont="1" applyFill="1" applyBorder="1" applyAlignment="1">
      <alignment horizontal="center" vertical="center"/>
    </xf>
    <xf numFmtId="49" fontId="35" fillId="3" borderId="0" xfId="35" applyNumberFormat="1" applyFont="1" applyFill="1" applyBorder="1" applyAlignment="1">
      <alignment horizontal="center" vertical="center"/>
    </xf>
    <xf numFmtId="49" fontId="31" fillId="0" borderId="0" xfId="35" applyNumberFormat="1" applyFont="1" applyAlignment="1">
      <alignment horizontal="center" vertical="center"/>
    </xf>
    <xf numFmtId="49" fontId="35" fillId="0" borderId="0" xfId="16" applyNumberFormat="1" applyFont="1" applyFill="1" applyAlignment="1">
      <alignment horizontal="center" vertical="center"/>
    </xf>
    <xf numFmtId="49" fontId="31" fillId="0" borderId="0" xfId="35" applyNumberFormat="1" applyFont="1" applyFill="1" applyAlignment="1">
      <alignment horizontal="center" vertical="center"/>
    </xf>
    <xf numFmtId="49" fontId="31" fillId="3" borderId="0" xfId="35" applyNumberFormat="1" applyFont="1" applyFill="1" applyBorder="1" applyAlignment="1">
      <alignment horizontal="center" vertical="center"/>
    </xf>
    <xf numFmtId="49" fontId="35" fillId="0" borderId="0" xfId="35" applyNumberFormat="1" applyFont="1" applyFill="1" applyAlignment="1">
      <alignment horizontal="center" vertical="center"/>
    </xf>
    <xf numFmtId="49" fontId="31" fillId="0" borderId="1" xfId="35" applyNumberFormat="1" applyFont="1" applyFill="1" applyBorder="1" applyAlignment="1">
      <alignment horizontal="center" vertical="center"/>
    </xf>
    <xf numFmtId="49" fontId="37" fillId="0" borderId="0" xfId="35" applyNumberFormat="1" applyFont="1" applyAlignment="1">
      <alignment horizontal="center" vertical="center"/>
    </xf>
    <xf numFmtId="49" fontId="24" fillId="0" borderId="0" xfId="37" applyNumberFormat="1" applyFont="1" applyAlignment="1">
      <alignment horizontal="center" vertical="center"/>
    </xf>
    <xf numFmtId="0" fontId="34" fillId="0" borderId="0" xfId="35" applyFont="1" applyAlignment="1">
      <alignment horizontal="center" vertical="center"/>
    </xf>
    <xf numFmtId="49" fontId="31" fillId="0" borderId="0" xfId="35" applyNumberFormat="1" applyFont="1" applyFill="1" applyBorder="1" applyAlignment="1">
      <alignment horizontal="center"/>
    </xf>
    <xf numFmtId="49" fontId="31" fillId="0" borderId="0" xfId="35" applyNumberFormat="1" applyFont="1" applyAlignment="1">
      <alignment horizontal="center"/>
    </xf>
    <xf numFmtId="49" fontId="31" fillId="0" borderId="0" xfId="35" applyNumberFormat="1" applyFont="1" applyFill="1" applyAlignment="1">
      <alignment horizontal="center"/>
    </xf>
    <xf numFmtId="49" fontId="31" fillId="0" borderId="0" xfId="15" applyNumberFormat="1" applyFont="1" applyFill="1" applyBorder="1" applyAlignment="1">
      <alignment horizontal="center"/>
    </xf>
    <xf numFmtId="49" fontId="37" fillId="0" borderId="0" xfId="35" applyNumberFormat="1" applyFont="1" applyAlignment="1">
      <alignment horizontal="center"/>
    </xf>
    <xf numFmtId="49" fontId="31" fillId="0" borderId="0" xfId="15" applyNumberFormat="1" applyFont="1" applyFill="1" applyBorder="1" applyAlignment="1">
      <alignment horizontal="center" vertical="center"/>
    </xf>
    <xf numFmtId="49" fontId="35" fillId="0" borderId="0" xfId="35" applyNumberFormat="1" applyFont="1" applyAlignment="1">
      <alignment horizontal="center" vertical="center"/>
    </xf>
    <xf numFmtId="49" fontId="31" fillId="0" borderId="0" xfId="35" applyNumberFormat="1" applyFont="1" applyFill="1" applyBorder="1" applyAlignment="1">
      <alignment horizontal="center" wrapText="1"/>
    </xf>
    <xf numFmtId="49" fontId="31" fillId="3" borderId="0" xfId="35" applyNumberFormat="1" applyFont="1" applyFill="1" applyBorder="1" applyAlignment="1">
      <alignment horizontal="center"/>
    </xf>
    <xf numFmtId="49" fontId="31" fillId="0" borderId="0" xfId="35" applyNumberFormat="1" applyFont="1" applyFill="1" applyBorder="1" applyAlignment="1">
      <alignment horizontal="center" vertical="center" wrapText="1"/>
    </xf>
    <xf numFmtId="49" fontId="31" fillId="0" borderId="1" xfId="35" applyNumberFormat="1" applyFont="1" applyBorder="1" applyAlignment="1">
      <alignment horizontal="center" vertical="center"/>
    </xf>
    <xf numFmtId="167" fontId="35" fillId="0" borderId="0" xfId="35" applyNumberFormat="1" applyFont="1" applyFill="1" applyAlignment="1">
      <alignment horizontal="center" vertical="center"/>
    </xf>
    <xf numFmtId="49" fontId="38" fillId="0" borderId="0" xfId="35" applyNumberFormat="1" applyFont="1" applyFill="1" applyAlignment="1">
      <alignment horizontal="center" vertical="center"/>
    </xf>
    <xf numFmtId="49" fontId="38" fillId="0" borderId="0" xfId="35" applyNumberFormat="1" applyFont="1" applyAlignment="1">
      <alignment horizontal="center" vertical="center"/>
    </xf>
    <xf numFmtId="49" fontId="39" fillId="0" borderId="0" xfId="35" applyNumberFormat="1" applyFont="1" applyAlignment="1">
      <alignment horizontal="center" vertical="center"/>
    </xf>
    <xf numFmtId="49" fontId="34" fillId="0" borderId="0" xfId="35" applyNumberFormat="1" applyFont="1" applyAlignment="1">
      <alignment horizontal="center" vertical="center"/>
    </xf>
    <xf numFmtId="49" fontId="35" fillId="0" borderId="0" xfId="35" applyNumberFormat="1" applyFont="1" applyFill="1" applyBorder="1" applyAlignment="1">
      <alignment horizontal="center" vertical="center"/>
    </xf>
    <xf numFmtId="0" fontId="24" fillId="0" borderId="0" xfId="37" applyFont="1" applyAlignment="1">
      <alignment horizontal="center" vertical="center"/>
    </xf>
    <xf numFmtId="0" fontId="21" fillId="2" borderId="3" xfId="13" applyFont="1" applyFill="1" applyBorder="1" applyAlignment="1">
      <alignment horizontal="center" vertical="center"/>
    </xf>
    <xf numFmtId="49" fontId="34" fillId="0" borderId="0" xfId="35" applyNumberFormat="1" applyFont="1" applyFill="1" applyAlignment="1">
      <alignment horizontal="center" vertical="center"/>
    </xf>
    <xf numFmtId="0" fontId="34" fillId="0" borderId="0" xfId="14" applyFont="1" applyAlignment="1">
      <alignment horizontal="center" vertical="center"/>
    </xf>
    <xf numFmtId="49" fontId="35" fillId="0" borderId="0" xfId="14" applyNumberFormat="1" applyFont="1" applyFill="1" applyBorder="1" applyAlignment="1">
      <alignment horizontal="center" vertical="center"/>
    </xf>
    <xf numFmtId="49" fontId="39" fillId="0" borderId="0" xfId="14" applyNumberFormat="1" applyFont="1" applyAlignment="1">
      <alignment horizontal="center" vertical="center"/>
    </xf>
    <xf numFmtId="49" fontId="38" fillId="0" borderId="0" xfId="14" applyNumberFormat="1" applyFont="1" applyAlignment="1">
      <alignment horizontal="center" vertical="center"/>
    </xf>
    <xf numFmtId="49" fontId="31" fillId="3" borderId="0" xfId="14" applyNumberFormat="1" applyFont="1" applyFill="1" applyAlignment="1">
      <alignment horizontal="center" vertical="center"/>
    </xf>
    <xf numFmtId="167" fontId="35" fillId="0" borderId="0" xfId="14" applyNumberFormat="1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49" fontId="21" fillId="0" borderId="0" xfId="3" applyNumberFormat="1" applyFont="1" applyFill="1" applyBorder="1" applyAlignment="1">
      <alignment horizontal="center" vertical="center" wrapText="1"/>
    </xf>
    <xf numFmtId="49" fontId="21" fillId="3" borderId="0" xfId="0" applyNumberFormat="1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horizontal="center"/>
    </xf>
    <xf numFmtId="49" fontId="26" fillId="0" borderId="0" xfId="0" applyNumberFormat="1" applyFont="1" applyFill="1" applyBorder="1" applyAlignment="1">
      <alignment horizontal="center"/>
    </xf>
    <xf numFmtId="49" fontId="21" fillId="0" borderId="0" xfId="1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3" fontId="20" fillId="3" borderId="0" xfId="1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49" fontId="21" fillId="0" borderId="1" xfId="1" applyNumberFormat="1" applyFont="1" applyFill="1" applyBorder="1" applyAlignment="1">
      <alignment horizontal="center"/>
    </xf>
    <xf numFmtId="49" fontId="24" fillId="0" borderId="0" xfId="1" applyNumberFormat="1" applyFont="1" applyFill="1" applyBorder="1" applyAlignment="1">
      <alignment horizontal="center"/>
    </xf>
    <xf numFmtId="49" fontId="25" fillId="0" borderId="0" xfId="0" applyNumberFormat="1" applyFont="1" applyAlignment="1">
      <alignment horizontal="center"/>
    </xf>
    <xf numFmtId="49" fontId="24" fillId="0" borderId="0" xfId="0" applyNumberFormat="1" applyFont="1" applyFill="1" applyBorder="1" applyAlignment="1">
      <alignment horizontal="center"/>
    </xf>
    <xf numFmtId="49" fontId="21" fillId="0" borderId="0" xfId="0" applyNumberFormat="1" applyFont="1" applyAlignment="1">
      <alignment horizontal="center"/>
    </xf>
    <xf numFmtId="167" fontId="21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horizontal="center" wrapText="1"/>
    </xf>
    <xf numFmtId="49" fontId="21" fillId="0" borderId="0" xfId="5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/>
    </xf>
    <xf numFmtId="49" fontId="21" fillId="0" borderId="0" xfId="0" applyNumberFormat="1" applyFont="1" applyBorder="1" applyAlignment="1">
      <alignment horizontal="center" vertical="center"/>
    </xf>
    <xf numFmtId="49" fontId="21" fillId="3" borderId="0" xfId="0" applyNumberFormat="1" applyFont="1" applyFill="1" applyBorder="1" applyAlignment="1">
      <alignment horizontal="center" vertical="center"/>
    </xf>
    <xf numFmtId="49" fontId="31" fillId="3" borderId="0" xfId="35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0" xfId="6" applyNumberFormat="1" applyFont="1" applyFill="1" applyBorder="1" applyAlignment="1">
      <alignment horizontal="center" vertical="center"/>
    </xf>
    <xf numFmtId="49" fontId="21" fillId="0" borderId="0" xfId="8" applyNumberFormat="1" applyFont="1" applyFill="1" applyBorder="1" applyAlignment="1">
      <alignment horizontal="center" vertical="center"/>
    </xf>
    <xf numFmtId="49" fontId="35" fillId="3" borderId="0" xfId="35" applyNumberFormat="1" applyFont="1" applyFill="1" applyAlignment="1">
      <alignment horizontal="center" vertical="center"/>
    </xf>
    <xf numFmtId="167" fontId="35" fillId="4" borderId="0" xfId="14" applyNumberFormat="1" applyFont="1" applyFill="1" applyAlignment="1"/>
    <xf numFmtId="49" fontId="31" fillId="4" borderId="0" xfId="14" applyNumberFormat="1" applyFont="1" applyFill="1" applyAlignment="1">
      <alignment horizontal="center" vertical="center"/>
    </xf>
    <xf numFmtId="0" fontId="21" fillId="4" borderId="0" xfId="0" applyFont="1" applyFill="1" applyBorder="1" applyAlignment="1">
      <alignment horizontal="left" wrapText="1" indent="1"/>
    </xf>
    <xf numFmtId="167" fontId="31" fillId="4" borderId="0" xfId="14" applyNumberFormat="1" applyFont="1" applyFill="1" applyAlignment="1"/>
    <xf numFmtId="0" fontId="31" fillId="4" borderId="0" xfId="14" applyFont="1" applyFill="1" applyAlignment="1">
      <alignment horizontal="left" wrapText="1" indent="1"/>
    </xf>
    <xf numFmtId="0" fontId="35" fillId="4" borderId="0" xfId="35" applyFont="1" applyFill="1" applyBorder="1" applyAlignment="1">
      <alignment horizontal="left" wrapText="1"/>
    </xf>
    <xf numFmtId="167" fontId="35" fillId="4" borderId="0" xfId="35" applyNumberFormat="1" applyFont="1" applyFill="1" applyAlignment="1"/>
    <xf numFmtId="49" fontId="31" fillId="4" borderId="0" xfId="35" applyNumberFormat="1" applyFont="1" applyFill="1" applyAlignment="1">
      <alignment horizontal="center" vertical="center"/>
    </xf>
    <xf numFmtId="49" fontId="31" fillId="4" borderId="0" xfId="35" applyNumberFormat="1" applyFont="1" applyFill="1" applyBorder="1" applyAlignment="1">
      <alignment horizontal="center" vertical="center"/>
    </xf>
    <xf numFmtId="3" fontId="31" fillId="4" borderId="0" xfId="35" applyNumberFormat="1" applyFont="1" applyFill="1" applyBorder="1" applyAlignment="1"/>
    <xf numFmtId="168" fontId="35" fillId="4" borderId="0" xfId="35" applyNumberFormat="1" applyFont="1" applyFill="1" applyAlignment="1"/>
    <xf numFmtId="168" fontId="35" fillId="4" borderId="0" xfId="35" applyNumberFormat="1" applyFont="1" applyFill="1" applyBorder="1" applyAlignment="1"/>
    <xf numFmtId="168" fontId="31" fillId="4" borderId="0" xfId="35" applyNumberFormat="1" applyFont="1" applyFill="1" applyBorder="1" applyAlignment="1"/>
    <xf numFmtId="168" fontId="31" fillId="0" borderId="0" xfId="35" applyNumberFormat="1" applyFont="1" applyFill="1" applyAlignment="1">
      <alignment horizontal="right" vertical="center"/>
    </xf>
    <xf numFmtId="168" fontId="38" fillId="0" borderId="0" xfId="35" applyNumberFormat="1" applyFont="1" applyFill="1" applyAlignment="1">
      <alignment horizontal="right" vertical="center"/>
    </xf>
    <xf numFmtId="167" fontId="31" fillId="0" borderId="0" xfId="14" applyNumberFormat="1" applyFont="1" applyFill="1" applyAlignment="1">
      <alignment horizontal="left" vertical="center"/>
    </xf>
    <xf numFmtId="49" fontId="31" fillId="0" borderId="0" xfId="14" applyNumberFormat="1" applyFont="1" applyFill="1" applyAlignment="1">
      <alignment horizontal="left" vertical="center"/>
    </xf>
    <xf numFmtId="49" fontId="35" fillId="0" borderId="0" xfId="14" applyNumberFormat="1" applyFont="1" applyFill="1" applyBorder="1" applyAlignment="1">
      <alignment horizontal="left" vertical="center"/>
    </xf>
    <xf numFmtId="167" fontId="35" fillId="0" borderId="0" xfId="14" applyNumberFormat="1" applyFont="1" applyFill="1" applyAlignment="1">
      <alignment horizontal="left" vertical="center"/>
    </xf>
    <xf numFmtId="49" fontId="31" fillId="0" borderId="0" xfId="14" applyNumberFormat="1" applyFont="1" applyFill="1" applyBorder="1" applyAlignment="1">
      <alignment horizontal="left" vertical="center"/>
    </xf>
    <xf numFmtId="49" fontId="38" fillId="0" borderId="0" xfId="14" applyNumberFormat="1" applyFont="1" applyFill="1" applyAlignment="1">
      <alignment horizontal="left" vertical="center"/>
    </xf>
    <xf numFmtId="164" fontId="35" fillId="3" borderId="0" xfId="16" applyNumberFormat="1" applyFont="1" applyFill="1" applyAlignment="1"/>
    <xf numFmtId="0" fontId="31" fillId="0" borderId="0" xfId="8" applyFont="1" applyFill="1" applyAlignment="1">
      <alignment horizontal="left" wrapText="1" indent="1"/>
    </xf>
    <xf numFmtId="3" fontId="48" fillId="0" borderId="0" xfId="419" applyNumberFormat="1" applyFont="1" applyBorder="1" applyAlignment="1">
      <alignment horizontal="right" vertical="center"/>
    </xf>
    <xf numFmtId="167" fontId="31" fillId="4" borderId="0" xfId="35" applyNumberFormat="1" applyFont="1" applyFill="1" applyBorder="1" applyAlignment="1">
      <alignment horizontal="center" vertical="center"/>
    </xf>
    <xf numFmtId="0" fontId="31" fillId="4" borderId="0" xfId="35" applyFont="1" applyFill="1" applyBorder="1" applyAlignment="1"/>
    <xf numFmtId="167" fontId="20" fillId="0" borderId="0" xfId="48" applyNumberFormat="1" applyFont="1" applyFill="1" applyAlignment="1"/>
    <xf numFmtId="167" fontId="31" fillId="0" borderId="0" xfId="14" applyNumberFormat="1" applyFont="1" applyFill="1" applyBorder="1" applyAlignment="1">
      <alignment horizontal="left" vertical="center"/>
    </xf>
    <xf numFmtId="3" fontId="29" fillId="0" borderId="0" xfId="418" applyNumberFormat="1" applyFont="1" applyFill="1" applyBorder="1" applyAlignment="1">
      <alignment horizontal="right" vertical="center"/>
    </xf>
    <xf numFmtId="168" fontId="38" fillId="0" borderId="0" xfId="35" applyNumberFormat="1" applyFont="1" applyFill="1" applyBorder="1" applyAlignment="1">
      <alignment horizontal="right" vertical="center"/>
    </xf>
    <xf numFmtId="49" fontId="31" fillId="4" borderId="0" xfId="14" applyNumberFormat="1" applyFont="1" applyFill="1" applyBorder="1" applyAlignment="1">
      <alignment horizontal="center" vertical="center"/>
    </xf>
    <xf numFmtId="3" fontId="31" fillId="4" borderId="0" xfId="14" applyNumberFormat="1" applyFont="1" applyFill="1" applyBorder="1" applyAlignment="1"/>
    <xf numFmtId="168" fontId="35" fillId="4" borderId="0" xfId="14" applyNumberFormat="1" applyFont="1" applyFill="1" applyAlignment="1"/>
    <xf numFmtId="168" fontId="35" fillId="4" borderId="0" xfId="14" applyNumberFormat="1" applyFont="1" applyFill="1" applyBorder="1" applyAlignment="1"/>
    <xf numFmtId="0" fontId="31" fillId="4" borderId="0" xfId="14" applyFont="1" applyFill="1" applyAlignment="1"/>
    <xf numFmtId="167" fontId="31" fillId="0" borderId="0" xfId="14" applyNumberFormat="1" applyFont="1" applyAlignment="1">
      <alignment horizontal="right"/>
    </xf>
    <xf numFmtId="3" fontId="29" fillId="0" borderId="0" xfId="419" applyNumberFormat="1" applyFont="1" applyFill="1" applyBorder="1" applyAlignment="1">
      <alignment horizontal="right" vertical="center"/>
    </xf>
    <xf numFmtId="167" fontId="31" fillId="0" borderId="0" xfId="14" applyNumberFormat="1" applyFont="1" applyFill="1" applyBorder="1" applyAlignment="1">
      <alignment horizontal="center" vertical="center"/>
    </xf>
    <xf numFmtId="167" fontId="31" fillId="0" borderId="0" xfId="7" applyNumberFormat="1" applyFont="1" applyFill="1" applyBorder="1" applyAlignment="1"/>
    <xf numFmtId="168" fontId="21" fillId="0" borderId="0" xfId="0" applyNumberFormat="1" applyFont="1" applyAlignment="1">
      <alignment horizontal="right"/>
    </xf>
    <xf numFmtId="0" fontId="49" fillId="0" borderId="0" xfId="420"/>
    <xf numFmtId="0" fontId="51" fillId="0" borderId="0" xfId="420" applyFont="1" applyBorder="1" applyAlignment="1">
      <alignment horizontal="center"/>
    </xf>
    <xf numFmtId="0" fontId="51" fillId="0" borderId="0" xfId="420" applyFont="1" applyBorder="1" applyAlignment="1">
      <alignment horizontal="left" vertical="top" wrapText="1"/>
    </xf>
    <xf numFmtId="166" fontId="51" fillId="0" borderId="0" xfId="420" applyNumberFormat="1" applyFont="1" applyBorder="1" applyAlignment="1">
      <alignment horizontal="right" vertical="top"/>
    </xf>
    <xf numFmtId="0" fontId="51" fillId="0" borderId="0" xfId="420" applyFont="1" applyBorder="1" applyAlignment="1">
      <alignment wrapText="1"/>
    </xf>
    <xf numFmtId="0" fontId="49" fillId="0" borderId="0" xfId="420" applyBorder="1"/>
    <xf numFmtId="0" fontId="51" fillId="0" borderId="0" xfId="420" applyFont="1" applyBorder="1" applyAlignment="1">
      <alignment horizontal="left" vertical="top"/>
    </xf>
    <xf numFmtId="0" fontId="50" fillId="0" borderId="0" xfId="420" applyFont="1" applyBorder="1" applyAlignment="1">
      <alignment vertical="center"/>
    </xf>
    <xf numFmtId="0" fontId="51" fillId="0" borderId="0" xfId="420" applyFont="1" applyBorder="1" applyAlignment="1">
      <alignment vertical="top"/>
    </xf>
    <xf numFmtId="0" fontId="51" fillId="0" borderId="0" xfId="420" applyFont="1" applyBorder="1" applyAlignment="1"/>
    <xf numFmtId="0" fontId="21" fillId="0" borderId="0" xfId="13" applyFont="1" applyFill="1"/>
    <xf numFmtId="0" fontId="21" fillId="0" borderId="0" xfId="13" applyFont="1" applyFill="1" applyBorder="1"/>
    <xf numFmtId="0" fontId="51" fillId="0" borderId="0" xfId="418" applyFont="1" applyBorder="1" applyAlignment="1">
      <alignment horizontal="left" vertical="top" wrapText="1"/>
    </xf>
    <xf numFmtId="166" fontId="51" fillId="0" borderId="0" xfId="418" applyNumberFormat="1" applyFont="1" applyBorder="1" applyAlignment="1">
      <alignment horizontal="right" vertical="top"/>
    </xf>
    <xf numFmtId="0" fontId="51" fillId="0" borderId="0" xfId="418" applyFont="1" applyBorder="1" applyAlignment="1">
      <alignment vertical="top" wrapText="1"/>
    </xf>
    <xf numFmtId="0" fontId="50" fillId="0" borderId="0" xfId="420" applyFont="1" applyBorder="1" applyAlignment="1">
      <alignment vertical="center" wrapText="1"/>
    </xf>
    <xf numFmtId="0" fontId="51" fillId="0" borderId="0" xfId="420" applyFont="1" applyBorder="1" applyAlignment="1">
      <alignment vertical="top" wrapText="1"/>
    </xf>
    <xf numFmtId="167" fontId="20" fillId="0" borderId="0" xfId="0" applyNumberFormat="1" applyFont="1" applyFill="1"/>
    <xf numFmtId="167" fontId="31" fillId="4" borderId="0" xfId="35" applyNumberFormat="1" applyFont="1" applyFill="1" applyBorder="1" applyAlignment="1"/>
    <xf numFmtId="167" fontId="31" fillId="0" borderId="0" xfId="35" applyNumberFormat="1" applyFont="1" applyFill="1" applyAlignment="1">
      <alignment horizontal="center"/>
    </xf>
    <xf numFmtId="167" fontId="21" fillId="0" borderId="0" xfId="48" applyNumberFormat="1" applyFont="1" applyFill="1" applyAlignment="1">
      <alignment horizontal="center"/>
    </xf>
    <xf numFmtId="167" fontId="31" fillId="0" borderId="0" xfId="14" applyNumberFormat="1" applyFont="1" applyFill="1" applyAlignment="1">
      <alignment horizontal="left" vertical="top"/>
    </xf>
    <xf numFmtId="168" fontId="35" fillId="0" borderId="0" xfId="16" applyNumberFormat="1" applyFont="1" applyAlignment="1">
      <alignment horizontal="center"/>
    </xf>
    <xf numFmtId="167" fontId="31" fillId="0" borderId="0" xfId="14" applyNumberFormat="1" applyFont="1" applyFill="1" applyAlignment="1">
      <alignment horizontal="center"/>
    </xf>
    <xf numFmtId="167" fontId="31" fillId="0" borderId="0" xfId="35" applyNumberFormat="1" applyFont="1" applyFill="1" applyAlignment="1"/>
    <xf numFmtId="168" fontId="31" fillId="4" borderId="0" xfId="14" applyNumberFormat="1" applyFont="1" applyFill="1" applyAlignment="1"/>
    <xf numFmtId="0" fontId="28" fillId="0" borderId="0" xfId="16" applyFont="1" applyFill="1" applyBorder="1" applyAlignment="1">
      <alignment horizontal="left" wrapText="1"/>
    </xf>
    <xf numFmtId="0" fontId="44" fillId="2" borderId="0" xfId="13" applyFont="1" applyFill="1" applyBorder="1" applyAlignment="1">
      <alignment horizontal="center" vertical="center"/>
    </xf>
    <xf numFmtId="0" fontId="44" fillId="2" borderId="0" xfId="13" applyFont="1" applyFill="1" applyBorder="1" applyAlignment="1">
      <alignment horizontal="center" vertical="top" wrapText="1"/>
    </xf>
    <xf numFmtId="0" fontId="44" fillId="2" borderId="0" xfId="13" applyFont="1" applyFill="1" applyBorder="1" applyAlignment="1">
      <alignment horizontal="center" vertical="center" wrapText="1"/>
    </xf>
    <xf numFmtId="0" fontId="33" fillId="0" borderId="0" xfId="35" applyFont="1" applyFill="1" applyAlignment="1">
      <alignment horizontal="center" vertical="center" wrapText="1"/>
    </xf>
    <xf numFmtId="0" fontId="44" fillId="2" borderId="0" xfId="35" applyFont="1" applyFill="1" applyBorder="1" applyAlignment="1">
      <alignment horizontal="left" vertical="center" wrapText="1"/>
    </xf>
    <xf numFmtId="0" fontId="45" fillId="2" borderId="0" xfId="13" applyFont="1" applyFill="1" applyBorder="1" applyAlignment="1">
      <alignment horizontal="center" wrapText="1"/>
    </xf>
    <xf numFmtId="0" fontId="33" fillId="0" borderId="0" xfId="35" applyFont="1" applyAlignment="1">
      <alignment horizontal="center" vertical="center" wrapText="1"/>
    </xf>
    <xf numFmtId="0" fontId="33" fillId="0" borderId="0" xfId="14" applyFont="1" applyFill="1" applyAlignment="1">
      <alignment horizontal="center" vertical="center" wrapText="1"/>
    </xf>
    <xf numFmtId="0" fontId="44" fillId="2" borderId="0" xfId="14" applyFont="1" applyFill="1" applyBorder="1" applyAlignment="1">
      <alignment horizontal="left" vertical="center" wrapText="1"/>
    </xf>
    <xf numFmtId="0" fontId="33" fillId="0" borderId="0" xfId="14" applyFont="1" applyAlignment="1">
      <alignment horizontal="center" vertical="center" wrapText="1"/>
    </xf>
    <xf numFmtId="0" fontId="51" fillId="0" borderId="0" xfId="420" applyFont="1" applyBorder="1" applyAlignment="1">
      <alignment horizontal="left" vertical="top" wrapText="1"/>
    </xf>
    <xf numFmtId="0" fontId="22" fillId="0" borderId="0" xfId="6" applyFont="1" applyFill="1" applyAlignment="1">
      <alignment horizontal="center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44" fillId="2" borderId="0" xfId="6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44" fillId="2" borderId="0" xfId="0" applyFont="1" applyFill="1" applyBorder="1" applyAlignment="1">
      <alignment vertical="center" wrapText="1"/>
    </xf>
  </cellXfs>
  <cellStyles count="818">
    <cellStyle name="Comma" xfId="1" builtinId="3"/>
    <cellStyle name="Comma 2" xfId="55"/>
    <cellStyle name="Comma 3" xfId="57"/>
    <cellStyle name="Comma 4" xfId="92"/>
    <cellStyle name="Comma 5" xfId="76"/>
    <cellStyle name="Comma 6" xfId="45"/>
    <cellStyle name="Comma 7" xfId="428"/>
    <cellStyle name="Comma 8" xfId="817"/>
    <cellStyle name="Euro" xfId="17"/>
    <cellStyle name="Millares 2" xfId="15"/>
    <cellStyle name="Normal" xfId="0" builtinId="0"/>
    <cellStyle name="Normal 10" xfId="68"/>
    <cellStyle name="Normal 10 2" xfId="120"/>
    <cellStyle name="Normal 10 2 2" xfId="514"/>
    <cellStyle name="Normal 10 3" xfId="464"/>
    <cellStyle name="Normal 11" xfId="71"/>
    <cellStyle name="Normal 11 2" xfId="123"/>
    <cellStyle name="Normal 11 2 2" xfId="517"/>
    <cellStyle name="Normal 11 3" xfId="467"/>
    <cellStyle name="Normal 12" xfId="72"/>
    <cellStyle name="Normal 12 2" xfId="468"/>
    <cellStyle name="Normal 13" xfId="90"/>
    <cellStyle name="Normal 13 2" xfId="485"/>
    <cellStyle name="Normal 14" xfId="99"/>
    <cellStyle name="Normal 14 2" xfId="493"/>
    <cellStyle name="Normal 15" xfId="141"/>
    <cellStyle name="Normal 15 2" xfId="535"/>
    <cellStyle name="Normal 16" xfId="128"/>
    <cellStyle name="Normal 16 2" xfId="522"/>
    <cellStyle name="Normal 17" xfId="131"/>
    <cellStyle name="Normal 17 2" xfId="525"/>
    <cellStyle name="Normal 18" xfId="109"/>
    <cellStyle name="Normal 18 2" xfId="503"/>
    <cellStyle name="Normal 19" xfId="104"/>
    <cellStyle name="Normal 19 2" xfId="498"/>
    <cellStyle name="Normal 2" xfId="2"/>
    <cellStyle name="Normal 2 2" xfId="16"/>
    <cellStyle name="Normal 2 2 2" xfId="18"/>
    <cellStyle name="Normal 2 2 2 2" xfId="19"/>
    <cellStyle name="Normal 2 2 2 3" xfId="20"/>
    <cellStyle name="Normal 2 2 2 4" xfId="21"/>
    <cellStyle name="Normal 2 2 2 5" xfId="22"/>
    <cellStyle name="Normal 2 2 3" xfId="23"/>
    <cellStyle name="Normal 2 2 4" xfId="24"/>
    <cellStyle name="Normal 2 2 5" xfId="25"/>
    <cellStyle name="Normal 2 2 6" xfId="26"/>
    <cellStyle name="Normal 2 3" xfId="13"/>
    <cellStyle name="Normal 2 4" xfId="27"/>
    <cellStyle name="Normal 20" xfId="132"/>
    <cellStyle name="Normal 20 2" xfId="526"/>
    <cellStyle name="Normal 21" xfId="151"/>
    <cellStyle name="Normal 21 2" xfId="545"/>
    <cellStyle name="Normal 22" xfId="152"/>
    <cellStyle name="Normal 22 2" xfId="546"/>
    <cellStyle name="Normal 23" xfId="75"/>
    <cellStyle name="Normal 23 2" xfId="471"/>
    <cellStyle name="Normal 24" xfId="43"/>
    <cellStyle name="Normal 24 2" xfId="442"/>
    <cellStyle name="Normal 25" xfId="48"/>
    <cellStyle name="Normal 25 2" xfId="446"/>
    <cellStyle name="Normal 26" xfId="205"/>
    <cellStyle name="Normal 26 2" xfId="599"/>
    <cellStyle name="Normal 27" xfId="233"/>
    <cellStyle name="Normal 27 2" xfId="627"/>
    <cellStyle name="Normal 28" xfId="326"/>
    <cellStyle name="Normal 28 2" xfId="720"/>
    <cellStyle name="Normal 29" xfId="421"/>
    <cellStyle name="Normal 29 2" xfId="812"/>
    <cellStyle name="Normal 3" xfId="10"/>
    <cellStyle name="Normal 3 2" xfId="36"/>
    <cellStyle name="Normal 3 2 2" xfId="88"/>
    <cellStyle name="Normal 3 2 2 2" xfId="483"/>
    <cellStyle name="Normal 3 2 3" xfId="435"/>
    <cellStyle name="Normal 3 3" xfId="37"/>
    <cellStyle name="Normal 3 3 2" xfId="89"/>
    <cellStyle name="Normal 3 3 2 2" xfId="484"/>
    <cellStyle name="Normal 3 3 3" xfId="436"/>
    <cellStyle name="Normal 3 4" xfId="107"/>
    <cellStyle name="Normal 3 4 2" xfId="501"/>
    <cellStyle name="Normal 3 5" xfId="77"/>
    <cellStyle name="Normal 3 5 2" xfId="472"/>
    <cellStyle name="Normal 3 6" xfId="53"/>
    <cellStyle name="Normal 3 6 2" xfId="451"/>
    <cellStyle name="Normal 3 7" xfId="429"/>
    <cellStyle name="Normal 30" xfId="422"/>
    <cellStyle name="Normal 30 2" xfId="813"/>
    <cellStyle name="Normal 31" xfId="423"/>
    <cellStyle name="Normal 31 2" xfId="814"/>
    <cellStyle name="Normal 32" xfId="424"/>
    <cellStyle name="Normal 32 2" xfId="815"/>
    <cellStyle name="Normal 33" xfId="425"/>
    <cellStyle name="Normal 33 2" xfId="816"/>
    <cellStyle name="Normal 34" xfId="427"/>
    <cellStyle name="Normal 34 2" xfId="430"/>
    <cellStyle name="Normal 35" xfId="426"/>
    <cellStyle name="Normal 4" xfId="14"/>
    <cellStyle name="Normal 4 2" xfId="35"/>
    <cellStyle name="Normal 5" xfId="28"/>
    <cellStyle name="Normal 5 2" xfId="108"/>
    <cellStyle name="Normal 5 2 2" xfId="502"/>
    <cellStyle name="Normal 5 3" xfId="84"/>
    <cellStyle name="Normal 5 3 2" xfId="479"/>
    <cellStyle name="Normal 5 4" xfId="54"/>
    <cellStyle name="Normal 5 4 2" xfId="452"/>
    <cellStyle name="Normal 5 5" xfId="431"/>
    <cellStyle name="Normal 6" xfId="29"/>
    <cellStyle name="Normal 6 2" xfId="110"/>
    <cellStyle name="Normal 6 2 2" xfId="504"/>
    <cellStyle name="Normal 6 3" xfId="85"/>
    <cellStyle name="Normal 6 3 2" xfId="480"/>
    <cellStyle name="Normal 6 4" xfId="58"/>
    <cellStyle name="Normal 6 4 2" xfId="454"/>
    <cellStyle name="Normal 6 5" xfId="432"/>
    <cellStyle name="Normal 7" xfId="30"/>
    <cellStyle name="Normal 7 2" xfId="111"/>
    <cellStyle name="Normal 7 2 2" xfId="505"/>
    <cellStyle name="Normal 7 3" xfId="86"/>
    <cellStyle name="Normal 7 3 2" xfId="481"/>
    <cellStyle name="Normal 7 4" xfId="59"/>
    <cellStyle name="Normal 7 4 2" xfId="455"/>
    <cellStyle name="Normal 7 5" xfId="433"/>
    <cellStyle name="Normal 8" xfId="33"/>
    <cellStyle name="Normal 8 2" xfId="118"/>
    <cellStyle name="Normal 8 2 2" xfId="512"/>
    <cellStyle name="Normal 8 3" xfId="87"/>
    <cellStyle name="Normal 8 3 2" xfId="482"/>
    <cellStyle name="Normal 8 4" xfId="66"/>
    <cellStyle name="Normal 8 4 2" xfId="462"/>
    <cellStyle name="Normal 8 5" xfId="434"/>
    <cellStyle name="Normal 9" xfId="67"/>
    <cellStyle name="Normal 9 2" xfId="119"/>
    <cellStyle name="Normal 9 2 2" xfId="513"/>
    <cellStyle name="Normal 9 3" xfId="463"/>
    <cellStyle name="Normal_7.13" xfId="420"/>
    <cellStyle name="Normal_Hoja1" xfId="3"/>
    <cellStyle name="Normal_Hoja1 2" xfId="9"/>
    <cellStyle name="Normal_Hoja1 2 2" xfId="34"/>
    <cellStyle name="Normal_Hoja1 6" xfId="11"/>
    <cellStyle name="Normal_Hoja2" xfId="4"/>
    <cellStyle name="Normal_Hoja2 2" xfId="32"/>
    <cellStyle name="Normal_Hoja2_2 2" xfId="31"/>
    <cellStyle name="Normal_Hoja3" xfId="5"/>
    <cellStyle name="Normal_Hoja3 2" xfId="7"/>
    <cellStyle name="Normal_Hoja5" xfId="6"/>
    <cellStyle name="Normal_Hoja5 2" xfId="8"/>
    <cellStyle name="Normal_no ponderados anual" xfId="12"/>
    <cellStyle name="Normal_Sheet1" xfId="418"/>
    <cellStyle name="Normal_Sheet1_1" xfId="419"/>
    <cellStyle name="style1439503282526" xfId="42"/>
    <cellStyle name="style1439503282526 2" xfId="441"/>
    <cellStyle name="style1439503282968" xfId="38"/>
    <cellStyle name="style1439503282968 2" xfId="437"/>
    <cellStyle name="style1439503283048" xfId="39"/>
    <cellStyle name="style1439503283048 2" xfId="438"/>
    <cellStyle name="style1439503284120" xfId="40"/>
    <cellStyle name="style1439503284120 2" xfId="439"/>
    <cellStyle name="style1439503284140" xfId="41"/>
    <cellStyle name="style1439503284140 2" xfId="440"/>
    <cellStyle name="style1448173112991" xfId="60"/>
    <cellStyle name="style1448173112991 2" xfId="112"/>
    <cellStyle name="style1448173112991 2 2" xfId="506"/>
    <cellStyle name="style1448173112991 3" xfId="456"/>
    <cellStyle name="style1448173113039" xfId="62"/>
    <cellStyle name="style1448173113039 2" xfId="114"/>
    <cellStyle name="style1448173113039 2 2" xfId="508"/>
    <cellStyle name="style1448173113039 3" xfId="458"/>
    <cellStyle name="style1448173113137" xfId="61"/>
    <cellStyle name="style1448173113137 2" xfId="113"/>
    <cellStyle name="style1448173113137 2 2" xfId="507"/>
    <cellStyle name="style1448173113137 3" xfId="457"/>
    <cellStyle name="style1448173113188" xfId="63"/>
    <cellStyle name="style1448173113188 2" xfId="115"/>
    <cellStyle name="style1448173113188 2 2" xfId="509"/>
    <cellStyle name="style1448173113188 3" xfId="459"/>
    <cellStyle name="style1448174184741" xfId="64"/>
    <cellStyle name="style1448174184741 2" xfId="116"/>
    <cellStyle name="style1448174184741 2 2" xfId="510"/>
    <cellStyle name="style1448174184741 3" xfId="460"/>
    <cellStyle name="style1448174184876" xfId="65"/>
    <cellStyle name="style1448174184876 2" xfId="117"/>
    <cellStyle name="style1448174184876 2 2" xfId="511"/>
    <cellStyle name="style1448174184876 3" xfId="461"/>
    <cellStyle name="style1450830223975" xfId="69"/>
    <cellStyle name="style1450830223975 2" xfId="121"/>
    <cellStyle name="style1450830223975 2 2" xfId="515"/>
    <cellStyle name="style1450830223975 3" xfId="465"/>
    <cellStyle name="style1450830224178" xfId="70"/>
    <cellStyle name="style1450830224178 2" xfId="122"/>
    <cellStyle name="style1450830224178 2 2" xfId="516"/>
    <cellStyle name="style1450830224178 3" xfId="466"/>
    <cellStyle name="style1452797440164" xfId="126"/>
    <cellStyle name="style1452797440164 2" xfId="520"/>
    <cellStyle name="style1452797440211" xfId="150"/>
    <cellStyle name="style1452797440211 2" xfId="544"/>
    <cellStyle name="style1452797440257" xfId="105"/>
    <cellStyle name="style1452797440257 2" xfId="499"/>
    <cellStyle name="style1452797440289" xfId="140"/>
    <cellStyle name="style1452797440289 2" xfId="534"/>
    <cellStyle name="style1452797440320" xfId="130"/>
    <cellStyle name="style1452797440320 2" xfId="524"/>
    <cellStyle name="style1452797440335" xfId="137"/>
    <cellStyle name="style1452797440335 2" xfId="531"/>
    <cellStyle name="style1452797440367" xfId="94"/>
    <cellStyle name="style1452797440367 2" xfId="488"/>
    <cellStyle name="style1452797440398" xfId="91"/>
    <cellStyle name="style1452797440398 2" xfId="486"/>
    <cellStyle name="style1452797440429" xfId="124"/>
    <cellStyle name="style1452797440429 2" xfId="518"/>
    <cellStyle name="style1452797440445" xfId="100"/>
    <cellStyle name="style1452797440445 2" xfId="494"/>
    <cellStyle name="style1452797440460" xfId="102"/>
    <cellStyle name="style1452797440460 2" xfId="496"/>
    <cellStyle name="style1452797440491" xfId="144"/>
    <cellStyle name="style1452797440491 2" xfId="538"/>
    <cellStyle name="style1452797440507" xfId="103"/>
    <cellStyle name="style1452797440507 2" xfId="497"/>
    <cellStyle name="style1452797440538" xfId="136"/>
    <cellStyle name="style1452797440538 2" xfId="530"/>
    <cellStyle name="style1452797440554" xfId="134"/>
    <cellStyle name="style1452797440554 2" xfId="528"/>
    <cellStyle name="style1452797440569" xfId="101"/>
    <cellStyle name="style1452797440569 2" xfId="495"/>
    <cellStyle name="style1452797440601" xfId="148"/>
    <cellStyle name="style1452797440601 2" xfId="542"/>
    <cellStyle name="style1452797440616" xfId="106"/>
    <cellStyle name="style1452797440616 2" xfId="500"/>
    <cellStyle name="style1452797440632" xfId="147"/>
    <cellStyle name="style1452797440632 2" xfId="541"/>
    <cellStyle name="style1452797440663" xfId="129"/>
    <cellStyle name="style1452797440663 2" xfId="523"/>
    <cellStyle name="style1452797440679" xfId="138"/>
    <cellStyle name="style1452797440679 2" xfId="532"/>
    <cellStyle name="style1452797440710" xfId="145"/>
    <cellStyle name="style1452797440710 2" xfId="539"/>
    <cellStyle name="style1452797440725" xfId="143"/>
    <cellStyle name="style1452797440725 2" xfId="537"/>
    <cellStyle name="style1452797440788" xfId="73"/>
    <cellStyle name="style1452797440788 2" xfId="469"/>
    <cellStyle name="style1452797440803" xfId="135"/>
    <cellStyle name="style1452797440803 2" xfId="529"/>
    <cellStyle name="style1452797440835" xfId="125"/>
    <cellStyle name="style1452797440835 2" xfId="519"/>
    <cellStyle name="style1452797440850" xfId="74"/>
    <cellStyle name="style1452797440850 2" xfId="470"/>
    <cellStyle name="style1452797440881" xfId="149"/>
    <cellStyle name="style1452797440881 2" xfId="543"/>
    <cellStyle name="style1452797440897" xfId="146"/>
    <cellStyle name="style1452797440897 2" xfId="540"/>
    <cellStyle name="style1452797440928" xfId="133"/>
    <cellStyle name="style1452797440928 2" xfId="527"/>
    <cellStyle name="style1452797440944" xfId="95"/>
    <cellStyle name="style1452797440944 2" xfId="489"/>
    <cellStyle name="style1452797440959" xfId="93"/>
    <cellStyle name="style1452797440959 2" xfId="487"/>
    <cellStyle name="style1452797441022" xfId="139"/>
    <cellStyle name="style1452797441022 2" xfId="533"/>
    <cellStyle name="style1452797441053" xfId="96"/>
    <cellStyle name="style1452797441053 2" xfId="490"/>
    <cellStyle name="style1452797441069" xfId="98"/>
    <cellStyle name="style1452797441069 2" xfId="492"/>
    <cellStyle name="style1452797441084" xfId="127"/>
    <cellStyle name="style1452797441084 2" xfId="521"/>
    <cellStyle name="style1452797441100" xfId="142"/>
    <cellStyle name="style1452797441100 2" xfId="536"/>
    <cellStyle name="style1452797441287" xfId="97"/>
    <cellStyle name="style1452797441287 2" xfId="491"/>
    <cellStyle name="style1452797441428" xfId="153"/>
    <cellStyle name="style1452797441428 2" xfId="547"/>
    <cellStyle name="style1452797441459" xfId="154"/>
    <cellStyle name="style1452797441459 2" xfId="548"/>
    <cellStyle name="style1452797441537" xfId="155"/>
    <cellStyle name="style1452797441537 2" xfId="549"/>
    <cellStyle name="style1452797441552" xfId="156"/>
    <cellStyle name="style1452797441552 2" xfId="550"/>
    <cellStyle name="style1452797441568" xfId="157"/>
    <cellStyle name="style1452797441568 2" xfId="551"/>
    <cellStyle name="style1452797442192" xfId="158"/>
    <cellStyle name="style1452797442192 2" xfId="552"/>
    <cellStyle name="style1452797442208" xfId="159"/>
    <cellStyle name="style1452797442208 2" xfId="553"/>
    <cellStyle name="style1452797442223" xfId="160"/>
    <cellStyle name="style1452797442223 2" xfId="554"/>
    <cellStyle name="style1452828781304" xfId="230"/>
    <cellStyle name="style1452828781304 2" xfId="624"/>
    <cellStyle name="style1452828781351" xfId="229"/>
    <cellStyle name="style1452828781351 2" xfId="623"/>
    <cellStyle name="style1452828781366" xfId="228"/>
    <cellStyle name="style1452828781366 2" xfId="622"/>
    <cellStyle name="style1452828781397" xfId="227"/>
    <cellStyle name="style1452828781397 2" xfId="621"/>
    <cellStyle name="style1452828781460" xfId="226"/>
    <cellStyle name="style1452828781460 2" xfId="620"/>
    <cellStyle name="style1452828781491" xfId="225"/>
    <cellStyle name="style1452828781491 2" xfId="619"/>
    <cellStyle name="style1452828781522" xfId="224"/>
    <cellStyle name="style1452828781522 2" xfId="618"/>
    <cellStyle name="style1452828781553" xfId="51"/>
    <cellStyle name="style1452828781553 2" xfId="449"/>
    <cellStyle name="style1452828781569" xfId="78"/>
    <cellStyle name="style1452828781569 2" xfId="473"/>
    <cellStyle name="style1452828781600" xfId="203"/>
    <cellStyle name="style1452828781600 2" xfId="597"/>
    <cellStyle name="style1452828781616" xfId="179"/>
    <cellStyle name="style1452828781616 2" xfId="573"/>
    <cellStyle name="style1452828781647" xfId="190"/>
    <cellStyle name="style1452828781647 2" xfId="584"/>
    <cellStyle name="style1452828781663" xfId="168"/>
    <cellStyle name="style1452828781663 2" xfId="562"/>
    <cellStyle name="style1452828781678" xfId="191"/>
    <cellStyle name="style1452828781678 2" xfId="585"/>
    <cellStyle name="style1452828781709" xfId="180"/>
    <cellStyle name="style1452828781709 2" xfId="574"/>
    <cellStyle name="style1452828781725" xfId="198"/>
    <cellStyle name="style1452828781725 2" xfId="592"/>
    <cellStyle name="style1452828781756" xfId="219"/>
    <cellStyle name="style1452828781756 2" xfId="613"/>
    <cellStyle name="style1452828781772" xfId="222"/>
    <cellStyle name="style1452828781772 2" xfId="616"/>
    <cellStyle name="style1452828781787" xfId="161"/>
    <cellStyle name="style1452828781787 2" xfId="555"/>
    <cellStyle name="style1452828781803" xfId="186"/>
    <cellStyle name="style1452828781803 2" xfId="580"/>
    <cellStyle name="style1452828781819" xfId="195"/>
    <cellStyle name="style1452828781819 2" xfId="589"/>
    <cellStyle name="style1452828781850" xfId="192"/>
    <cellStyle name="style1452828781850 2" xfId="586"/>
    <cellStyle name="style1452828781865" xfId="47"/>
    <cellStyle name="style1452828781865 2" xfId="445"/>
    <cellStyle name="style1452828781881" xfId="218"/>
    <cellStyle name="style1452828781881 2" xfId="612"/>
    <cellStyle name="style1452828781912" xfId="49"/>
    <cellStyle name="style1452828781912 2" xfId="447"/>
    <cellStyle name="style1452828781928" xfId="212"/>
    <cellStyle name="style1452828781928 2" xfId="606"/>
    <cellStyle name="style1452828781959" xfId="220"/>
    <cellStyle name="style1452828781959 2" xfId="614"/>
    <cellStyle name="style1452828781975" xfId="181"/>
    <cellStyle name="style1452828781975 2" xfId="575"/>
    <cellStyle name="style1452828781990" xfId="221"/>
    <cellStyle name="style1452828781990 2" xfId="615"/>
    <cellStyle name="style1452828782021" xfId="80"/>
    <cellStyle name="style1452828782021 2" xfId="475"/>
    <cellStyle name="style1452828782037" xfId="166"/>
    <cellStyle name="style1452828782037 2" xfId="560"/>
    <cellStyle name="style1452828782099" xfId="164"/>
    <cellStyle name="style1452828782099 2" xfId="558"/>
    <cellStyle name="style1452828782162" xfId="169"/>
    <cellStyle name="style1452828782162 2" xfId="563"/>
    <cellStyle name="style1452828782177" xfId="217"/>
    <cellStyle name="style1452828782177 2" xfId="611"/>
    <cellStyle name="style1452828782193" xfId="56"/>
    <cellStyle name="style1452828782193 2" xfId="453"/>
    <cellStyle name="style1452828782209" xfId="79"/>
    <cellStyle name="style1452828782209 2" xfId="474"/>
    <cellStyle name="style1452828782240" xfId="50"/>
    <cellStyle name="style1452828782240 2" xfId="448"/>
    <cellStyle name="style1452828782349" xfId="163"/>
    <cellStyle name="style1452828782349 2" xfId="557"/>
    <cellStyle name="style1452828782365" xfId="44"/>
    <cellStyle name="style1452828782365 2" xfId="443"/>
    <cellStyle name="style1452828782380" xfId="83"/>
    <cellStyle name="style1452828782380 2" xfId="478"/>
    <cellStyle name="style1452828782396" xfId="185"/>
    <cellStyle name="style1452828782396 2" xfId="579"/>
    <cellStyle name="style1452828782427" xfId="183"/>
    <cellStyle name="style1452828782427 2" xfId="577"/>
    <cellStyle name="style1452828782443" xfId="182"/>
    <cellStyle name="style1452828782443 2" xfId="576"/>
    <cellStyle name="style1452828782458" xfId="223"/>
    <cellStyle name="style1452828782458 2" xfId="617"/>
    <cellStyle name="style1452828782489" xfId="189"/>
    <cellStyle name="style1452828782489 2" xfId="583"/>
    <cellStyle name="style1452828782505" xfId="170"/>
    <cellStyle name="style1452828782505 2" xfId="564"/>
    <cellStyle name="style1452828782567" xfId="162"/>
    <cellStyle name="style1452828782567 2" xfId="556"/>
    <cellStyle name="style1452828782583" xfId="171"/>
    <cellStyle name="style1452828782583 2" xfId="565"/>
    <cellStyle name="style1452828782614" xfId="193"/>
    <cellStyle name="style1452828782614 2" xfId="587"/>
    <cellStyle name="style1452828782630" xfId="174"/>
    <cellStyle name="style1452828782630 2" xfId="568"/>
    <cellStyle name="style1452828782645" xfId="197"/>
    <cellStyle name="style1452828782645 2" xfId="591"/>
    <cellStyle name="style1452828782661" xfId="175"/>
    <cellStyle name="style1452828782661 2" xfId="569"/>
    <cellStyle name="style1452828782677" xfId="200"/>
    <cellStyle name="style1452828782677 2" xfId="594"/>
    <cellStyle name="style1452828782692" xfId="176"/>
    <cellStyle name="style1452828782692 2" xfId="570"/>
    <cellStyle name="style1452828782708" xfId="215"/>
    <cellStyle name="style1452828782708 2" xfId="609"/>
    <cellStyle name="style1452828782723" xfId="52"/>
    <cellStyle name="style1452828782723 2" xfId="450"/>
    <cellStyle name="style1452828782739" xfId="211"/>
    <cellStyle name="style1452828782739 2" xfId="605"/>
    <cellStyle name="style1452828782755" xfId="177"/>
    <cellStyle name="style1452828782755 2" xfId="571"/>
    <cellStyle name="style1452828782770" xfId="187"/>
    <cellStyle name="style1452828782770 2" xfId="581"/>
    <cellStyle name="style1452828782786" xfId="178"/>
    <cellStyle name="style1452828782786 2" xfId="572"/>
    <cellStyle name="style1452828782801" xfId="202"/>
    <cellStyle name="style1452828782801 2" xfId="596"/>
    <cellStyle name="style1452828782817" xfId="201"/>
    <cellStyle name="style1452828782817 2" xfId="595"/>
    <cellStyle name="style1452828782833" xfId="214"/>
    <cellStyle name="style1452828782833 2" xfId="608"/>
    <cellStyle name="style1452828782848" xfId="210"/>
    <cellStyle name="style1452828782848 2" xfId="604"/>
    <cellStyle name="style1452828782864" xfId="213"/>
    <cellStyle name="style1452828782864 2" xfId="607"/>
    <cellStyle name="style1452828782879" xfId="167"/>
    <cellStyle name="style1452828782879 2" xfId="561"/>
    <cellStyle name="style1452828782926" xfId="188"/>
    <cellStyle name="style1452828782926 2" xfId="582"/>
    <cellStyle name="style1452828783004" xfId="207"/>
    <cellStyle name="style1452828783004 2" xfId="601"/>
    <cellStyle name="style1452828783176" xfId="208"/>
    <cellStyle name="style1452828783176 2" xfId="602"/>
    <cellStyle name="style1452828783191" xfId="206"/>
    <cellStyle name="style1452828783191 2" xfId="600"/>
    <cellStyle name="style1452828783207" xfId="199"/>
    <cellStyle name="style1452828783207 2" xfId="593"/>
    <cellStyle name="style1452828783862" xfId="172"/>
    <cellStyle name="style1452828783862 2" xfId="566"/>
    <cellStyle name="style1452828783878" xfId="196"/>
    <cellStyle name="style1452828783878 2" xfId="590"/>
    <cellStyle name="style1452828783893" xfId="194"/>
    <cellStyle name="style1452828783893 2" xfId="588"/>
    <cellStyle name="style1452828783909" xfId="173"/>
    <cellStyle name="style1452828783909 2" xfId="567"/>
    <cellStyle name="style1452828783925" xfId="165"/>
    <cellStyle name="style1452828783925 2" xfId="559"/>
    <cellStyle name="style1452828783940" xfId="46"/>
    <cellStyle name="style1452828783940 2" xfId="444"/>
    <cellStyle name="style1452828783956" xfId="204"/>
    <cellStyle name="style1452828783956 2" xfId="598"/>
    <cellStyle name="style1452828783971" xfId="209"/>
    <cellStyle name="style1452828783971 2" xfId="603"/>
    <cellStyle name="style1452828783987" xfId="82"/>
    <cellStyle name="style1452828783987 2" xfId="477"/>
    <cellStyle name="style1452828784003" xfId="216"/>
    <cellStyle name="style1452828784003 2" xfId="610"/>
    <cellStyle name="style1452828784049" xfId="184"/>
    <cellStyle name="style1452828784049 2" xfId="578"/>
    <cellStyle name="style1452828784065" xfId="81"/>
    <cellStyle name="style1452828784065 2" xfId="476"/>
    <cellStyle name="style1452843543932" xfId="231"/>
    <cellStyle name="style1452843543932 2" xfId="625"/>
    <cellStyle name="style1452843543963" xfId="232"/>
    <cellStyle name="style1452843543963 2" xfId="626"/>
    <cellStyle name="style1473439052795" xfId="234"/>
    <cellStyle name="style1473439052795 2" xfId="628"/>
    <cellStyle name="style1473439052882" xfId="235"/>
    <cellStyle name="style1473439052882 2" xfId="629"/>
    <cellStyle name="style1473439052906" xfId="236"/>
    <cellStyle name="style1473439052906 2" xfId="630"/>
    <cellStyle name="style1473439052929" xfId="237"/>
    <cellStyle name="style1473439052929 2" xfId="631"/>
    <cellStyle name="style1473439052955" xfId="238"/>
    <cellStyle name="style1473439052955 2" xfId="632"/>
    <cellStyle name="style1473439052982" xfId="239"/>
    <cellStyle name="style1473439052982 2" xfId="633"/>
    <cellStyle name="style1473439053011" xfId="240"/>
    <cellStyle name="style1473439053011 2" xfId="634"/>
    <cellStyle name="style1473439053047" xfId="241"/>
    <cellStyle name="style1473439053047 2" xfId="635"/>
    <cellStyle name="style1473439053075" xfId="242"/>
    <cellStyle name="style1473439053075 2" xfId="636"/>
    <cellStyle name="style1473439053099" xfId="243"/>
    <cellStyle name="style1473439053099 2" xfId="637"/>
    <cellStyle name="style1473439053123" xfId="244"/>
    <cellStyle name="style1473439053123 2" xfId="638"/>
    <cellStyle name="style1473439053147" xfId="245"/>
    <cellStyle name="style1473439053147 2" xfId="639"/>
    <cellStyle name="style1473439053167" xfId="246"/>
    <cellStyle name="style1473439053167 2" xfId="640"/>
    <cellStyle name="style1473439053186" xfId="247"/>
    <cellStyle name="style1473439053186 2" xfId="641"/>
    <cellStyle name="style1473439053212" xfId="248"/>
    <cellStyle name="style1473439053212 2" xfId="642"/>
    <cellStyle name="style1473439053232" xfId="249"/>
    <cellStyle name="style1473439053232 2" xfId="643"/>
    <cellStyle name="style1473439053256" xfId="250"/>
    <cellStyle name="style1473439053256 2" xfId="644"/>
    <cellStyle name="style1473439053273" xfId="251"/>
    <cellStyle name="style1473439053273 2" xfId="645"/>
    <cellStyle name="style1473439053292" xfId="252"/>
    <cellStyle name="style1473439053292 2" xfId="646"/>
    <cellStyle name="style1473439053315" xfId="253"/>
    <cellStyle name="style1473439053315 2" xfId="647"/>
    <cellStyle name="style1473439053336" xfId="254"/>
    <cellStyle name="style1473439053336 2" xfId="648"/>
    <cellStyle name="style1473439053363" xfId="255"/>
    <cellStyle name="style1473439053363 2" xfId="649"/>
    <cellStyle name="style1473439053390" xfId="256"/>
    <cellStyle name="style1473439053390 2" xfId="650"/>
    <cellStyle name="style1473439053414" xfId="257"/>
    <cellStyle name="style1473439053414 2" xfId="651"/>
    <cellStyle name="style1473439053437" xfId="258"/>
    <cellStyle name="style1473439053437 2" xfId="652"/>
    <cellStyle name="style1473439053460" xfId="259"/>
    <cellStyle name="style1473439053460 2" xfId="653"/>
    <cellStyle name="style1473439053533" xfId="260"/>
    <cellStyle name="style1473439053533 2" xfId="654"/>
    <cellStyle name="style1473439053556" xfId="261"/>
    <cellStyle name="style1473439053556 2" xfId="655"/>
    <cellStyle name="style1473439053580" xfId="262"/>
    <cellStyle name="style1473439053580 2" xfId="656"/>
    <cellStyle name="style1473439053604" xfId="263"/>
    <cellStyle name="style1473439053604 2" xfId="657"/>
    <cellStyle name="style1473439053626" xfId="264"/>
    <cellStyle name="style1473439053626 2" xfId="658"/>
    <cellStyle name="style1473439053648" xfId="265"/>
    <cellStyle name="style1473439053648 2" xfId="659"/>
    <cellStyle name="style1473439053680" xfId="266"/>
    <cellStyle name="style1473439053680 2" xfId="660"/>
    <cellStyle name="style1473439053697" xfId="267"/>
    <cellStyle name="style1473439053697 2" xfId="661"/>
    <cellStyle name="style1473439053713" xfId="268"/>
    <cellStyle name="style1473439053713 2" xfId="662"/>
    <cellStyle name="style1473439053729" xfId="269"/>
    <cellStyle name="style1473439053729 2" xfId="663"/>
    <cellStyle name="style1473439053749" xfId="270"/>
    <cellStyle name="style1473439053749 2" xfId="664"/>
    <cellStyle name="style1473439053769" xfId="271"/>
    <cellStyle name="style1473439053769 2" xfId="665"/>
    <cellStyle name="style1473439053790" xfId="272"/>
    <cellStyle name="style1473439053790 2" xfId="666"/>
    <cellStyle name="style1473439053811" xfId="273"/>
    <cellStyle name="style1473439053811 2" xfId="667"/>
    <cellStyle name="style1473439053831" xfId="274"/>
    <cellStyle name="style1473439053831 2" xfId="668"/>
    <cellStyle name="style1473439053852" xfId="275"/>
    <cellStyle name="style1473439053852 2" xfId="669"/>
    <cellStyle name="style1473439053872" xfId="276"/>
    <cellStyle name="style1473439053872 2" xfId="670"/>
    <cellStyle name="style1473439053893" xfId="277"/>
    <cellStyle name="style1473439053893 2" xfId="671"/>
    <cellStyle name="style1473439053914" xfId="278"/>
    <cellStyle name="style1473439053914 2" xfId="672"/>
    <cellStyle name="style1473439053934" xfId="279"/>
    <cellStyle name="style1473439053934 2" xfId="673"/>
    <cellStyle name="style1473439053951" xfId="280"/>
    <cellStyle name="style1473439053951 2" xfId="674"/>
    <cellStyle name="style1473439053968" xfId="281"/>
    <cellStyle name="style1473439053968 2" xfId="675"/>
    <cellStyle name="style1473439053984" xfId="282"/>
    <cellStyle name="style1473439053984 2" xfId="676"/>
    <cellStyle name="style1473439054000" xfId="283"/>
    <cellStyle name="style1473439054000 2" xfId="677"/>
    <cellStyle name="style1473439054062" xfId="284"/>
    <cellStyle name="style1473439054062 2" xfId="678"/>
    <cellStyle name="style1473439054078" xfId="285"/>
    <cellStyle name="style1473439054078 2" xfId="679"/>
    <cellStyle name="style1473439054094" xfId="286"/>
    <cellStyle name="style1473439054094 2" xfId="680"/>
    <cellStyle name="style1473439054110" xfId="287"/>
    <cellStyle name="style1473439054110 2" xfId="681"/>
    <cellStyle name="style1473439054128" xfId="288"/>
    <cellStyle name="style1473439054128 2" xfId="682"/>
    <cellStyle name="style1473439054145" xfId="289"/>
    <cellStyle name="style1473439054145 2" xfId="683"/>
    <cellStyle name="style1473439054159" xfId="290"/>
    <cellStyle name="style1473439054159 2" xfId="684"/>
    <cellStyle name="style1473439054175" xfId="291"/>
    <cellStyle name="style1473439054175 2" xfId="685"/>
    <cellStyle name="style1473439054192" xfId="292"/>
    <cellStyle name="style1473439054192 2" xfId="686"/>
    <cellStyle name="style1473439054209" xfId="293"/>
    <cellStyle name="style1473439054209 2" xfId="687"/>
    <cellStyle name="style1473439054271" xfId="294"/>
    <cellStyle name="style1473439054271 2" xfId="688"/>
    <cellStyle name="style1473439054334" xfId="295"/>
    <cellStyle name="style1473439054334 2" xfId="689"/>
    <cellStyle name="style1473439054348" xfId="296"/>
    <cellStyle name="style1473439054348 2" xfId="690"/>
    <cellStyle name="style1473439054475" xfId="297"/>
    <cellStyle name="style1473439054475 2" xfId="691"/>
    <cellStyle name="style1473439054491" xfId="298"/>
    <cellStyle name="style1473439054491 2" xfId="692"/>
    <cellStyle name="style1473439054507" xfId="299"/>
    <cellStyle name="style1473439054507 2" xfId="693"/>
    <cellStyle name="style1473439054522" xfId="300"/>
    <cellStyle name="style1473439054522 2" xfId="694"/>
    <cellStyle name="style1473439054575" xfId="301"/>
    <cellStyle name="style1473439054575 2" xfId="695"/>
    <cellStyle name="style1473439054591" xfId="302"/>
    <cellStyle name="style1473439054591 2" xfId="696"/>
    <cellStyle name="style1473439054605" xfId="303"/>
    <cellStyle name="style1473439054605 2" xfId="697"/>
    <cellStyle name="style1473439054620" xfId="304"/>
    <cellStyle name="style1473439054620 2" xfId="698"/>
    <cellStyle name="style1473439054635" xfId="305"/>
    <cellStyle name="style1473439054635 2" xfId="699"/>
    <cellStyle name="style1473439054649" xfId="306"/>
    <cellStyle name="style1473439054649 2" xfId="700"/>
    <cellStyle name="style1473439054664" xfId="307"/>
    <cellStyle name="style1473439054664 2" xfId="701"/>
    <cellStyle name="style1473439054678" xfId="308"/>
    <cellStyle name="style1473439054678 2" xfId="702"/>
    <cellStyle name="style1473439054792" xfId="309"/>
    <cellStyle name="style1473439054792 2" xfId="703"/>
    <cellStyle name="style1473439054827" xfId="310"/>
    <cellStyle name="style1473439054827 2" xfId="704"/>
    <cellStyle name="style1473439054840" xfId="311"/>
    <cellStyle name="style1473439054840 2" xfId="705"/>
    <cellStyle name="style1473439054854" xfId="312"/>
    <cellStyle name="style1473439054854 2" xfId="706"/>
    <cellStyle name="style1473439054868" xfId="313"/>
    <cellStyle name="style1473439054868 2" xfId="707"/>
    <cellStyle name="style1473439054882" xfId="314"/>
    <cellStyle name="style1473439054882 2" xfId="708"/>
    <cellStyle name="style1473439054940" xfId="315"/>
    <cellStyle name="style1473439054940 2" xfId="709"/>
    <cellStyle name="style1473439054955" xfId="316"/>
    <cellStyle name="style1473439054955 2" xfId="710"/>
    <cellStyle name="style1473439054969" xfId="317"/>
    <cellStyle name="style1473439054969 2" xfId="711"/>
    <cellStyle name="style1473439054983" xfId="318"/>
    <cellStyle name="style1473439054983 2" xfId="712"/>
    <cellStyle name="style1473439054998" xfId="319"/>
    <cellStyle name="style1473439054998 2" xfId="713"/>
    <cellStyle name="style1473439055013" xfId="320"/>
    <cellStyle name="style1473439055013 2" xfId="714"/>
    <cellStyle name="style1473439055028" xfId="321"/>
    <cellStyle name="style1473439055028 2" xfId="715"/>
    <cellStyle name="style1473439055256" xfId="322"/>
    <cellStyle name="style1473439055256 2" xfId="716"/>
    <cellStyle name="style1473439055271" xfId="323"/>
    <cellStyle name="style1473439055271 2" xfId="717"/>
    <cellStyle name="style1473439055285" xfId="324"/>
    <cellStyle name="style1473439055285 2" xfId="718"/>
    <cellStyle name="style1473439055315" xfId="325"/>
    <cellStyle name="style1473439055315 2" xfId="719"/>
    <cellStyle name="style1496687247016" xfId="327"/>
    <cellStyle name="style1496687247016 2" xfId="721"/>
    <cellStyle name="style1496687247053" xfId="328"/>
    <cellStyle name="style1496687247053 2" xfId="722"/>
    <cellStyle name="style1496687247076" xfId="329"/>
    <cellStyle name="style1496687247076 2" xfId="723"/>
    <cellStyle name="style1496687247098" xfId="330"/>
    <cellStyle name="style1496687247098 2" xfId="724"/>
    <cellStyle name="style1496687247124" xfId="331"/>
    <cellStyle name="style1496687247124 2" xfId="725"/>
    <cellStyle name="style1496687247148" xfId="332"/>
    <cellStyle name="style1496687247148 2" xfId="726"/>
    <cellStyle name="style1496687247173" xfId="333"/>
    <cellStyle name="style1496687247173 2" xfId="727"/>
    <cellStyle name="style1496687247200" xfId="334"/>
    <cellStyle name="style1496687247200 2" xfId="728"/>
    <cellStyle name="style1496687247229" xfId="335"/>
    <cellStyle name="style1496687247229 2" xfId="729"/>
    <cellStyle name="style1496687247257" xfId="336"/>
    <cellStyle name="style1496687247257 2" xfId="730"/>
    <cellStyle name="style1496687247281" xfId="337"/>
    <cellStyle name="style1496687247281 2" xfId="731"/>
    <cellStyle name="style1496687247306" xfId="338"/>
    <cellStyle name="style1496687247306 2" xfId="732"/>
    <cellStyle name="style1496687247326" xfId="339"/>
    <cellStyle name="style1496687247326 2" xfId="733"/>
    <cellStyle name="style1496687247346" xfId="340"/>
    <cellStyle name="style1496687247346 2" xfId="734"/>
    <cellStyle name="style1496687247371" xfId="341"/>
    <cellStyle name="style1496687247371 2" xfId="735"/>
    <cellStyle name="style1496687247391" xfId="342"/>
    <cellStyle name="style1496687247391 2" xfId="736"/>
    <cellStyle name="style1496687247415" xfId="343"/>
    <cellStyle name="style1496687247415 2" xfId="737"/>
    <cellStyle name="style1496687247433" xfId="344"/>
    <cellStyle name="style1496687247433 2" xfId="738"/>
    <cellStyle name="style1496687247453" xfId="345"/>
    <cellStyle name="style1496687247453 2" xfId="739"/>
    <cellStyle name="style1496687247476" xfId="346"/>
    <cellStyle name="style1496687247476 2" xfId="740"/>
    <cellStyle name="style1496687247501" xfId="347"/>
    <cellStyle name="style1496687247501 2" xfId="741"/>
    <cellStyle name="style1496687247524" xfId="348"/>
    <cellStyle name="style1496687247524 2" xfId="742"/>
    <cellStyle name="style1496687247549" xfId="349"/>
    <cellStyle name="style1496687247549 2" xfId="743"/>
    <cellStyle name="style1496687247576" xfId="350"/>
    <cellStyle name="style1496687247576 2" xfId="744"/>
    <cellStyle name="style1496687247599" xfId="351"/>
    <cellStyle name="style1496687247599 2" xfId="745"/>
    <cellStyle name="style1496687247622" xfId="352"/>
    <cellStyle name="style1496687247622 2" xfId="746"/>
    <cellStyle name="style1496687247687" xfId="353"/>
    <cellStyle name="style1496687247687 2" xfId="747"/>
    <cellStyle name="style1496687247711" xfId="354"/>
    <cellStyle name="style1496687247711 2" xfId="748"/>
    <cellStyle name="style1496687247739" xfId="355"/>
    <cellStyle name="style1496687247739 2" xfId="749"/>
    <cellStyle name="style1496687247770" xfId="356"/>
    <cellStyle name="style1496687247770 2" xfId="750"/>
    <cellStyle name="style1496687247795" xfId="357"/>
    <cellStyle name="style1496687247795 2" xfId="751"/>
    <cellStyle name="style1496687247817" xfId="358"/>
    <cellStyle name="style1496687247817 2" xfId="752"/>
    <cellStyle name="style1496687247852" xfId="359"/>
    <cellStyle name="style1496687247852 2" xfId="753"/>
    <cellStyle name="style1496687247870" xfId="360"/>
    <cellStyle name="style1496687247870 2" xfId="754"/>
    <cellStyle name="style1496687247888" xfId="361"/>
    <cellStyle name="style1496687247888 2" xfId="755"/>
    <cellStyle name="style1496687247906" xfId="362"/>
    <cellStyle name="style1496687247906 2" xfId="756"/>
    <cellStyle name="style1496687247929" xfId="363"/>
    <cellStyle name="style1496687247929 2" xfId="757"/>
    <cellStyle name="style1496687247949" xfId="364"/>
    <cellStyle name="style1496687247949 2" xfId="758"/>
    <cellStyle name="style1496687247970" xfId="365"/>
    <cellStyle name="style1496687247970 2" xfId="759"/>
    <cellStyle name="style1496687247992" xfId="366"/>
    <cellStyle name="style1496687247992 2" xfId="760"/>
    <cellStyle name="style1496687248013" xfId="367"/>
    <cellStyle name="style1496687248013 2" xfId="761"/>
    <cellStyle name="style1496687248033" xfId="368"/>
    <cellStyle name="style1496687248033 2" xfId="762"/>
    <cellStyle name="style1496687248054" xfId="369"/>
    <cellStyle name="style1496687248054 2" xfId="763"/>
    <cellStyle name="style1496687248075" xfId="370"/>
    <cellStyle name="style1496687248075 2" xfId="764"/>
    <cellStyle name="style1496687248096" xfId="371"/>
    <cellStyle name="style1496687248096 2" xfId="765"/>
    <cellStyle name="style1496687248117" xfId="372"/>
    <cellStyle name="style1496687248117 2" xfId="766"/>
    <cellStyle name="style1496687248133" xfId="373"/>
    <cellStyle name="style1496687248133 2" xfId="767"/>
    <cellStyle name="style1496687248149" xfId="374"/>
    <cellStyle name="style1496687248149 2" xfId="768"/>
    <cellStyle name="style1496687248165" xfId="375"/>
    <cellStyle name="style1496687248165 2" xfId="769"/>
    <cellStyle name="style1496687248183" xfId="376"/>
    <cellStyle name="style1496687248183 2" xfId="770"/>
    <cellStyle name="style1496687248202" xfId="377"/>
    <cellStyle name="style1496687248202 2" xfId="771"/>
    <cellStyle name="style1496687248238" xfId="378"/>
    <cellStyle name="style1496687248238 2" xfId="772"/>
    <cellStyle name="style1496687248264" xfId="379"/>
    <cellStyle name="style1496687248264 2" xfId="773"/>
    <cellStyle name="style1496687248352" xfId="380"/>
    <cellStyle name="style1496687248352 2" xfId="774"/>
    <cellStyle name="style1496687248392" xfId="381"/>
    <cellStyle name="style1496687248392 2" xfId="775"/>
    <cellStyle name="style1496687248421" xfId="382"/>
    <cellStyle name="style1496687248421 2" xfId="776"/>
    <cellStyle name="style1496687248438" xfId="383"/>
    <cellStyle name="style1496687248438 2" xfId="777"/>
    <cellStyle name="style1496687248456" xfId="384"/>
    <cellStyle name="style1496687248456 2" xfId="778"/>
    <cellStyle name="style1496687248480" xfId="385"/>
    <cellStyle name="style1496687248480 2" xfId="779"/>
    <cellStyle name="style1496687248501" xfId="386"/>
    <cellStyle name="style1496687248501 2" xfId="780"/>
    <cellStyle name="style1496687248530" xfId="387"/>
    <cellStyle name="style1496687248530 2" xfId="781"/>
    <cellStyle name="style1496687248559" xfId="388"/>
    <cellStyle name="style1496687248559 2" xfId="782"/>
    <cellStyle name="style1496687248577" xfId="389"/>
    <cellStyle name="style1496687248577 2" xfId="783"/>
    <cellStyle name="style1496687248630" xfId="390"/>
    <cellStyle name="style1496687248630 2" xfId="784"/>
    <cellStyle name="style1496687248827" xfId="391"/>
    <cellStyle name="style1496687248827 2" xfId="785"/>
    <cellStyle name="style1496687248844" xfId="392"/>
    <cellStyle name="style1496687248844 2" xfId="786"/>
    <cellStyle name="style1496687248908" xfId="393"/>
    <cellStyle name="style1496687248908 2" xfId="787"/>
    <cellStyle name="style1496687248924" xfId="394"/>
    <cellStyle name="style1496687248924 2" xfId="788"/>
    <cellStyle name="style1496687248940" xfId="395"/>
    <cellStyle name="style1496687248940 2" xfId="789"/>
    <cellStyle name="style1496687248955" xfId="396"/>
    <cellStyle name="style1496687248955 2" xfId="790"/>
    <cellStyle name="style1496687248970" xfId="397"/>
    <cellStyle name="style1496687248970 2" xfId="791"/>
    <cellStyle name="style1496687248985" xfId="398"/>
    <cellStyle name="style1496687248985 2" xfId="792"/>
    <cellStyle name="style1496687248999" xfId="399"/>
    <cellStyle name="style1496687248999 2" xfId="793"/>
    <cellStyle name="style1496687249014" xfId="400"/>
    <cellStyle name="style1496687249014 2" xfId="794"/>
    <cellStyle name="style1496687249029" xfId="401"/>
    <cellStyle name="style1496687249029 2" xfId="795"/>
    <cellStyle name="style1496687249043" xfId="402"/>
    <cellStyle name="style1496687249043 2" xfId="796"/>
    <cellStyle name="style1496687249056" xfId="403"/>
    <cellStyle name="style1496687249056 2" xfId="797"/>
    <cellStyle name="style1496687249070" xfId="404"/>
    <cellStyle name="style1496687249070 2" xfId="798"/>
    <cellStyle name="style1496687249084" xfId="405"/>
    <cellStyle name="style1496687249084 2" xfId="799"/>
    <cellStyle name="style1496687249100" xfId="406"/>
    <cellStyle name="style1496687249100 2" xfId="800"/>
    <cellStyle name="style1496687249116" xfId="407"/>
    <cellStyle name="style1496687249116 2" xfId="801"/>
    <cellStyle name="style1496687249130" xfId="408"/>
    <cellStyle name="style1496687249130 2" xfId="802"/>
    <cellStyle name="style1496687249143" xfId="409"/>
    <cellStyle name="style1496687249143 2" xfId="803"/>
    <cellStyle name="style1496687249159" xfId="410"/>
    <cellStyle name="style1496687249159 2" xfId="804"/>
    <cellStyle name="style1496687249174" xfId="411"/>
    <cellStyle name="style1496687249174 2" xfId="805"/>
    <cellStyle name="style1496687249230" xfId="412"/>
    <cellStyle name="style1496687249230 2" xfId="806"/>
    <cellStyle name="style1496687249481" xfId="413"/>
    <cellStyle name="style1496687249481 2" xfId="807"/>
    <cellStyle name="style1496687249586" xfId="414"/>
    <cellStyle name="style1496687249586 2" xfId="808"/>
    <cellStyle name="style1496687249789" xfId="415"/>
    <cellStyle name="style1496687249789 2" xfId="809"/>
    <cellStyle name="style1496687249805" xfId="416"/>
    <cellStyle name="style1496687249805 2" xfId="810"/>
    <cellStyle name="style1496687249822" xfId="417"/>
    <cellStyle name="style1496687249822 2" xfId="811"/>
  </cellStyles>
  <dxfs count="0"/>
  <tableStyles count="0" defaultTableStyle="TableStyleMedium9" defaultPivotStyle="PivotStyleLight16"/>
  <colors>
    <mruColors>
      <color rgb="FF5A2363"/>
      <color rgb="FFBFBFBF"/>
      <color rgb="FFDA9896"/>
      <color rgb="FFF3DF7D"/>
      <color rgb="FF8E4716"/>
      <color rgb="FFBC47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Y54"/>
  <sheetViews>
    <sheetView tabSelected="1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309" customWidth="1"/>
    <col min="2" max="2" width="8.6640625" style="309" customWidth="1"/>
    <col min="3" max="3" width="2.6640625" style="579" customWidth="1"/>
    <col min="4" max="4" width="8.6640625" style="309" customWidth="1"/>
    <col min="5" max="5" width="2.6640625" style="579" customWidth="1"/>
    <col min="6" max="6" width="8.6640625" style="309" customWidth="1"/>
    <col min="7" max="7" width="2.6640625" style="579" customWidth="1"/>
    <col min="8" max="8" width="8.6640625" style="314" customWidth="1"/>
    <col min="9" max="9" width="2.6640625" style="322" customWidth="1"/>
    <col min="10" max="10" width="1.6640625" style="314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44140625" style="309"/>
  </cols>
  <sheetData>
    <row r="1" spans="1:18" ht="25.5" customHeight="1">
      <c r="A1" s="718" t="s">
        <v>228</v>
      </c>
      <c r="B1" s="718"/>
      <c r="C1" s="718"/>
      <c r="D1" s="718"/>
      <c r="E1" s="718"/>
      <c r="F1" s="718"/>
      <c r="G1" s="718"/>
      <c r="H1" s="718"/>
      <c r="I1" s="718"/>
      <c r="J1" s="718"/>
      <c r="K1" s="718"/>
      <c r="L1" s="718"/>
      <c r="M1" s="718"/>
      <c r="N1" s="718"/>
      <c r="O1" s="718"/>
      <c r="P1" s="718"/>
      <c r="Q1" s="718"/>
      <c r="R1" s="718"/>
    </row>
    <row r="2" spans="1:18" s="314" customFormat="1" ht="6.6" customHeight="1" thickBot="1">
      <c r="A2" s="310"/>
      <c r="B2" s="311"/>
      <c r="C2" s="576"/>
      <c r="D2" s="311"/>
      <c r="E2" s="576"/>
      <c r="F2" s="311"/>
      <c r="G2" s="576"/>
      <c r="H2" s="313"/>
      <c r="I2" s="312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6" customHeight="1">
      <c r="A3" s="501"/>
      <c r="B3" s="427"/>
      <c r="C3" s="551"/>
      <c r="D3" s="428"/>
      <c r="E3" s="551"/>
      <c r="F3" s="428"/>
      <c r="G3" s="551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9" t="s">
        <v>132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19"/>
      <c r="B5" s="430"/>
      <c r="C5" s="548"/>
      <c r="D5" s="430"/>
      <c r="E5" s="548"/>
      <c r="F5" s="430"/>
      <c r="G5" s="548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19"/>
      <c r="B6" s="500"/>
      <c r="C6" s="549"/>
      <c r="D6" s="500"/>
      <c r="E6" s="549"/>
      <c r="F6" s="500"/>
      <c r="G6" s="549"/>
      <c r="H6" s="500"/>
      <c r="I6" s="500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9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19"/>
      <c r="B8" s="716"/>
      <c r="C8" s="716"/>
      <c r="D8" s="430"/>
      <c r="E8" s="548"/>
      <c r="F8" s="430"/>
      <c r="G8" s="548"/>
      <c r="H8" s="430"/>
      <c r="I8" s="430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19"/>
      <c r="B9" s="716"/>
      <c r="C9" s="716"/>
      <c r="D9" s="500"/>
      <c r="E9" s="549"/>
      <c r="F9" s="500"/>
      <c r="G9" s="549"/>
      <c r="H9" s="500"/>
      <c r="I9" s="500"/>
      <c r="J9" s="429"/>
      <c r="K9" s="716"/>
      <c r="L9" s="716"/>
      <c r="M9" s="500"/>
      <c r="N9" s="500"/>
      <c r="O9" s="500"/>
      <c r="P9" s="500"/>
      <c r="Q9" s="500"/>
      <c r="R9" s="500"/>
    </row>
    <row r="10" spans="1:18" s="128" customFormat="1" ht="11.4">
      <c r="A10" s="719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314" customFormat="1" ht="6.6" customHeight="1">
      <c r="A11" s="433"/>
      <c r="B11" s="434"/>
      <c r="C11" s="552"/>
      <c r="D11" s="434"/>
      <c r="E11" s="552"/>
      <c r="F11" s="434"/>
      <c r="G11" s="552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6" customHeight="1">
      <c r="A12" s="315"/>
      <c r="B12" s="316"/>
      <c r="C12" s="577"/>
      <c r="D12" s="316"/>
      <c r="E12" s="577"/>
      <c r="F12" s="316"/>
      <c r="G12" s="577"/>
      <c r="H12" s="316"/>
      <c r="I12" s="317"/>
      <c r="J12" s="316"/>
      <c r="K12" s="316"/>
      <c r="L12" s="316"/>
      <c r="M12" s="316"/>
      <c r="N12" s="316"/>
      <c r="O12" s="316"/>
      <c r="P12" s="316"/>
    </row>
    <row r="13" spans="1:18" s="319" customFormat="1" ht="12">
      <c r="A13" s="438" t="s">
        <v>156</v>
      </c>
      <c r="B13" s="439">
        <f>B15</f>
        <v>96300</v>
      </c>
      <c r="C13" s="578"/>
      <c r="D13" s="439">
        <f>D15</f>
        <v>51113</v>
      </c>
      <c r="E13" s="564"/>
      <c r="F13" s="439">
        <f>F15</f>
        <v>30049</v>
      </c>
      <c r="G13" s="578"/>
      <c r="H13" s="439">
        <f>H15</f>
        <v>15138</v>
      </c>
      <c r="I13" s="440"/>
      <c r="J13" s="442"/>
      <c r="K13" s="443">
        <f>K15</f>
        <v>100</v>
      </c>
      <c r="L13" s="444"/>
      <c r="M13" s="443">
        <f>D13*100/B13</f>
        <v>53.076843198338523</v>
      </c>
      <c r="N13" s="445"/>
      <c r="O13" s="443">
        <f>F13*100/B13</f>
        <v>31.203530633437175</v>
      </c>
      <c r="P13" s="446"/>
      <c r="Q13" s="443">
        <f>H13*100/B13</f>
        <v>15.719626168224298</v>
      </c>
      <c r="R13" s="442"/>
    </row>
    <row r="14" spans="1:18" s="314" customFormat="1" ht="6.6" customHeight="1">
      <c r="A14" s="320"/>
      <c r="B14" s="321"/>
      <c r="C14" s="579"/>
      <c r="D14" s="321"/>
      <c r="E14" s="579"/>
      <c r="F14" s="321"/>
      <c r="G14" s="579"/>
      <c r="H14" s="321"/>
      <c r="I14" s="322"/>
      <c r="J14" s="320"/>
      <c r="K14" s="323"/>
      <c r="L14" s="323"/>
      <c r="M14" s="323"/>
      <c r="N14" s="323"/>
      <c r="O14" s="323"/>
      <c r="P14" s="323"/>
      <c r="Q14" s="323"/>
      <c r="R14" s="320"/>
    </row>
    <row r="15" spans="1:18" s="144" customFormat="1" ht="12">
      <c r="A15" s="279" t="s">
        <v>244</v>
      </c>
      <c r="B15" s="138">
        <f>D15+F15+H15</f>
        <v>96300</v>
      </c>
      <c r="C15" s="580"/>
      <c r="D15" s="138">
        <f>SUM(D16:D18)</f>
        <v>51113</v>
      </c>
      <c r="E15" s="580"/>
      <c r="F15" s="138">
        <v>30049</v>
      </c>
      <c r="G15" s="580"/>
      <c r="H15" s="138">
        <v>15138</v>
      </c>
      <c r="I15" s="139"/>
      <c r="J15" s="140"/>
      <c r="K15" s="141">
        <f>SUM(K16:K17)</f>
        <v>100</v>
      </c>
      <c r="L15" s="142"/>
      <c r="M15" s="141">
        <f>M16+M17</f>
        <v>100</v>
      </c>
      <c r="N15" s="142"/>
      <c r="O15" s="141">
        <f>(F15/F15)*100</f>
        <v>100</v>
      </c>
      <c r="P15" s="141"/>
      <c r="Q15" s="141">
        <f>(H15/H15)*100</f>
        <v>100</v>
      </c>
      <c r="R15" s="143"/>
    </row>
    <row r="16" spans="1:18" s="144" customFormat="1" ht="12">
      <c r="A16" s="502" t="s">
        <v>221</v>
      </c>
      <c r="B16" s="533">
        <v>25258</v>
      </c>
      <c r="C16" s="581"/>
      <c r="D16" s="533">
        <v>25258</v>
      </c>
      <c r="E16" s="533"/>
      <c r="F16" s="707" t="s">
        <v>223</v>
      </c>
      <c r="G16" s="707"/>
      <c r="H16" s="707" t="s">
        <v>223</v>
      </c>
      <c r="I16" s="325"/>
      <c r="J16" s="326"/>
      <c r="K16" s="327">
        <f>B16/SUM($B$16:$B$17)*100</f>
        <v>49.415999843484045</v>
      </c>
      <c r="L16" s="328"/>
      <c r="M16" s="327">
        <f>D16*100/D15</f>
        <v>49.415999843484045</v>
      </c>
      <c r="N16" s="328"/>
      <c r="O16" s="342" t="s">
        <v>223</v>
      </c>
      <c r="P16" s="364"/>
      <c r="Q16" s="342" t="s">
        <v>223</v>
      </c>
      <c r="R16" s="143"/>
    </row>
    <row r="17" spans="1:18" s="144" customFormat="1" ht="12">
      <c r="A17" s="502" t="s">
        <v>222</v>
      </c>
      <c r="B17" s="533">
        <v>25855</v>
      </c>
      <c r="C17" s="581"/>
      <c r="D17" s="533">
        <v>25855</v>
      </c>
      <c r="E17" s="533"/>
      <c r="F17" s="707" t="s">
        <v>223</v>
      </c>
      <c r="G17" s="707"/>
      <c r="H17" s="707" t="s">
        <v>223</v>
      </c>
      <c r="I17" s="325"/>
      <c r="J17" s="326"/>
      <c r="K17" s="327">
        <f>B17/SUM($B$16:$B$17)*100</f>
        <v>50.584000156515948</v>
      </c>
      <c r="L17" s="328"/>
      <c r="M17" s="327">
        <f>D17*100/D15</f>
        <v>50.584000156515955</v>
      </c>
      <c r="N17" s="328"/>
      <c r="O17" s="342" t="s">
        <v>223</v>
      </c>
      <c r="P17" s="364"/>
      <c r="Q17" s="342" t="s">
        <v>223</v>
      </c>
      <c r="R17" s="143"/>
    </row>
    <row r="18" spans="1:18" s="314" customFormat="1" ht="11.4">
      <c r="A18" s="502"/>
      <c r="B18" s="533"/>
      <c r="C18" s="581"/>
      <c r="D18" s="533"/>
      <c r="E18" s="533"/>
      <c r="F18" s="533"/>
      <c r="G18" s="533"/>
      <c r="H18" s="533"/>
      <c r="I18" s="325"/>
      <c r="J18" s="326"/>
      <c r="K18" s="327"/>
      <c r="L18" s="328"/>
      <c r="M18" s="327"/>
      <c r="N18" s="328"/>
      <c r="O18" s="327"/>
      <c r="P18" s="328"/>
      <c r="Q18" s="327"/>
      <c r="R18" s="327"/>
    </row>
    <row r="19" spans="1:18" s="314" customFormat="1" ht="6.6" customHeight="1">
      <c r="A19" s="329"/>
      <c r="B19" s="324"/>
      <c r="C19" s="581"/>
      <c r="D19" s="324"/>
      <c r="E19" s="581"/>
      <c r="F19" s="330"/>
      <c r="G19" s="579"/>
      <c r="H19" s="321"/>
      <c r="I19" s="325"/>
      <c r="J19" s="326"/>
      <c r="K19" s="328"/>
      <c r="L19" s="328"/>
      <c r="M19" s="328"/>
      <c r="N19" s="328"/>
      <c r="O19" s="327"/>
      <c r="P19" s="328"/>
      <c r="Q19" s="323"/>
      <c r="R19" s="323"/>
    </row>
    <row r="20" spans="1:18" s="333" customFormat="1" ht="12">
      <c r="A20" s="281" t="s">
        <v>84</v>
      </c>
      <c r="B20" s="153">
        <f t="shared" ref="B20:B26" si="0">D20+F20+H20</f>
        <v>96299</v>
      </c>
      <c r="C20" s="577"/>
      <c r="D20" s="153">
        <f>SUM(D21:D26)</f>
        <v>51113</v>
      </c>
      <c r="E20" s="577"/>
      <c r="F20" s="153">
        <f>SUM(F21:F26)</f>
        <v>30048</v>
      </c>
      <c r="G20" s="597"/>
      <c r="H20" s="153">
        <f>SUM(H21:H26)</f>
        <v>15138</v>
      </c>
      <c r="I20" s="331"/>
      <c r="J20" s="329"/>
      <c r="K20" s="332">
        <f>SUM(K21:K25)</f>
        <v>100</v>
      </c>
      <c r="L20" s="155"/>
      <c r="M20" s="332">
        <f>SUM(M21:M25)</f>
        <v>100</v>
      </c>
      <c r="N20" s="155"/>
      <c r="O20" s="332">
        <f>SUM(O21:O25)</f>
        <v>99.999999999999986</v>
      </c>
      <c r="P20" s="155"/>
      <c r="Q20" s="332">
        <f>SUM(Q21:Q25)</f>
        <v>99.999999999999986</v>
      </c>
      <c r="R20" s="332"/>
    </row>
    <row r="21" spans="1:18" s="318" customFormat="1" ht="11.4">
      <c r="A21" s="282" t="s">
        <v>23</v>
      </c>
      <c r="B21" s="330">
        <f t="shared" si="0"/>
        <v>40507</v>
      </c>
      <c r="C21" s="577"/>
      <c r="D21" s="533">
        <v>40507</v>
      </c>
      <c r="E21" s="533"/>
      <c r="F21" s="533">
        <v>0</v>
      </c>
      <c r="G21" s="533"/>
      <c r="H21" s="533">
        <v>0</v>
      </c>
      <c r="I21" s="158"/>
      <c r="J21" s="159"/>
      <c r="K21" s="327">
        <f>B21/SUM($B$21:$B$25)*100</f>
        <v>42.063780516931644</v>
      </c>
      <c r="L21" s="327"/>
      <c r="M21" s="327">
        <f>D21/SUM($D$21:$D$25)*100</f>
        <v>79.249897286404632</v>
      </c>
      <c r="N21" s="327"/>
      <c r="O21" s="327">
        <f>F21/SUM($F$21:$F$25)*100</f>
        <v>0</v>
      </c>
      <c r="P21" s="327"/>
      <c r="Q21" s="327">
        <f>H21/SUM($H$21:$H$25)*100</f>
        <v>0</v>
      </c>
      <c r="R21" s="327"/>
    </row>
    <row r="22" spans="1:18" s="318" customFormat="1" ht="11.4">
      <c r="A22" s="282" t="s">
        <v>76</v>
      </c>
      <c r="B22" s="330">
        <f t="shared" si="0"/>
        <v>23955</v>
      </c>
      <c r="C22" s="577"/>
      <c r="D22" s="533">
        <v>68</v>
      </c>
      <c r="E22" s="533" t="s">
        <v>204</v>
      </c>
      <c r="F22" s="533">
        <v>23878</v>
      </c>
      <c r="G22" s="533"/>
      <c r="H22" s="533">
        <v>9</v>
      </c>
      <c r="I22" s="158" t="s">
        <v>204</v>
      </c>
      <c r="J22" s="159"/>
      <c r="K22" s="327">
        <f>B22/SUM($B$21:$B$25)*100</f>
        <v>24.875647722198568</v>
      </c>
      <c r="L22" s="327"/>
      <c r="M22" s="327">
        <f t="shared" ref="M22:M24" si="1">D22/SUM($D$21:$D$25)*100</f>
        <v>0.13303856161837496</v>
      </c>
      <c r="N22" s="327"/>
      <c r="O22" s="327">
        <f t="shared" ref="O22:O25" si="2">F22/SUM($F$21:$F$25)*100</f>
        <v>79.466187433439828</v>
      </c>
      <c r="P22" s="327"/>
      <c r="Q22" s="327">
        <f t="shared" ref="Q22" si="3">H22/SUM($H$21:$H$25)*100</f>
        <v>5.9453032104637329E-2</v>
      </c>
      <c r="R22" s="327"/>
    </row>
    <row r="23" spans="1:18" s="318" customFormat="1" ht="11.4">
      <c r="A23" s="282" t="s">
        <v>77</v>
      </c>
      <c r="B23" s="330">
        <f t="shared" si="0"/>
        <v>10053</v>
      </c>
      <c r="C23" s="577"/>
      <c r="D23" s="533">
        <v>0</v>
      </c>
      <c r="E23" s="533"/>
      <c r="F23" s="533">
        <v>0</v>
      </c>
      <c r="G23" s="533"/>
      <c r="H23" s="533">
        <v>10053</v>
      </c>
      <c r="I23" s="158"/>
      <c r="J23" s="159"/>
      <c r="K23" s="327">
        <f t="shared" ref="K23:K24" si="4">B23/SUM($B$21:$B$25)*100</f>
        <v>10.439360741025348</v>
      </c>
      <c r="L23" s="327"/>
      <c r="M23" s="327">
        <f t="shared" si="1"/>
        <v>0</v>
      </c>
      <c r="N23" s="327"/>
      <c r="O23" s="327">
        <f>F23/SUM($F$21:$F$25)*100</f>
        <v>0</v>
      </c>
      <c r="P23" s="327"/>
      <c r="Q23" s="327">
        <f>H23/SUM($H$21:$H$25)*100</f>
        <v>66.409036860879894</v>
      </c>
      <c r="R23" s="327"/>
    </row>
    <row r="24" spans="1:18" s="318" customFormat="1" ht="11.4">
      <c r="A24" s="334" t="s">
        <v>85</v>
      </c>
      <c r="B24" s="330">
        <f t="shared" si="0"/>
        <v>21080</v>
      </c>
      <c r="C24" s="577"/>
      <c r="D24" s="533">
        <v>10518</v>
      </c>
      <c r="E24" s="533"/>
      <c r="F24" s="533">
        <v>5538</v>
      </c>
      <c r="G24" s="533"/>
      <c r="H24" s="533">
        <v>5024</v>
      </c>
      <c r="I24" s="158"/>
      <c r="J24" s="159"/>
      <c r="K24" s="327">
        <f t="shared" si="4"/>
        <v>21.89015462258175</v>
      </c>
      <c r="L24" s="327"/>
      <c r="M24" s="327">
        <f t="shared" si="1"/>
        <v>20.577935163265707</v>
      </c>
      <c r="N24" s="327"/>
      <c r="O24" s="327">
        <f t="shared" si="2"/>
        <v>18.430511182108624</v>
      </c>
      <c r="P24" s="327"/>
      <c r="Q24" s="327">
        <f>H24/SUM($H$21:$H$25)*100</f>
        <v>33.18800369929977</v>
      </c>
      <c r="R24" s="327"/>
    </row>
    <row r="25" spans="1:18" s="318" customFormat="1" ht="11.4">
      <c r="A25" s="334" t="s">
        <v>202</v>
      </c>
      <c r="B25" s="330">
        <f t="shared" si="0"/>
        <v>704</v>
      </c>
      <c r="C25" s="577"/>
      <c r="D25" s="533">
        <v>20</v>
      </c>
      <c r="E25" s="533" t="s">
        <v>204</v>
      </c>
      <c r="F25" s="533">
        <v>632</v>
      </c>
      <c r="G25" s="533" t="s">
        <v>204</v>
      </c>
      <c r="H25" s="533">
        <v>52</v>
      </c>
      <c r="I25" s="158" t="s">
        <v>204</v>
      </c>
      <c r="J25" s="335"/>
      <c r="K25" s="327">
        <f>B25/SUM($B$21:$B$25)*100</f>
        <v>0.73105639726269223</v>
      </c>
      <c r="L25" s="327"/>
      <c r="M25" s="327">
        <f>D25/SUM($D$21:$D$25)*100</f>
        <v>3.9128988711286755E-2</v>
      </c>
      <c r="N25" s="327"/>
      <c r="O25" s="327">
        <f t="shared" si="2"/>
        <v>2.1033013844515445</v>
      </c>
      <c r="P25" s="327"/>
      <c r="Q25" s="327">
        <f>H25/SUM($H$21:$H$25)*100</f>
        <v>0.34350640771568236</v>
      </c>
      <c r="R25" s="327"/>
    </row>
    <row r="26" spans="1:18" s="318" customFormat="1" ht="11.4">
      <c r="A26" s="282" t="s">
        <v>4</v>
      </c>
      <c r="B26" s="330">
        <f t="shared" si="0"/>
        <v>0</v>
      </c>
      <c r="C26" s="577"/>
      <c r="D26" s="533">
        <v>0</v>
      </c>
      <c r="E26" s="533"/>
      <c r="F26" s="533">
        <v>0</v>
      </c>
      <c r="G26" s="533"/>
      <c r="H26" s="533">
        <v>0</v>
      </c>
      <c r="I26" s="158"/>
      <c r="J26" s="335"/>
      <c r="K26" s="342">
        <v>0</v>
      </c>
      <c r="L26" s="364"/>
      <c r="M26" s="327">
        <v>0</v>
      </c>
      <c r="N26" s="327"/>
      <c r="O26" s="327">
        <v>0</v>
      </c>
      <c r="P26" s="327"/>
      <c r="Q26" s="327">
        <v>0</v>
      </c>
      <c r="R26" s="327"/>
    </row>
    <row r="27" spans="1:18" s="333" customFormat="1" ht="6.6" customHeight="1">
      <c r="A27" s="336"/>
      <c r="B27" s="337"/>
      <c r="C27" s="577"/>
      <c r="D27" s="337"/>
      <c r="E27" s="593"/>
      <c r="F27" s="162"/>
      <c r="G27" s="593"/>
      <c r="H27" s="163"/>
      <c r="I27" s="158"/>
      <c r="J27" s="159"/>
      <c r="K27" s="164"/>
      <c r="L27" s="332"/>
      <c r="M27" s="332"/>
      <c r="N27" s="332"/>
      <c r="O27" s="332"/>
      <c r="P27" s="332"/>
      <c r="Q27" s="338"/>
      <c r="R27" s="338"/>
    </row>
    <row r="28" spans="1:18" s="339" customFormat="1" ht="24">
      <c r="A28" s="454" t="s">
        <v>86</v>
      </c>
      <c r="B28" s="439">
        <f>SUM(B21:B23)</f>
        <v>74515</v>
      </c>
      <c r="C28" s="582"/>
      <c r="D28" s="439">
        <f>SUM(D21:D23)</f>
        <v>40575</v>
      </c>
      <c r="E28" s="568"/>
      <c r="F28" s="439">
        <f>SUM(F21:F23)</f>
        <v>23878</v>
      </c>
      <c r="G28" s="582"/>
      <c r="H28" s="439">
        <f>SUM(H21:H23)</f>
        <v>10062</v>
      </c>
      <c r="I28" s="455"/>
      <c r="J28" s="456"/>
      <c r="K28" s="446">
        <f>K30</f>
        <v>100</v>
      </c>
      <c r="L28" s="446"/>
      <c r="M28" s="446">
        <f>D28*100/B28</f>
        <v>54.452123733476483</v>
      </c>
      <c r="N28" s="444"/>
      <c r="O28" s="446">
        <f>F28*100/B28</f>
        <v>32.044554787626652</v>
      </c>
      <c r="P28" s="446"/>
      <c r="Q28" s="446">
        <f>H28*100/B28</f>
        <v>13.503321478896867</v>
      </c>
      <c r="R28" s="446"/>
    </row>
    <row r="29" spans="1:18" s="314" customFormat="1" ht="6.6" customHeight="1">
      <c r="A29" s="340"/>
      <c r="B29" s="321"/>
      <c r="C29" s="579"/>
      <c r="D29" s="321"/>
      <c r="E29" s="579"/>
      <c r="F29" s="321"/>
      <c r="G29" s="579"/>
      <c r="H29" s="321"/>
      <c r="I29" s="325"/>
      <c r="J29" s="326"/>
      <c r="K29" s="328"/>
      <c r="L29" s="328"/>
      <c r="M29" s="328"/>
      <c r="N29" s="328"/>
      <c r="O29" s="328"/>
      <c r="P29" s="323"/>
      <c r="Q29" s="323"/>
      <c r="R29" s="323"/>
    </row>
    <row r="30" spans="1:18" s="319" customFormat="1" ht="12">
      <c r="A30" s="281" t="s">
        <v>174</v>
      </c>
      <c r="B30" s="341">
        <f>D30+F30+H30</f>
        <v>74515</v>
      </c>
      <c r="C30" s="579"/>
      <c r="D30" s="341">
        <f>SUM(D31:D33)</f>
        <v>40575</v>
      </c>
      <c r="E30" s="577"/>
      <c r="F30" s="341">
        <f>SUM(F31:F33)</f>
        <v>23878</v>
      </c>
      <c r="G30" s="579"/>
      <c r="H30" s="341">
        <f>SUM(H31:H33)</f>
        <v>10062</v>
      </c>
      <c r="I30" s="325"/>
      <c r="J30" s="326"/>
      <c r="K30" s="338">
        <f>SUM(K31:K32)</f>
        <v>100</v>
      </c>
      <c r="L30" s="338"/>
      <c r="M30" s="338">
        <f>SUM(M31:M32)</f>
        <v>100</v>
      </c>
      <c r="N30" s="338"/>
      <c r="O30" s="338">
        <f>SUM(O31:O32)</f>
        <v>100</v>
      </c>
      <c r="P30" s="332"/>
      <c r="Q30" s="338">
        <f>SUM(Q31:Q32)</f>
        <v>100</v>
      </c>
      <c r="R30" s="338"/>
    </row>
    <row r="31" spans="1:18" s="314" customFormat="1" ht="11.4">
      <c r="A31" s="282" t="s">
        <v>87</v>
      </c>
      <c r="B31" s="324">
        <f>D31+F31+H31</f>
        <v>18078</v>
      </c>
      <c r="C31" s="581"/>
      <c r="D31" s="533">
        <v>10167</v>
      </c>
      <c r="E31" s="533"/>
      <c r="F31" s="533">
        <v>3300</v>
      </c>
      <c r="G31" s="533"/>
      <c r="H31" s="533">
        <v>4611</v>
      </c>
      <c r="I31" s="325"/>
      <c r="J31" s="326"/>
      <c r="K31" s="327">
        <f>B31*100/SUM(B31:B32)</f>
        <v>34.265893324235186</v>
      </c>
      <c r="L31" s="328"/>
      <c r="M31" s="327">
        <f>D31*100/SUM($D$31:$D$32)</f>
        <v>41.083767729421751</v>
      </c>
      <c r="N31" s="328"/>
      <c r="O31" s="327">
        <f>F31*100/SUM($F$31:$F$32)</f>
        <v>17.1544419608047</v>
      </c>
      <c r="P31" s="323"/>
      <c r="Q31" s="327">
        <f>H31*100/SUM($H$31:$H$32)</f>
        <v>52.55299749259175</v>
      </c>
      <c r="R31" s="327"/>
    </row>
    <row r="32" spans="1:18" s="314" customFormat="1" ht="11.4">
      <c r="A32" s="282" t="s">
        <v>88</v>
      </c>
      <c r="B32" s="324">
        <f>D32+F32+H32</f>
        <v>34680</v>
      </c>
      <c r="C32" s="581"/>
      <c r="D32" s="533">
        <v>14580</v>
      </c>
      <c r="E32" s="533"/>
      <c r="F32" s="533">
        <v>15937</v>
      </c>
      <c r="G32" s="533"/>
      <c r="H32" s="533">
        <v>4163</v>
      </c>
      <c r="I32" s="325"/>
      <c r="J32" s="326"/>
      <c r="K32" s="327">
        <f>B32*100/SUM(B31:B32)</f>
        <v>65.734106675764806</v>
      </c>
      <c r="L32" s="328"/>
      <c r="M32" s="327">
        <f>D32*100/SUM($D$31:$D$32)</f>
        <v>58.916232270578249</v>
      </c>
      <c r="N32" s="328"/>
      <c r="O32" s="327">
        <f>F32*100/SUM($F$31:$F$32)</f>
        <v>82.845558039195296</v>
      </c>
      <c r="P32" s="323"/>
      <c r="Q32" s="327">
        <f>H32*100/SUM($H$31:$H$32)</f>
        <v>47.44700250740825</v>
      </c>
      <c r="R32" s="327"/>
    </row>
    <row r="33" spans="1:25" s="314" customFormat="1" ht="11.4">
      <c r="A33" s="282" t="s">
        <v>4</v>
      </c>
      <c r="B33" s="324">
        <f>D33+F33+H33</f>
        <v>21757</v>
      </c>
      <c r="C33" s="577"/>
      <c r="D33" s="533">
        <v>15828</v>
      </c>
      <c r="E33" s="533"/>
      <c r="F33" s="533">
        <v>4641</v>
      </c>
      <c r="G33" s="533"/>
      <c r="H33" s="533">
        <v>1288</v>
      </c>
      <c r="I33" s="158"/>
      <c r="J33" s="326"/>
      <c r="K33" s="342" t="s">
        <v>14</v>
      </c>
      <c r="L33" s="364"/>
      <c r="M33" s="516" t="s">
        <v>14</v>
      </c>
      <c r="N33" s="517"/>
      <c r="O33" s="516" t="s">
        <v>14</v>
      </c>
      <c r="P33" s="518"/>
      <c r="Q33" s="342" t="s">
        <v>14</v>
      </c>
      <c r="R33" s="327"/>
    </row>
    <row r="34" spans="1:25" s="314" customFormat="1" ht="6.6" customHeight="1">
      <c r="A34" s="343"/>
      <c r="B34" s="324"/>
      <c r="C34" s="581"/>
      <c r="D34" s="324"/>
      <c r="E34" s="579"/>
      <c r="F34" s="321"/>
      <c r="G34" s="579"/>
      <c r="H34" s="321"/>
      <c r="I34" s="325"/>
      <c r="J34" s="326"/>
      <c r="K34" s="328"/>
      <c r="L34" s="328"/>
      <c r="M34" s="328"/>
      <c r="N34" s="328"/>
      <c r="O34" s="328"/>
      <c r="P34" s="323"/>
      <c r="Q34" s="323"/>
      <c r="R34" s="323"/>
    </row>
    <row r="35" spans="1:25" s="319" customFormat="1" ht="24">
      <c r="A35" s="307" t="s">
        <v>173</v>
      </c>
      <c r="B35" s="341">
        <f>D35+F35+H35</f>
        <v>74516</v>
      </c>
      <c r="C35" s="583"/>
      <c r="D35" s="341">
        <f>D36+D37+D40</f>
        <v>40576</v>
      </c>
      <c r="E35" s="594"/>
      <c r="F35" s="341">
        <f>F36+F37+F40</f>
        <v>23878</v>
      </c>
      <c r="G35" s="594"/>
      <c r="H35" s="341">
        <f>H36+H37+H40</f>
        <v>10062</v>
      </c>
      <c r="I35" s="325"/>
      <c r="J35" s="326"/>
      <c r="K35" s="338">
        <f>SUM(K36:K37)</f>
        <v>100</v>
      </c>
      <c r="L35" s="338"/>
      <c r="M35" s="338">
        <f>SUM(M36:M37)</f>
        <v>100</v>
      </c>
      <c r="N35" s="338"/>
      <c r="O35" s="338">
        <f>SUM(O36:O37)</f>
        <v>100</v>
      </c>
      <c r="P35" s="332"/>
      <c r="Q35" s="338">
        <f>SUM(Q36:Q37)</f>
        <v>100</v>
      </c>
      <c r="R35" s="338"/>
    </row>
    <row r="36" spans="1:25" s="318" customFormat="1" ht="11.4">
      <c r="A36" s="283" t="s">
        <v>7</v>
      </c>
      <c r="B36" s="324">
        <f t="shared" ref="B36" si="5">D36+F36+H36</f>
        <v>11499</v>
      </c>
      <c r="C36" s="577"/>
      <c r="D36" s="533">
        <v>6516</v>
      </c>
      <c r="E36" s="533"/>
      <c r="F36" s="533">
        <v>4014</v>
      </c>
      <c r="G36" s="533"/>
      <c r="H36" s="533">
        <v>969</v>
      </c>
      <c r="I36" s="317"/>
      <c r="J36" s="344"/>
      <c r="K36" s="327">
        <f>B36*100/SUM(B36:B37)</f>
        <v>15.431585162918031</v>
      </c>
      <c r="L36" s="328"/>
      <c r="M36" s="327">
        <f>D36*100/SUM(D36:D37)</f>
        <v>16.058753943217667</v>
      </c>
      <c r="N36" s="328"/>
      <c r="O36" s="327">
        <f>F36*100/SUM(F36:F37)</f>
        <v>16.810453136778623</v>
      </c>
      <c r="P36" s="328"/>
      <c r="Q36" s="327">
        <f>H36*100/SUM(H36:H37)</f>
        <v>9.6302921884317225</v>
      </c>
      <c r="R36" s="327"/>
    </row>
    <row r="37" spans="1:25" s="318" customFormat="1" ht="11.4">
      <c r="A37" s="284" t="s">
        <v>138</v>
      </c>
      <c r="B37" s="324">
        <f>D37+F37+H37</f>
        <v>63017</v>
      </c>
      <c r="C37" s="577"/>
      <c r="D37" s="533">
        <f>SUM(D38:D39)</f>
        <v>34060</v>
      </c>
      <c r="E37" s="533"/>
      <c r="F37" s="533">
        <f>SUM(F38:F39)</f>
        <v>19864</v>
      </c>
      <c r="G37" s="533"/>
      <c r="H37" s="533">
        <f>SUM(H38:H39)</f>
        <v>9093</v>
      </c>
      <c r="I37" s="317"/>
      <c r="J37" s="344"/>
      <c r="K37" s="327">
        <f>B37*100/SUM(B36:B37)</f>
        <v>84.568414837081974</v>
      </c>
      <c r="L37" s="328"/>
      <c r="M37" s="327">
        <f>D37*100/SUM(D36:D37)</f>
        <v>83.941246056782333</v>
      </c>
      <c r="N37" s="328"/>
      <c r="O37" s="327">
        <f>F37*100/SUM(F36:F37)</f>
        <v>83.189546863221381</v>
      </c>
      <c r="P37" s="328"/>
      <c r="Q37" s="327">
        <f>H37*100/SUM(H36:H37)</f>
        <v>90.369707811568276</v>
      </c>
      <c r="R37" s="327"/>
    </row>
    <row r="38" spans="1:25" s="314" customFormat="1">
      <c r="A38" s="285" t="s">
        <v>157</v>
      </c>
      <c r="B38" s="324">
        <f>D38+F38+H38</f>
        <v>28016</v>
      </c>
      <c r="C38" s="581"/>
      <c r="D38" s="533">
        <v>9873</v>
      </c>
      <c r="E38" s="533"/>
      <c r="F38" s="533">
        <v>16349</v>
      </c>
      <c r="G38" s="533"/>
      <c r="H38" s="533">
        <v>1794</v>
      </c>
      <c r="I38" s="325"/>
      <c r="J38" s="326"/>
      <c r="K38" s="327">
        <f>B38*100/SUM(B36:B37)</f>
        <v>37.597294540769767</v>
      </c>
      <c r="L38" s="328"/>
      <c r="M38" s="327">
        <f>D38*100/SUM(D36:D37)</f>
        <v>24.332117507886434</v>
      </c>
      <c r="N38" s="328"/>
      <c r="O38" s="327">
        <f>F38*100/SUM(F36:F37)</f>
        <v>68.468883491079652</v>
      </c>
      <c r="P38" s="323"/>
      <c r="Q38" s="327">
        <f>H38*100/SUM(H36:H37)</f>
        <v>17.829457364341085</v>
      </c>
      <c r="R38" s="327"/>
    </row>
    <row r="39" spans="1:25" s="310" customFormat="1">
      <c r="A39" s="285" t="s">
        <v>158</v>
      </c>
      <c r="B39" s="324">
        <f>D39+F39+H39</f>
        <v>35001</v>
      </c>
      <c r="C39" s="577"/>
      <c r="D39" s="533">
        <v>24187</v>
      </c>
      <c r="E39" s="533"/>
      <c r="F39" s="533">
        <v>3515</v>
      </c>
      <c r="G39" s="533"/>
      <c r="H39" s="533">
        <v>7299</v>
      </c>
      <c r="I39" s="158"/>
      <c r="J39" s="345"/>
      <c r="K39" s="327">
        <f>B39*100/SUM(B36:B37)</f>
        <v>46.971120296312201</v>
      </c>
      <c r="L39" s="327"/>
      <c r="M39" s="327">
        <f>D39*100/SUM(D36:D37)</f>
        <v>59.609128548895896</v>
      </c>
      <c r="N39" s="327"/>
      <c r="O39" s="327">
        <f>F39*100/SUM(F36:F37)</f>
        <v>14.72066337214172</v>
      </c>
      <c r="P39" s="346"/>
      <c r="Q39" s="327">
        <f>H39*100/SUM(H36:H37)</f>
        <v>72.540250447227194</v>
      </c>
      <c r="R39" s="327"/>
    </row>
    <row r="40" spans="1:25" s="310" customFormat="1" ht="11.4">
      <c r="A40" s="282" t="s">
        <v>4</v>
      </c>
      <c r="B40" s="324">
        <f>D40+F40+H40</f>
        <v>0</v>
      </c>
      <c r="C40" s="577"/>
      <c r="D40" s="533">
        <v>0</v>
      </c>
      <c r="E40" s="533"/>
      <c r="F40" s="533">
        <v>0</v>
      </c>
      <c r="G40" s="533"/>
      <c r="H40" s="533">
        <v>0</v>
      </c>
      <c r="I40" s="158"/>
      <c r="J40" s="345"/>
      <c r="K40" s="342">
        <v>0</v>
      </c>
      <c r="L40" s="364"/>
      <c r="M40" s="342">
        <v>0</v>
      </c>
      <c r="N40" s="324"/>
      <c r="O40" s="324">
        <v>0</v>
      </c>
      <c r="P40" s="518"/>
      <c r="Q40" s="342">
        <v>0</v>
      </c>
      <c r="R40" s="327"/>
    </row>
    <row r="41" spans="1:25" s="310" customFormat="1" ht="6.6" customHeight="1" thickBot="1">
      <c r="A41" s="174"/>
      <c r="B41" s="347"/>
      <c r="C41" s="584"/>
      <c r="D41" s="347"/>
      <c r="E41" s="584"/>
      <c r="F41" s="347"/>
      <c r="G41" s="598"/>
      <c r="H41" s="347"/>
      <c r="I41" s="348"/>
      <c r="J41" s="349"/>
      <c r="K41" s="350"/>
      <c r="L41" s="349"/>
      <c r="M41" s="350"/>
      <c r="N41" s="349"/>
      <c r="O41" s="350"/>
      <c r="P41" s="351"/>
      <c r="Q41" s="352"/>
      <c r="R41" s="352"/>
    </row>
    <row r="42" spans="1:25" s="353" customFormat="1" ht="6.6" customHeight="1">
      <c r="B42" s="354"/>
      <c r="C42" s="585"/>
      <c r="D42" s="354"/>
      <c r="E42" s="585"/>
      <c r="G42" s="585"/>
      <c r="I42" s="355"/>
      <c r="K42" s="354"/>
      <c r="M42" s="354"/>
    </row>
    <row r="43" spans="1:25" s="353" customFormat="1" ht="11.4">
      <c r="A43" s="286" t="s">
        <v>159</v>
      </c>
      <c r="B43" s="354"/>
      <c r="C43" s="585"/>
      <c r="D43" s="354"/>
      <c r="E43" s="585"/>
      <c r="F43" s="356"/>
      <c r="G43" s="585"/>
      <c r="I43" s="355"/>
      <c r="K43" s="354"/>
      <c r="M43" s="354"/>
      <c r="O43" s="356"/>
      <c r="T43" s="354"/>
      <c r="V43" s="356"/>
    </row>
    <row r="44" spans="1:25" s="504" customFormat="1" ht="22.5" customHeight="1">
      <c r="A44" s="714" t="s">
        <v>160</v>
      </c>
      <c r="B44" s="714"/>
      <c r="C44" s="714"/>
      <c r="D44" s="714"/>
      <c r="E44" s="714"/>
      <c r="F44" s="714"/>
      <c r="G44" s="714"/>
      <c r="H44" s="714"/>
      <c r="I44" s="714"/>
      <c r="J44" s="714"/>
      <c r="K44" s="714"/>
      <c r="L44" s="714"/>
      <c r="M44" s="714"/>
      <c r="N44" s="714"/>
      <c r="O44" s="714"/>
      <c r="P44" s="714"/>
      <c r="Q44" s="714"/>
      <c r="R44" s="714"/>
      <c r="S44" s="503"/>
      <c r="T44" s="503"/>
      <c r="U44" s="503"/>
      <c r="V44" s="503"/>
      <c r="W44" s="503"/>
      <c r="X44" s="503"/>
      <c r="Y44" s="503"/>
    </row>
    <row r="45" spans="1:25" s="504" customFormat="1" ht="10.199999999999999">
      <c r="A45" s="287" t="s">
        <v>13</v>
      </c>
      <c r="B45" s="505"/>
      <c r="C45" s="586"/>
      <c r="E45" s="586"/>
      <c r="G45" s="586"/>
      <c r="N45" s="507"/>
      <c r="P45" s="105"/>
      <c r="Q45" s="505"/>
      <c r="R45" s="506"/>
      <c r="U45" s="507"/>
      <c r="W45" s="105"/>
      <c r="X45" s="505"/>
      <c r="Y45" s="506"/>
    </row>
    <row r="46" spans="1:25" s="504" customFormat="1" ht="10.199999999999999">
      <c r="A46" s="288" t="s">
        <v>68</v>
      </c>
      <c r="B46" s="505"/>
      <c r="C46" s="586"/>
      <c r="E46" s="586"/>
      <c r="G46" s="586"/>
      <c r="N46" s="507"/>
      <c r="P46" s="106"/>
      <c r="Q46" s="505"/>
      <c r="R46" s="506"/>
      <c r="U46" s="507"/>
      <c r="W46" s="106"/>
      <c r="X46" s="505"/>
      <c r="Y46" s="506"/>
    </row>
    <row r="47" spans="1:25" s="504" customFormat="1" ht="10.199999999999999">
      <c r="A47" s="9" t="s">
        <v>229</v>
      </c>
      <c r="B47" s="505"/>
      <c r="C47" s="586"/>
      <c r="E47" s="586"/>
      <c r="G47" s="586"/>
      <c r="N47" s="507"/>
      <c r="P47" s="9"/>
      <c r="Q47" s="505"/>
      <c r="R47" s="506"/>
      <c r="U47" s="507"/>
      <c r="W47" s="9"/>
      <c r="X47" s="505"/>
      <c r="Y47" s="506"/>
    </row>
    <row r="48" spans="1:25">
      <c r="C48" s="587"/>
      <c r="E48" s="587"/>
      <c r="G48" s="587"/>
      <c r="H48" s="309"/>
      <c r="I48" s="309"/>
      <c r="J48" s="309"/>
    </row>
    <row r="49" spans="3:10">
      <c r="C49" s="587"/>
      <c r="E49" s="587"/>
      <c r="G49" s="587"/>
      <c r="H49" s="309"/>
      <c r="I49" s="309"/>
      <c r="J49" s="309"/>
    </row>
    <row r="50" spans="3:10">
      <c r="C50" s="587"/>
      <c r="E50" s="587"/>
      <c r="G50" s="587"/>
      <c r="H50" s="309"/>
      <c r="I50" s="309"/>
      <c r="J50" s="309"/>
    </row>
    <row r="51" spans="3:10">
      <c r="C51" s="587"/>
      <c r="E51" s="587"/>
      <c r="G51" s="587"/>
      <c r="H51" s="309"/>
      <c r="I51" s="309"/>
      <c r="J51" s="309"/>
    </row>
    <row r="52" spans="3:10">
      <c r="C52" s="587"/>
      <c r="E52" s="587"/>
      <c r="G52" s="587"/>
      <c r="H52" s="309"/>
      <c r="I52" s="309"/>
      <c r="J52" s="309"/>
    </row>
    <row r="53" spans="3:10">
      <c r="C53" s="587"/>
      <c r="E53" s="587"/>
      <c r="G53" s="587"/>
      <c r="H53" s="309"/>
      <c r="I53" s="309"/>
      <c r="J53" s="309"/>
    </row>
    <row r="54" spans="3:10">
      <c r="C54" s="587"/>
      <c r="E54" s="587"/>
      <c r="G54" s="587"/>
      <c r="H54" s="309"/>
      <c r="I54" s="309"/>
      <c r="J54" s="309"/>
    </row>
  </sheetData>
  <mergeCells count="15">
    <mergeCell ref="A1:R1"/>
    <mergeCell ref="A4:A10"/>
    <mergeCell ref="B4:I4"/>
    <mergeCell ref="K4:R4"/>
    <mergeCell ref="B7:C10"/>
    <mergeCell ref="D7:I7"/>
    <mergeCell ref="A44:R44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R70"/>
  <sheetViews>
    <sheetView zoomScaleNormal="100" workbookViewId="0">
      <pane xSplit="1" ySplit="11" topLeftCell="B30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309" customWidth="1"/>
    <col min="2" max="2" width="8.6640625" style="309" customWidth="1"/>
    <col min="3" max="3" width="2.6640625" style="603" customWidth="1"/>
    <col min="4" max="4" width="8.6640625" style="309" customWidth="1"/>
    <col min="5" max="5" width="2.6640625" style="603" customWidth="1"/>
    <col min="6" max="6" width="8.6640625" style="309" customWidth="1"/>
    <col min="7" max="7" width="2.6640625" style="603" customWidth="1"/>
    <col min="8" max="8" width="8.6640625" style="309" customWidth="1"/>
    <col min="9" max="9" width="2.6640625" style="603" customWidth="1"/>
    <col min="10" max="10" width="1.6640625" style="309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44140625" style="309"/>
  </cols>
  <sheetData>
    <row r="1" spans="1:18" ht="25.5" customHeight="1">
      <c r="A1" s="721" t="s">
        <v>230</v>
      </c>
      <c r="B1" s="721"/>
      <c r="C1" s="721"/>
      <c r="D1" s="721"/>
      <c r="E1" s="721"/>
      <c r="F1" s="721"/>
      <c r="G1" s="721"/>
      <c r="H1" s="721"/>
      <c r="I1" s="721"/>
      <c r="J1" s="721"/>
      <c r="K1" s="721"/>
      <c r="L1" s="721"/>
      <c r="M1" s="721"/>
      <c r="N1" s="721"/>
      <c r="O1" s="721"/>
      <c r="P1" s="721"/>
      <c r="Q1" s="721"/>
      <c r="R1" s="721"/>
    </row>
    <row r="2" spans="1:18" s="314" customFormat="1" ht="6.6" customHeight="1" thickBot="1">
      <c r="A2" s="310"/>
      <c r="B2" s="311"/>
      <c r="C2" s="576"/>
      <c r="D2" s="311"/>
      <c r="E2" s="576"/>
      <c r="F2" s="311"/>
      <c r="G2" s="576"/>
      <c r="H2" s="313"/>
      <c r="I2" s="576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6" customHeight="1">
      <c r="A3" s="453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9" t="s">
        <v>133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19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19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9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19"/>
      <c r="B8" s="716"/>
      <c r="C8" s="716"/>
      <c r="D8" s="430"/>
      <c r="E8" s="548"/>
      <c r="F8" s="430"/>
      <c r="G8" s="548"/>
      <c r="H8" s="430"/>
      <c r="I8" s="548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19"/>
      <c r="B9" s="716"/>
      <c r="C9" s="716"/>
      <c r="D9" s="500"/>
      <c r="E9" s="549"/>
      <c r="F9" s="500"/>
      <c r="G9" s="549"/>
      <c r="H9" s="500"/>
      <c r="I9" s="549"/>
      <c r="J9" s="429"/>
      <c r="K9" s="716"/>
      <c r="L9" s="716"/>
      <c r="M9" s="500"/>
      <c r="N9" s="500"/>
      <c r="O9" s="500"/>
      <c r="P9" s="500"/>
      <c r="Q9" s="500"/>
      <c r="R9" s="500"/>
    </row>
    <row r="10" spans="1:18" s="128" customFormat="1" ht="11.4">
      <c r="A10" s="719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314" customFormat="1" ht="6.6" customHeight="1">
      <c r="A11" s="433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6" customHeight="1">
      <c r="A12" s="315"/>
      <c r="B12" s="316"/>
      <c r="C12" s="577"/>
      <c r="D12" s="316"/>
      <c r="E12" s="577"/>
      <c r="F12" s="316"/>
      <c r="G12" s="577"/>
      <c r="H12" s="316"/>
      <c r="I12" s="577"/>
      <c r="J12" s="316"/>
      <c r="K12" s="316"/>
      <c r="L12" s="316"/>
      <c r="M12" s="316"/>
      <c r="N12" s="316"/>
      <c r="O12" s="316"/>
      <c r="P12" s="316"/>
    </row>
    <row r="13" spans="1:18" s="319" customFormat="1" ht="12">
      <c r="A13" s="447" t="s">
        <v>156</v>
      </c>
      <c r="B13" s="439">
        <f>SUM(D13,F13,H13)</f>
        <v>96300</v>
      </c>
      <c r="C13" s="582"/>
      <c r="D13" s="439">
        <f>D15</f>
        <v>51113</v>
      </c>
      <c r="E13" s="568"/>
      <c r="F13" s="439">
        <f>F15</f>
        <v>30049</v>
      </c>
      <c r="G13" s="582"/>
      <c r="H13" s="439">
        <f>H15</f>
        <v>15138</v>
      </c>
      <c r="I13" s="582"/>
      <c r="J13" s="442"/>
      <c r="K13" s="446">
        <f>M13+O13+Q13</f>
        <v>100</v>
      </c>
      <c r="L13" s="446"/>
      <c r="M13" s="446">
        <f>D13*100/B13</f>
        <v>53.076843198338523</v>
      </c>
      <c r="N13" s="444"/>
      <c r="O13" s="446">
        <f>F13*100/B13</f>
        <v>31.203530633437175</v>
      </c>
      <c r="P13" s="446"/>
      <c r="Q13" s="446">
        <f>H13*100/B13</f>
        <v>15.719626168224298</v>
      </c>
      <c r="R13" s="446"/>
    </row>
    <row r="14" spans="1:18" s="314" customFormat="1" ht="6.6" customHeight="1">
      <c r="A14" s="320"/>
      <c r="B14" s="321"/>
      <c r="C14" s="579"/>
      <c r="D14" s="321"/>
      <c r="E14" s="579"/>
      <c r="F14" s="321"/>
      <c r="G14" s="579"/>
      <c r="H14" s="321"/>
      <c r="I14" s="579"/>
      <c r="J14" s="320"/>
      <c r="K14" s="323"/>
      <c r="L14" s="323"/>
      <c r="M14" s="323"/>
      <c r="N14" s="323"/>
      <c r="O14" s="323"/>
      <c r="P14" s="323"/>
      <c r="Q14" s="323"/>
      <c r="R14" s="323"/>
    </row>
    <row r="15" spans="1:18" s="319" customFormat="1" ht="12">
      <c r="A15" s="289" t="s">
        <v>15</v>
      </c>
      <c r="B15" s="341">
        <f t="shared" ref="B15:B17" si="0">SUM(D15,F15,H15)</f>
        <v>96300</v>
      </c>
      <c r="C15" s="581"/>
      <c r="D15" s="341">
        <f>SUM(D16:D17)</f>
        <v>51113</v>
      </c>
      <c r="E15" s="581"/>
      <c r="F15" s="341">
        <f>SUM(F16:F17)</f>
        <v>30049</v>
      </c>
      <c r="G15" s="577"/>
      <c r="H15" s="341">
        <f>SUM(H16:H17)</f>
        <v>15138</v>
      </c>
      <c r="I15" s="577"/>
      <c r="J15" s="358"/>
      <c r="K15" s="338">
        <f>SUM(K16:K17)</f>
        <v>100</v>
      </c>
      <c r="L15" s="338"/>
      <c r="M15" s="338">
        <f>SUM(M16:M17)</f>
        <v>100</v>
      </c>
      <c r="N15" s="338"/>
      <c r="O15" s="338">
        <f>SUM(O16:O17)</f>
        <v>100</v>
      </c>
      <c r="P15" s="332"/>
      <c r="Q15" s="338">
        <f>SUM(Q16:Q17)</f>
        <v>100</v>
      </c>
      <c r="R15" s="338"/>
    </row>
    <row r="16" spans="1:18" s="314" customFormat="1" ht="11.4">
      <c r="A16" s="290" t="s">
        <v>89</v>
      </c>
      <c r="B16" s="324">
        <f t="shared" si="0"/>
        <v>86273</v>
      </c>
      <c r="C16" s="581"/>
      <c r="D16" s="533">
        <v>45941</v>
      </c>
      <c r="E16" s="533"/>
      <c r="F16" s="533">
        <v>27317</v>
      </c>
      <c r="G16" s="533"/>
      <c r="H16" s="533">
        <v>13015</v>
      </c>
      <c r="I16" s="577"/>
      <c r="J16" s="344"/>
      <c r="K16" s="328">
        <f>B16*100/SUM(B16:B17)</f>
        <v>89.587746625129796</v>
      </c>
      <c r="L16" s="328"/>
      <c r="M16" s="328">
        <f>D16*100/SUM(D16:D17)</f>
        <v>89.881243519261247</v>
      </c>
      <c r="N16" s="328"/>
      <c r="O16" s="328">
        <f>F16*100/SUM(F16:F17)</f>
        <v>90.908183300609011</v>
      </c>
      <c r="P16" s="327"/>
      <c r="Q16" s="328">
        <f>H16*100/SUM(H16:H17)</f>
        <v>85.975690315761653</v>
      </c>
      <c r="R16" s="328"/>
    </row>
    <row r="17" spans="1:18" s="314" customFormat="1" ht="11.4">
      <c r="A17" s="290" t="s">
        <v>90</v>
      </c>
      <c r="B17" s="324">
        <f t="shared" si="0"/>
        <v>10027</v>
      </c>
      <c r="C17" s="581"/>
      <c r="D17" s="533">
        <v>5172</v>
      </c>
      <c r="E17" s="533"/>
      <c r="F17" s="533">
        <v>2732</v>
      </c>
      <c r="G17" s="533"/>
      <c r="H17" s="533">
        <v>2123</v>
      </c>
      <c r="I17" s="577"/>
      <c r="J17" s="344"/>
      <c r="K17" s="328">
        <f>B17*100/SUM(B16:B17)</f>
        <v>10.412253374870197</v>
      </c>
      <c r="L17" s="328"/>
      <c r="M17" s="328">
        <f>D17*100/SUM(D16:D17)</f>
        <v>10.118756480738755</v>
      </c>
      <c r="N17" s="328"/>
      <c r="O17" s="328">
        <f>F17*100/SUM(F16:F17)</f>
        <v>9.0918166993909946</v>
      </c>
      <c r="P17" s="327"/>
      <c r="Q17" s="328">
        <f>H17*100/SUM(H16:H17)</f>
        <v>14.024309684238341</v>
      </c>
      <c r="R17" s="328"/>
    </row>
    <row r="18" spans="1:18" s="314" customFormat="1" ht="6.6" customHeight="1">
      <c r="A18" s="343"/>
      <c r="B18" s="324"/>
      <c r="C18" s="581"/>
      <c r="D18" s="324"/>
      <c r="E18" s="581"/>
      <c r="F18" s="359"/>
      <c r="G18" s="577"/>
      <c r="H18" s="330"/>
      <c r="I18" s="577"/>
      <c r="J18" s="344"/>
      <c r="K18" s="328"/>
      <c r="L18" s="328"/>
      <c r="M18" s="328"/>
      <c r="N18" s="328"/>
      <c r="O18" s="327"/>
      <c r="P18" s="327"/>
      <c r="Q18" s="323"/>
      <c r="R18" s="323"/>
    </row>
    <row r="19" spans="1:18" s="319" customFormat="1" ht="12">
      <c r="A19" s="291" t="s">
        <v>16</v>
      </c>
      <c r="B19" s="341">
        <f t="shared" ref="B19:B25" si="1">SUM(D19,F19,H19)</f>
        <v>96300</v>
      </c>
      <c r="C19" s="579"/>
      <c r="D19" s="341">
        <f>SUM(D20:D25)</f>
        <v>51113</v>
      </c>
      <c r="E19" s="581"/>
      <c r="F19" s="341">
        <f>SUM(F20:F25)</f>
        <v>30049</v>
      </c>
      <c r="G19" s="581"/>
      <c r="H19" s="341">
        <f>SUM(H20:H25)</f>
        <v>15138</v>
      </c>
      <c r="I19" s="581"/>
      <c r="J19" s="360"/>
      <c r="K19" s="338">
        <f>SUM(K20:K24)</f>
        <v>100</v>
      </c>
      <c r="L19" s="338"/>
      <c r="M19" s="338">
        <f>SUM(M20:M24)</f>
        <v>100</v>
      </c>
      <c r="N19" s="338"/>
      <c r="O19" s="338">
        <f>SUM(O20:O24)</f>
        <v>99.999999999999986</v>
      </c>
      <c r="P19" s="338"/>
      <c r="Q19" s="338">
        <f>SUM(Q20:Q24)</f>
        <v>100</v>
      </c>
      <c r="R19" s="338"/>
    </row>
    <row r="20" spans="1:18" s="314" customFormat="1" ht="11.4">
      <c r="A20" s="292" t="s">
        <v>220</v>
      </c>
      <c r="B20" s="324">
        <f t="shared" si="1"/>
        <v>14390</v>
      </c>
      <c r="C20" s="581"/>
      <c r="D20" s="533">
        <v>9949</v>
      </c>
      <c r="E20" s="533"/>
      <c r="F20" s="533">
        <v>2829</v>
      </c>
      <c r="G20" s="533"/>
      <c r="H20" s="533">
        <v>1612</v>
      </c>
      <c r="I20" s="581"/>
      <c r="J20" s="326"/>
      <c r="K20" s="328">
        <f>B20*100/SUM($B$20:$B$24)</f>
        <v>14.958575452967287</v>
      </c>
      <c r="L20" s="328"/>
      <c r="M20" s="328">
        <f>D20*100/SUM($D$20:$D$24)</f>
        <v>19.483393388688704</v>
      </c>
      <c r="N20" s="328"/>
      <c r="O20" s="328">
        <f>F20*100/SUM($F$20:$F$24)</f>
        <v>9.4309430943094306</v>
      </c>
      <c r="P20" s="323"/>
      <c r="Q20" s="328">
        <f>H20*100/SUM($H$20:$H$24)</f>
        <v>10.648698639186154</v>
      </c>
      <c r="R20" s="327"/>
    </row>
    <row r="21" spans="1:18" s="314" customFormat="1" ht="12">
      <c r="A21" s="292" t="s">
        <v>1</v>
      </c>
      <c r="B21" s="324">
        <f t="shared" si="1"/>
        <v>49677</v>
      </c>
      <c r="C21" s="581"/>
      <c r="D21" s="533">
        <v>27329</v>
      </c>
      <c r="E21" s="533"/>
      <c r="F21" s="533">
        <v>15318</v>
      </c>
      <c r="G21" s="533"/>
      <c r="H21" s="533">
        <v>7030</v>
      </c>
      <c r="I21" s="577"/>
      <c r="J21" s="344"/>
      <c r="K21" s="328">
        <f t="shared" ref="K21" si="2">B21*100/SUM($B$20:$B$24)</f>
        <v>51.639829935862117</v>
      </c>
      <c r="L21" s="338"/>
      <c r="M21" s="328">
        <f t="shared" ref="M21:M23" si="3">D21*100/SUM($D$20:$D$24)</f>
        <v>53.519113269622437</v>
      </c>
      <c r="N21" s="338"/>
      <c r="O21" s="328">
        <f t="shared" ref="O21:O24" si="4">F21*100/SUM($F$20:$F$24)</f>
        <v>51.065106510651063</v>
      </c>
      <c r="P21" s="327"/>
      <c r="Q21" s="328">
        <f t="shared" ref="Q21:Q22" si="5">H21*100/SUM($H$20:$H$24)</f>
        <v>46.439423966177827</v>
      </c>
      <c r="R21" s="327"/>
    </row>
    <row r="22" spans="1:18" s="314" customFormat="1" ht="11.4">
      <c r="A22" s="292" t="s">
        <v>2</v>
      </c>
      <c r="B22" s="324">
        <f t="shared" si="1"/>
        <v>22729</v>
      </c>
      <c r="C22" s="581"/>
      <c r="D22" s="533">
        <v>9904</v>
      </c>
      <c r="E22" s="533"/>
      <c r="F22" s="533">
        <v>8649</v>
      </c>
      <c r="G22" s="533"/>
      <c r="H22" s="533">
        <v>4176</v>
      </c>
      <c r="I22" s="577"/>
      <c r="J22" s="344"/>
      <c r="K22" s="328">
        <f>B22*100/SUM($B$20:$B$24)</f>
        <v>23.627064730402601</v>
      </c>
      <c r="L22" s="361"/>
      <c r="M22" s="328">
        <f>D22*100/SUM($D$20:$D$24)</f>
        <v>19.395268682437724</v>
      </c>
      <c r="N22" s="361"/>
      <c r="O22" s="328">
        <f>F22*100/SUM($F$20:$F$24)</f>
        <v>28.832883288328834</v>
      </c>
      <c r="P22" s="327"/>
      <c r="Q22" s="328">
        <f t="shared" si="5"/>
        <v>27.586206896551722</v>
      </c>
      <c r="R22" s="327"/>
    </row>
    <row r="23" spans="1:18" s="314" customFormat="1" ht="11.4">
      <c r="A23" s="292" t="s">
        <v>3</v>
      </c>
      <c r="B23" s="324">
        <f t="shared" si="1"/>
        <v>7637</v>
      </c>
      <c r="C23" s="581"/>
      <c r="D23" s="533">
        <v>3112</v>
      </c>
      <c r="E23" s="533"/>
      <c r="F23" s="533">
        <v>2600</v>
      </c>
      <c r="G23" s="533"/>
      <c r="H23" s="533">
        <v>1925</v>
      </c>
      <c r="I23" s="581"/>
      <c r="J23" s="326"/>
      <c r="K23" s="328">
        <f>B23*100/SUM($B$20:$B$24)</f>
        <v>7.9387519620786078</v>
      </c>
      <c r="L23" s="328"/>
      <c r="M23" s="328">
        <f t="shared" si="3"/>
        <v>6.094313018956603</v>
      </c>
      <c r="N23" s="328"/>
      <c r="O23" s="328">
        <f t="shared" si="4"/>
        <v>8.6675334200086667</v>
      </c>
      <c r="P23" s="323"/>
      <c r="Q23" s="328">
        <f>H23*100/SUM($H$20:$H$24)</f>
        <v>12.71634297793632</v>
      </c>
      <c r="R23" s="327"/>
    </row>
    <row r="24" spans="1:18" s="314" customFormat="1" ht="11.4">
      <c r="A24" s="196" t="s">
        <v>40</v>
      </c>
      <c r="B24" s="324">
        <f t="shared" si="1"/>
        <v>1766</v>
      </c>
      <c r="C24" s="581"/>
      <c r="D24" s="533">
        <v>770</v>
      </c>
      <c r="E24" s="533" t="s">
        <v>204</v>
      </c>
      <c r="F24" s="533">
        <v>601</v>
      </c>
      <c r="G24" s="533" t="s">
        <v>204</v>
      </c>
      <c r="H24" s="533">
        <v>395</v>
      </c>
      <c r="I24" s="581"/>
      <c r="J24" s="344"/>
      <c r="K24" s="328">
        <f>B24*100/SUM($B$20:$B$24)</f>
        <v>1.8357779186893834</v>
      </c>
      <c r="L24" s="328"/>
      <c r="M24" s="328">
        <f>D24*100/SUM($D$20:$D$24)</f>
        <v>1.5079116402945323</v>
      </c>
      <c r="N24" s="328"/>
      <c r="O24" s="328">
        <f t="shared" si="4"/>
        <v>2.0035336867020037</v>
      </c>
      <c r="P24" s="323"/>
      <c r="Q24" s="328">
        <f>H24*100/SUM($H$20:$H$24)</f>
        <v>2.6093275201479722</v>
      </c>
      <c r="R24" s="327"/>
    </row>
    <row r="25" spans="1:18" s="314" customFormat="1" ht="11.4">
      <c r="A25" s="196" t="s">
        <v>4</v>
      </c>
      <c r="B25" s="533">
        <f t="shared" si="1"/>
        <v>101</v>
      </c>
      <c r="C25" s="581" t="s">
        <v>204</v>
      </c>
      <c r="D25" s="533">
        <v>49</v>
      </c>
      <c r="E25" s="533" t="s">
        <v>204</v>
      </c>
      <c r="F25" s="533">
        <v>52</v>
      </c>
      <c r="G25" s="533" t="s">
        <v>204</v>
      </c>
      <c r="H25" s="533">
        <v>0</v>
      </c>
      <c r="I25" s="581"/>
      <c r="J25" s="344"/>
      <c r="K25" s="364" t="s">
        <v>14</v>
      </c>
      <c r="L25" s="364"/>
      <c r="M25" s="364" t="s">
        <v>14</v>
      </c>
      <c r="N25" s="328"/>
      <c r="O25" s="328" t="s">
        <v>14</v>
      </c>
      <c r="P25" s="323"/>
      <c r="Q25" s="328">
        <v>0</v>
      </c>
      <c r="R25" s="327"/>
    </row>
    <row r="26" spans="1:18" s="314" customFormat="1" ht="6.6" customHeight="1">
      <c r="A26" s="329"/>
      <c r="B26" s="324"/>
      <c r="C26" s="581"/>
      <c r="D26" s="324"/>
      <c r="E26" s="581"/>
      <c r="F26" s="330"/>
      <c r="G26" s="581"/>
      <c r="H26" s="324"/>
      <c r="I26" s="581"/>
      <c r="J26" s="326"/>
      <c r="K26" s="328"/>
      <c r="L26" s="328"/>
      <c r="M26" s="328"/>
      <c r="N26" s="328"/>
      <c r="O26" s="327"/>
      <c r="P26" s="323"/>
      <c r="Q26" s="323"/>
      <c r="R26" s="323"/>
    </row>
    <row r="27" spans="1:18" s="314" customFormat="1" ht="24">
      <c r="A27" s="293" t="s">
        <v>139</v>
      </c>
      <c r="B27" s="341">
        <f>SUM(D27,F27,H27)</f>
        <v>96300</v>
      </c>
      <c r="C27" s="583"/>
      <c r="D27" s="341">
        <f>SUM(D28:D30)</f>
        <v>51113</v>
      </c>
      <c r="E27" s="604"/>
      <c r="F27" s="341">
        <f>SUM(F28:F30)</f>
        <v>30049</v>
      </c>
      <c r="G27" s="604"/>
      <c r="H27" s="341">
        <f>SUM(H28:H30)</f>
        <v>15138</v>
      </c>
      <c r="I27" s="577"/>
      <c r="J27" s="358"/>
      <c r="K27" s="338">
        <f>SUM(K28:K29)</f>
        <v>100</v>
      </c>
      <c r="L27" s="338"/>
      <c r="M27" s="338">
        <f>SUM(M28:M29)</f>
        <v>100</v>
      </c>
      <c r="N27" s="338"/>
      <c r="O27" s="338">
        <f>SUM(O28:O29)</f>
        <v>100</v>
      </c>
      <c r="P27" s="332"/>
      <c r="Q27" s="338">
        <f>SUM(Q28:Q29)</f>
        <v>100</v>
      </c>
      <c r="R27" s="323"/>
    </row>
    <row r="28" spans="1:18" s="314" customFormat="1" ht="12" customHeight="1">
      <c r="A28" s="199" t="s">
        <v>140</v>
      </c>
      <c r="B28" s="324">
        <f t="shared" ref="B28" si="6">SUM(D28,F28,H28)</f>
        <v>19915</v>
      </c>
      <c r="C28" s="533"/>
      <c r="D28" s="533">
        <v>19730</v>
      </c>
      <c r="E28" s="533"/>
      <c r="F28" s="533">
        <v>182</v>
      </c>
      <c r="G28" s="533" t="s">
        <v>204</v>
      </c>
      <c r="H28" s="533">
        <v>3</v>
      </c>
      <c r="I28" s="533" t="s">
        <v>204</v>
      </c>
      <c r="J28" s="344"/>
      <c r="K28" s="328">
        <f>B28*100/SUM(B28:B29)</f>
        <v>20.680166147455868</v>
      </c>
      <c r="L28" s="328"/>
      <c r="M28" s="328">
        <f>D28*100/SUM(D28:D29)</f>
        <v>38.600747363684384</v>
      </c>
      <c r="N28" s="327"/>
      <c r="O28" s="328">
        <f>F28*100/SUM(F28:F29)</f>
        <v>0.6056773935904689</v>
      </c>
      <c r="P28" s="327"/>
      <c r="Q28" s="328">
        <f>H28*100/SUM(H28:H29)</f>
        <v>1.9817677368212445E-2</v>
      </c>
      <c r="R28" s="323"/>
    </row>
    <row r="29" spans="1:18" s="314" customFormat="1" ht="12" customHeight="1">
      <c r="A29" s="199" t="s">
        <v>141</v>
      </c>
      <c r="B29" s="324">
        <f>SUM(D29,F29,H29)</f>
        <v>76385</v>
      </c>
      <c r="C29" s="533"/>
      <c r="D29" s="533">
        <v>31383</v>
      </c>
      <c r="E29" s="533"/>
      <c r="F29" s="533">
        <v>29867</v>
      </c>
      <c r="G29" s="533"/>
      <c r="H29" s="533">
        <v>15135</v>
      </c>
      <c r="I29" s="533"/>
      <c r="J29" s="362"/>
      <c r="K29" s="328">
        <f>B29*100/SUM(B28:B29)</f>
        <v>79.319833852544136</v>
      </c>
      <c r="L29" s="361"/>
      <c r="M29" s="328">
        <f>D29*100/SUM(D28:D29)</f>
        <v>61.399252636315616</v>
      </c>
      <c r="N29" s="363"/>
      <c r="O29" s="328">
        <f>F29*100/SUM(F28:F29)</f>
        <v>99.394322606409531</v>
      </c>
      <c r="P29" s="363"/>
      <c r="Q29" s="328">
        <f>H29*100/SUM(H28:H29)</f>
        <v>99.980182322631791</v>
      </c>
      <c r="R29" s="323"/>
    </row>
    <row r="30" spans="1:18" s="314" customFormat="1" ht="12" customHeight="1">
      <c r="A30" s="19" t="s">
        <v>4</v>
      </c>
      <c r="B30" s="533">
        <f>SUM(D30,F30,H30)</f>
        <v>0</v>
      </c>
      <c r="C30" s="533"/>
      <c r="D30" s="533">
        <v>0</v>
      </c>
      <c r="E30" s="533"/>
      <c r="F30" s="533">
        <v>0</v>
      </c>
      <c r="G30" s="533"/>
      <c r="H30" s="533">
        <v>0</v>
      </c>
      <c r="I30" s="533"/>
      <c r="J30" s="362"/>
      <c r="K30" s="661" t="s">
        <v>14</v>
      </c>
      <c r="L30" s="662"/>
      <c r="M30" s="661" t="s">
        <v>14</v>
      </c>
      <c r="N30" s="363"/>
      <c r="O30" s="328">
        <v>0</v>
      </c>
      <c r="P30" s="363"/>
      <c r="Q30" s="328">
        <v>0</v>
      </c>
      <c r="R30" s="323"/>
    </row>
    <row r="31" spans="1:18" s="314" customFormat="1" ht="6.6" customHeight="1">
      <c r="A31" s="329"/>
      <c r="B31" s="324"/>
      <c r="C31" s="581"/>
      <c r="D31" s="324"/>
      <c r="E31" s="581"/>
      <c r="F31" s="321"/>
      <c r="G31" s="581"/>
      <c r="H31" s="321"/>
      <c r="I31" s="581"/>
      <c r="J31" s="326"/>
      <c r="K31" s="328"/>
      <c r="L31" s="328"/>
      <c r="M31" s="328"/>
      <c r="N31" s="328"/>
      <c r="O31" s="328"/>
      <c r="P31" s="323"/>
      <c r="Q31" s="323"/>
      <c r="R31" s="323"/>
    </row>
    <row r="32" spans="1:18" s="314" customFormat="1" ht="24">
      <c r="A32" s="293" t="s">
        <v>143</v>
      </c>
      <c r="B32" s="341">
        <f>SUM(D32,F32,H32)</f>
        <v>96300</v>
      </c>
      <c r="C32" s="583"/>
      <c r="D32" s="341">
        <f>SUM(D33:D35)</f>
        <v>51113</v>
      </c>
      <c r="E32" s="604"/>
      <c r="F32" s="341">
        <f>SUM(F33:F35)</f>
        <v>30049</v>
      </c>
      <c r="G32" s="604"/>
      <c r="H32" s="341">
        <f>SUM(H33:H35)</f>
        <v>15138</v>
      </c>
      <c r="I32" s="577"/>
      <c r="J32" s="358"/>
      <c r="K32" s="338">
        <f>SUM(K33:K34)</f>
        <v>100</v>
      </c>
      <c r="L32" s="338"/>
      <c r="M32" s="338">
        <f>SUM(M33:M34)</f>
        <v>100</v>
      </c>
      <c r="N32" s="338"/>
      <c r="O32" s="338">
        <f>SUM(O33:O34)</f>
        <v>100</v>
      </c>
      <c r="P32" s="332"/>
      <c r="Q32" s="338">
        <f>SUM(Q33:Q34)</f>
        <v>100</v>
      </c>
      <c r="R32" s="323"/>
    </row>
    <row r="33" spans="1:18" s="314" customFormat="1" ht="12" customHeight="1">
      <c r="A33" s="199" t="s">
        <v>140</v>
      </c>
      <c r="B33" s="324">
        <f t="shared" ref="B33:B35" si="7">SUM(D33,F33,H33)</f>
        <v>18496</v>
      </c>
      <c r="C33" s="581"/>
      <c r="D33" s="533">
        <v>7812</v>
      </c>
      <c r="E33" s="533"/>
      <c r="F33" s="533">
        <v>6961</v>
      </c>
      <c r="G33" s="533"/>
      <c r="H33" s="533">
        <v>3723</v>
      </c>
      <c r="I33" s="577"/>
      <c r="J33" s="344"/>
      <c r="K33" s="328">
        <f>B33*100/SUM(B33:B34)</f>
        <v>19.206645898234683</v>
      </c>
      <c r="L33" s="328"/>
      <c r="M33" s="328">
        <f>D33*100/SUM(D33:D34)</f>
        <v>15.283782990628607</v>
      </c>
      <c r="N33" s="327"/>
      <c r="O33" s="328">
        <f>F33*100/SUM(F33:F34)</f>
        <v>23.165496355951944</v>
      </c>
      <c r="P33" s="327"/>
      <c r="Q33" s="328">
        <f>H33*100/SUM(H33:H34)</f>
        <v>24.593737613951646</v>
      </c>
      <c r="R33" s="323"/>
    </row>
    <row r="34" spans="1:18" s="314" customFormat="1" ht="12" customHeight="1">
      <c r="A34" s="199" t="s">
        <v>141</v>
      </c>
      <c r="B34" s="324">
        <f t="shared" si="7"/>
        <v>77804</v>
      </c>
      <c r="C34" s="581"/>
      <c r="D34" s="533">
        <v>43301</v>
      </c>
      <c r="E34" s="533"/>
      <c r="F34" s="533">
        <v>23088</v>
      </c>
      <c r="G34" s="533"/>
      <c r="H34" s="533">
        <v>11415</v>
      </c>
      <c r="I34" s="581"/>
      <c r="J34" s="362"/>
      <c r="K34" s="328">
        <f>B34*100/SUM(B33:B34)</f>
        <v>80.793354101765317</v>
      </c>
      <c r="L34" s="361"/>
      <c r="M34" s="328">
        <f>D34*100/SUM(D33:D34)</f>
        <v>84.716217009371391</v>
      </c>
      <c r="N34" s="363"/>
      <c r="O34" s="328">
        <f>F34*100/SUM(F33:F34)</f>
        <v>76.834503644048056</v>
      </c>
      <c r="P34" s="363"/>
      <c r="Q34" s="328">
        <f>H34*100/SUM(H33:H34)</f>
        <v>75.406262386048354</v>
      </c>
      <c r="R34" s="323"/>
    </row>
    <row r="35" spans="1:18" s="314" customFormat="1" ht="12" customHeight="1">
      <c r="A35" s="19" t="s">
        <v>4</v>
      </c>
      <c r="B35" s="533">
        <f t="shared" si="7"/>
        <v>0</v>
      </c>
      <c r="C35" s="581"/>
      <c r="D35" s="533">
        <v>0</v>
      </c>
      <c r="E35" s="533"/>
      <c r="F35" s="533">
        <v>0</v>
      </c>
      <c r="G35" s="533"/>
      <c r="H35" s="533">
        <v>0</v>
      </c>
      <c r="I35" s="581"/>
      <c r="J35" s="362"/>
      <c r="K35" s="661">
        <v>0</v>
      </c>
      <c r="L35" s="662"/>
      <c r="M35" s="661">
        <v>0</v>
      </c>
      <c r="N35" s="363"/>
      <c r="O35" s="328">
        <v>0</v>
      </c>
      <c r="P35" s="363"/>
      <c r="Q35" s="328">
        <v>0</v>
      </c>
      <c r="R35" s="323"/>
    </row>
    <row r="36" spans="1:18" s="314" customFormat="1" ht="6.6" customHeight="1">
      <c r="A36" s="329"/>
      <c r="B36" s="324"/>
      <c r="C36" s="581"/>
      <c r="D36" s="324"/>
      <c r="E36" s="581"/>
      <c r="F36" s="321"/>
      <c r="G36" s="581"/>
      <c r="H36" s="321"/>
      <c r="I36" s="581"/>
      <c r="J36" s="326"/>
      <c r="K36" s="328"/>
      <c r="L36" s="328"/>
      <c r="M36" s="328"/>
      <c r="N36" s="328"/>
      <c r="O36" s="328"/>
      <c r="P36" s="323"/>
      <c r="Q36" s="323"/>
      <c r="R36" s="323"/>
    </row>
    <row r="37" spans="1:18" s="319" customFormat="1" ht="12">
      <c r="A37" s="293" t="s">
        <v>17</v>
      </c>
      <c r="B37" s="341">
        <f>SUM(D37,F37,H37)</f>
        <v>96300</v>
      </c>
      <c r="C37" s="583"/>
      <c r="D37" s="341">
        <f>SUM(D38:D40)</f>
        <v>51113</v>
      </c>
      <c r="E37" s="604"/>
      <c r="F37" s="341">
        <f>SUM(F38:F40)</f>
        <v>30049</v>
      </c>
      <c r="G37" s="604"/>
      <c r="H37" s="341">
        <f>SUM(H38:H40)</f>
        <v>15138</v>
      </c>
      <c r="I37" s="577"/>
      <c r="J37" s="358"/>
      <c r="K37" s="338">
        <f>SUM(K38:K39)</f>
        <v>100</v>
      </c>
      <c r="L37" s="338"/>
      <c r="M37" s="338">
        <f>SUM(M38:M39)</f>
        <v>100</v>
      </c>
      <c r="N37" s="338"/>
      <c r="O37" s="338">
        <f>SUM(O38:O39)</f>
        <v>100</v>
      </c>
      <c r="P37" s="332"/>
      <c r="Q37" s="338">
        <f>SUM(Q38:Q39)</f>
        <v>100</v>
      </c>
      <c r="R37" s="338"/>
    </row>
    <row r="38" spans="1:18" s="314" customFormat="1" ht="11.4">
      <c r="A38" s="199" t="s">
        <v>18</v>
      </c>
      <c r="B38" s="324">
        <f t="shared" ref="B38:B40" si="8">SUM(D38,F38,H38)</f>
        <v>92630</v>
      </c>
      <c r="C38" s="581"/>
      <c r="D38" s="533">
        <v>49428</v>
      </c>
      <c r="E38" s="533"/>
      <c r="F38" s="533">
        <v>28606</v>
      </c>
      <c r="G38" s="533"/>
      <c r="H38" s="533">
        <v>14596</v>
      </c>
      <c r="I38" s="577"/>
      <c r="J38" s="344"/>
      <c r="K38" s="328">
        <f>B38*100/SUM(B38:B39)</f>
        <v>96.384163154882685</v>
      </c>
      <c r="L38" s="328"/>
      <c r="M38" s="328">
        <f>D38*100/SUM(D38:D39)</f>
        <v>97.073726383597162</v>
      </c>
      <c r="N38" s="327"/>
      <c r="O38" s="328">
        <f>F38*100/SUM(F38:F39)</f>
        <v>95.197843522246998</v>
      </c>
      <c r="P38" s="327"/>
      <c r="Q38" s="328">
        <f>H38*100/SUM(H38:H39)</f>
        <v>96.419606288809618</v>
      </c>
      <c r="R38" s="327"/>
    </row>
    <row r="39" spans="1:18" s="314" customFormat="1" ht="11.4">
      <c r="A39" s="199" t="s">
        <v>19</v>
      </c>
      <c r="B39" s="324">
        <f t="shared" si="8"/>
        <v>3475</v>
      </c>
      <c r="C39" s="581"/>
      <c r="D39" s="533">
        <v>1490</v>
      </c>
      <c r="E39" s="533"/>
      <c r="F39" s="533">
        <v>1443</v>
      </c>
      <c r="G39" s="533" t="s">
        <v>204</v>
      </c>
      <c r="H39" s="533">
        <v>542</v>
      </c>
      <c r="I39" s="581"/>
      <c r="J39" s="362"/>
      <c r="K39" s="328">
        <f>B39*100/SUM(B38:B39)</f>
        <v>3.6158368451173195</v>
      </c>
      <c r="L39" s="361"/>
      <c r="M39" s="328">
        <f>D39*100/SUM(D38:D39)</f>
        <v>2.926273616402844</v>
      </c>
      <c r="N39" s="363"/>
      <c r="O39" s="328">
        <f>F39*100/SUM(F38:F39)</f>
        <v>4.8021564777530035</v>
      </c>
      <c r="P39" s="363"/>
      <c r="Q39" s="328">
        <f>H39*100/SUM(H38:H39)</f>
        <v>3.5803937111903816</v>
      </c>
      <c r="R39" s="327"/>
    </row>
    <row r="40" spans="1:18" s="314" customFormat="1" ht="11.4">
      <c r="A40" s="19" t="s">
        <v>4</v>
      </c>
      <c r="B40" s="533">
        <f t="shared" si="8"/>
        <v>195</v>
      </c>
      <c r="C40" s="581" t="s">
        <v>204</v>
      </c>
      <c r="D40" s="533">
        <v>195</v>
      </c>
      <c r="E40" s="533" t="s">
        <v>204</v>
      </c>
      <c r="F40" s="533">
        <v>0</v>
      </c>
      <c r="G40" s="533"/>
      <c r="H40" s="533">
        <v>0</v>
      </c>
      <c r="I40" s="581"/>
      <c r="J40" s="362"/>
      <c r="K40" s="661" t="s">
        <v>14</v>
      </c>
      <c r="L40" s="662"/>
      <c r="M40" s="661" t="s">
        <v>14</v>
      </c>
      <c r="N40" s="363"/>
      <c r="O40" s="661">
        <v>0</v>
      </c>
      <c r="P40" s="662"/>
      <c r="Q40" s="661">
        <v>0</v>
      </c>
      <c r="R40" s="327"/>
    </row>
    <row r="41" spans="1:18" s="314" customFormat="1" ht="6.6" customHeight="1">
      <c r="A41" s="329"/>
      <c r="B41" s="324"/>
      <c r="C41" s="581"/>
      <c r="D41" s="324"/>
      <c r="E41" s="581"/>
      <c r="F41" s="321"/>
      <c r="G41" s="581"/>
      <c r="H41" s="321"/>
      <c r="I41" s="581"/>
      <c r="J41" s="326"/>
      <c r="K41" s="328"/>
      <c r="L41" s="328"/>
      <c r="M41" s="328"/>
      <c r="N41" s="328"/>
      <c r="O41" s="328"/>
      <c r="P41" s="323"/>
      <c r="Q41" s="323"/>
      <c r="R41" s="323"/>
    </row>
    <row r="42" spans="1:18" s="319" customFormat="1" ht="12">
      <c r="A42" s="294" t="s">
        <v>20</v>
      </c>
      <c r="B42" s="341">
        <f t="shared" ref="B42:B49" si="9">SUM(D42,F42,H42)</f>
        <v>96298</v>
      </c>
      <c r="C42" s="599"/>
      <c r="D42" s="341">
        <f>SUM(D43:D49)</f>
        <v>51112</v>
      </c>
      <c r="E42" s="599"/>
      <c r="F42" s="341">
        <f>SUM(F43:F49)</f>
        <v>30049</v>
      </c>
      <c r="G42" s="599"/>
      <c r="H42" s="341">
        <f>SUM(H43:H49)</f>
        <v>15137</v>
      </c>
      <c r="I42" s="604"/>
      <c r="J42" s="358"/>
      <c r="K42" s="338">
        <f>SUM(K43:K48)</f>
        <v>100</v>
      </c>
      <c r="L42" s="338"/>
      <c r="M42" s="338">
        <f>SUM(M43:M48)</f>
        <v>100</v>
      </c>
      <c r="N42" s="338"/>
      <c r="O42" s="338">
        <f>SUM(O43:O48)</f>
        <v>100</v>
      </c>
      <c r="P42" s="332"/>
      <c r="Q42" s="338">
        <f>SUM(Q43:Q48)</f>
        <v>100</v>
      </c>
      <c r="R42" s="338"/>
    </row>
    <row r="43" spans="1:18" s="314" customFormat="1" ht="11.4">
      <c r="A43" s="295" t="s">
        <v>5</v>
      </c>
      <c r="B43" s="324">
        <f t="shared" si="9"/>
        <v>4966</v>
      </c>
      <c r="C43" s="581"/>
      <c r="D43" s="533">
        <v>3158</v>
      </c>
      <c r="E43" s="533"/>
      <c r="F43" s="533">
        <v>1249</v>
      </c>
      <c r="G43" s="533" t="s">
        <v>204</v>
      </c>
      <c r="H43" s="533">
        <v>559</v>
      </c>
      <c r="I43" s="581"/>
      <c r="J43" s="344"/>
      <c r="K43" s="328">
        <f>B43*100/SUM($B$43:$B$48)</f>
        <v>5.1676951413675765</v>
      </c>
      <c r="L43" s="328"/>
      <c r="M43" s="328">
        <f>D43*100/SUM($D$43:$D$48)</f>
        <v>6.1966524733630282</v>
      </c>
      <c r="N43" s="327"/>
      <c r="O43" s="328">
        <f>F43*100/SUM($F$43:$F$48)</f>
        <v>4.1637497083041639</v>
      </c>
      <c r="P43" s="327"/>
      <c r="Q43" s="328">
        <f>H43*100/SUM($H$43:$H$48)</f>
        <v>3.6929378344453987</v>
      </c>
      <c r="R43" s="327"/>
    </row>
    <row r="44" spans="1:18" s="314" customFormat="1" ht="11.4">
      <c r="A44" s="295" t="s">
        <v>161</v>
      </c>
      <c r="B44" s="324">
        <f t="shared" si="9"/>
        <v>22779</v>
      </c>
      <c r="C44" s="581"/>
      <c r="D44" s="533">
        <v>13356</v>
      </c>
      <c r="E44" s="533"/>
      <c r="F44" s="533">
        <v>6956</v>
      </c>
      <c r="G44" s="533"/>
      <c r="H44" s="533">
        <v>2467</v>
      </c>
      <c r="I44" s="581"/>
      <c r="J44" s="326"/>
      <c r="K44" s="328">
        <f t="shared" ref="K44:K48" si="10">B44*100/SUM($B$43:$B$48)</f>
        <v>23.70417390761418</v>
      </c>
      <c r="L44" s="328"/>
      <c r="M44" s="328">
        <f t="shared" ref="M44:M48" si="11">D44*100/SUM($D$43:$D$48)</f>
        <v>26.207248395895061</v>
      </c>
      <c r="N44" s="328"/>
      <c r="O44" s="328">
        <f t="shared" ref="O44:O48" si="12">F44*100/SUM($F$43:$F$48)</f>
        <v>23.188985565223188</v>
      </c>
      <c r="P44" s="323"/>
      <c r="Q44" s="328">
        <f t="shared" ref="Q44:Q48" si="13">H44*100/SUM($H$43:$H$48)</f>
        <v>16.297813305146331</v>
      </c>
      <c r="R44" s="327"/>
    </row>
    <row r="45" spans="1:18" s="314" customFormat="1" ht="11.4">
      <c r="A45" s="296" t="s">
        <v>162</v>
      </c>
      <c r="B45" s="324">
        <f t="shared" si="9"/>
        <v>22846</v>
      </c>
      <c r="C45" s="581"/>
      <c r="D45" s="533">
        <v>10241</v>
      </c>
      <c r="E45" s="533"/>
      <c r="F45" s="533">
        <v>11149</v>
      </c>
      <c r="G45" s="533"/>
      <c r="H45" s="533">
        <v>1456</v>
      </c>
      <c r="I45" s="581"/>
      <c r="J45" s="326"/>
      <c r="K45" s="328">
        <f t="shared" si="10"/>
        <v>23.773895126798962</v>
      </c>
      <c r="L45" s="328"/>
      <c r="M45" s="328">
        <f t="shared" si="11"/>
        <v>20.094970861213039</v>
      </c>
      <c r="N45" s="328"/>
      <c r="O45" s="328">
        <f t="shared" si="12"/>
        <v>37.167050038337166</v>
      </c>
      <c r="P45" s="323"/>
      <c r="Q45" s="328">
        <f t="shared" si="13"/>
        <v>9.6188148246019693</v>
      </c>
      <c r="R45" s="327"/>
    </row>
    <row r="46" spans="1:18" s="314" customFormat="1" ht="11.4">
      <c r="A46" s="296" t="s">
        <v>163</v>
      </c>
      <c r="B46" s="324">
        <f t="shared" si="9"/>
        <v>11530</v>
      </c>
      <c r="C46" s="581"/>
      <c r="D46" s="533">
        <v>6813</v>
      </c>
      <c r="E46" s="533"/>
      <c r="F46" s="533">
        <v>2629</v>
      </c>
      <c r="G46" s="533"/>
      <c r="H46" s="533">
        <v>2088</v>
      </c>
      <c r="I46" s="581"/>
      <c r="J46" s="326"/>
      <c r="K46" s="328">
        <f t="shared" si="10"/>
        <v>11.99829339105279</v>
      </c>
      <c r="L46" s="328"/>
      <c r="M46" s="328">
        <f>D46*100/SUM($D$43:$D$48)</f>
        <v>13.368522261248357</v>
      </c>
      <c r="N46" s="328"/>
      <c r="O46" s="328">
        <f>F46*100/SUM($F$43:$F$48)</f>
        <v>8.764209754308764</v>
      </c>
      <c r="P46" s="323"/>
      <c r="Q46" s="328">
        <f>H46*100/SUM($H$43:$H$48)</f>
        <v>13.794014666050076</v>
      </c>
      <c r="R46" s="327"/>
    </row>
    <row r="47" spans="1:18" s="314" customFormat="1" ht="11.4">
      <c r="A47" s="295" t="s">
        <v>164</v>
      </c>
      <c r="B47" s="324">
        <f t="shared" si="9"/>
        <v>11944</v>
      </c>
      <c r="C47" s="581"/>
      <c r="D47" s="533">
        <v>5919</v>
      </c>
      <c r="E47" s="533"/>
      <c r="F47" s="533">
        <v>3031</v>
      </c>
      <c r="G47" s="533"/>
      <c r="H47" s="533">
        <v>2994</v>
      </c>
      <c r="I47" s="581"/>
      <c r="J47" s="326"/>
      <c r="K47" s="328">
        <f t="shared" si="10"/>
        <v>12.429108088702041</v>
      </c>
      <c r="L47" s="328"/>
      <c r="M47" s="328">
        <f t="shared" si="11"/>
        <v>11.614308419833998</v>
      </c>
      <c r="N47" s="328"/>
      <c r="O47" s="328">
        <f t="shared" si="12"/>
        <v>10.104343767710104</v>
      </c>
      <c r="P47" s="323"/>
      <c r="Q47" s="328">
        <f t="shared" si="13"/>
        <v>19.779348615974104</v>
      </c>
      <c r="R47" s="327"/>
    </row>
    <row r="48" spans="1:18" s="314" customFormat="1" ht="11.4">
      <c r="A48" s="19" t="s">
        <v>165</v>
      </c>
      <c r="B48" s="324">
        <f t="shared" si="9"/>
        <v>22032</v>
      </c>
      <c r="C48" s="581"/>
      <c r="D48" s="533">
        <v>11476</v>
      </c>
      <c r="E48" s="533"/>
      <c r="F48" s="533">
        <v>4983</v>
      </c>
      <c r="G48" s="533"/>
      <c r="H48" s="533">
        <v>5573</v>
      </c>
      <c r="I48" s="581"/>
      <c r="J48" s="326"/>
      <c r="K48" s="328">
        <f t="shared" si="10"/>
        <v>22.926834344464446</v>
      </c>
      <c r="L48" s="328"/>
      <c r="M48" s="328">
        <f t="shared" si="11"/>
        <v>22.518297588446519</v>
      </c>
      <c r="N48" s="328"/>
      <c r="O48" s="328">
        <f t="shared" si="12"/>
        <v>16.611661166116612</v>
      </c>
      <c r="P48" s="323"/>
      <c r="Q48" s="328">
        <f t="shared" si="13"/>
        <v>36.817070753782126</v>
      </c>
      <c r="R48" s="327"/>
    </row>
    <row r="49" spans="1:18" s="314" customFormat="1" ht="11.4">
      <c r="A49" s="19" t="s">
        <v>4</v>
      </c>
      <c r="B49" s="533">
        <f t="shared" si="9"/>
        <v>201</v>
      </c>
      <c r="C49" s="581" t="s">
        <v>204</v>
      </c>
      <c r="D49" s="533">
        <v>149</v>
      </c>
      <c r="E49" s="533" t="s">
        <v>204</v>
      </c>
      <c r="F49" s="533">
        <v>52</v>
      </c>
      <c r="G49" s="533" t="s">
        <v>204</v>
      </c>
      <c r="H49" s="533">
        <v>0</v>
      </c>
      <c r="I49" s="581"/>
      <c r="J49" s="326"/>
      <c r="K49" s="661" t="s">
        <v>14</v>
      </c>
      <c r="L49" s="662"/>
      <c r="M49" s="661" t="s">
        <v>14</v>
      </c>
      <c r="N49" s="363"/>
      <c r="O49" s="328" t="s">
        <v>14</v>
      </c>
      <c r="P49" s="363"/>
      <c r="Q49" s="328">
        <v>0</v>
      </c>
      <c r="R49" s="327"/>
    </row>
    <row r="50" spans="1:18" s="310" customFormat="1" ht="6.6" customHeight="1">
      <c r="A50" s="202"/>
      <c r="B50" s="324"/>
      <c r="C50" s="577"/>
      <c r="D50" s="330"/>
      <c r="E50" s="577"/>
      <c r="F50" s="330"/>
      <c r="G50" s="577"/>
      <c r="H50" s="330"/>
      <c r="I50" s="577"/>
      <c r="J50" s="345"/>
      <c r="K50" s="327"/>
      <c r="L50" s="327"/>
      <c r="M50" s="327"/>
      <c r="N50" s="327"/>
      <c r="O50" s="327"/>
      <c r="P50" s="346"/>
      <c r="Q50" s="327"/>
      <c r="R50" s="327"/>
    </row>
    <row r="51" spans="1:18" s="319" customFormat="1" ht="12">
      <c r="A51" s="294" t="s">
        <v>21</v>
      </c>
      <c r="B51" s="341">
        <f>SUM(D51,F51,H51)</f>
        <v>96300</v>
      </c>
      <c r="C51" s="583"/>
      <c r="D51" s="341">
        <f>SUM(D52:D54)</f>
        <v>51113</v>
      </c>
      <c r="E51" s="604"/>
      <c r="F51" s="341">
        <f>SUM(F52:F54)</f>
        <v>30049</v>
      </c>
      <c r="G51" s="604"/>
      <c r="H51" s="341">
        <f>SUM(H52:H54)</f>
        <v>15138</v>
      </c>
      <c r="I51" s="581"/>
      <c r="J51" s="366"/>
      <c r="K51" s="338">
        <f>SUM(K52:K53)</f>
        <v>100</v>
      </c>
      <c r="L51" s="338"/>
      <c r="M51" s="338">
        <f>SUM(M52:M53)</f>
        <v>100</v>
      </c>
      <c r="N51" s="338"/>
      <c r="O51" s="338">
        <f>SUM(O52:O53)</f>
        <v>100</v>
      </c>
      <c r="P51" s="367"/>
      <c r="Q51" s="338">
        <f>SUM(Q52:Q53)</f>
        <v>100</v>
      </c>
      <c r="R51" s="338"/>
    </row>
    <row r="52" spans="1:18" s="314" customFormat="1">
      <c r="A52" s="297" t="s">
        <v>166</v>
      </c>
      <c r="B52" s="324">
        <f t="shared" ref="B52:B54" si="14">SUM(D52,F52,H52)</f>
        <v>40282</v>
      </c>
      <c r="C52" s="600"/>
      <c r="D52" s="533">
        <v>21579</v>
      </c>
      <c r="E52" s="533"/>
      <c r="F52" s="533">
        <v>12689</v>
      </c>
      <c r="G52" s="533"/>
      <c r="H52" s="533">
        <v>6014</v>
      </c>
      <c r="I52" s="581"/>
      <c r="J52" s="326"/>
      <c r="K52" s="328">
        <f>B52*100/SUM(B52:B53)</f>
        <v>41.82969885773624</v>
      </c>
      <c r="L52" s="361"/>
      <c r="M52" s="328">
        <f>D52*100/SUM(D52:D53)</f>
        <v>42.218222370042845</v>
      </c>
      <c r="N52" s="361"/>
      <c r="O52" s="328">
        <f>F52*100/SUM(F52:F53)</f>
        <v>42.22769476521681</v>
      </c>
      <c r="P52" s="323"/>
      <c r="Q52" s="328">
        <f>H52*100/SUM(H52:H53)</f>
        <v>39.727837230809882</v>
      </c>
      <c r="R52" s="327"/>
    </row>
    <row r="53" spans="1:18" s="314" customFormat="1">
      <c r="A53" s="297" t="s">
        <v>167</v>
      </c>
      <c r="B53" s="324">
        <f t="shared" si="14"/>
        <v>56018</v>
      </c>
      <c r="C53" s="581"/>
      <c r="D53" s="533">
        <v>29534</v>
      </c>
      <c r="E53" s="533"/>
      <c r="F53" s="533">
        <v>17360</v>
      </c>
      <c r="G53" s="533"/>
      <c r="H53" s="533">
        <v>9124</v>
      </c>
      <c r="I53" s="577"/>
      <c r="J53" s="344"/>
      <c r="K53" s="328">
        <f>B53*100/SUM(B52:B53)</f>
        <v>58.17030114226376</v>
      </c>
      <c r="L53" s="328"/>
      <c r="M53" s="328">
        <f>D53*100/SUM(D52:D53)</f>
        <v>57.781777629957155</v>
      </c>
      <c r="N53" s="328"/>
      <c r="O53" s="328">
        <f>F53*100/SUM(F52:F53)</f>
        <v>57.77230523478319</v>
      </c>
      <c r="P53" s="327"/>
      <c r="Q53" s="328">
        <f>H53*100/SUM(H52:H53)</f>
        <v>60.272162769190118</v>
      </c>
      <c r="R53" s="327"/>
    </row>
    <row r="54" spans="1:18" s="314" customFormat="1" ht="11.4">
      <c r="A54" s="19" t="s">
        <v>4</v>
      </c>
      <c r="B54" s="533">
        <f t="shared" si="14"/>
        <v>0</v>
      </c>
      <c r="C54" s="581"/>
      <c r="D54" s="533">
        <v>0</v>
      </c>
      <c r="E54" s="533"/>
      <c r="F54" s="533">
        <v>0</v>
      </c>
      <c r="G54" s="533"/>
      <c r="H54" s="533">
        <v>0</v>
      </c>
      <c r="I54" s="577"/>
      <c r="J54" s="344"/>
      <c r="K54" s="328">
        <v>0</v>
      </c>
      <c r="L54" s="662"/>
      <c r="M54" s="328">
        <v>0</v>
      </c>
      <c r="N54" s="328"/>
      <c r="O54" s="328">
        <v>0</v>
      </c>
      <c r="P54" s="327"/>
      <c r="Q54" s="328">
        <v>0</v>
      </c>
      <c r="R54" s="327"/>
    </row>
    <row r="55" spans="1:18" s="314" customFormat="1" ht="6.6" customHeight="1">
      <c r="A55" s="368"/>
      <c r="B55" s="324"/>
      <c r="C55" s="601"/>
      <c r="D55" s="369"/>
      <c r="E55" s="600"/>
      <c r="F55" s="369"/>
      <c r="G55" s="600"/>
      <c r="H55" s="370"/>
      <c r="I55" s="581"/>
      <c r="J55" s="371"/>
      <c r="K55" s="361"/>
      <c r="L55" s="361"/>
      <c r="M55" s="361"/>
      <c r="N55" s="361"/>
      <c r="O55" s="361"/>
      <c r="P55" s="372"/>
      <c r="Q55" s="323"/>
      <c r="R55" s="323"/>
    </row>
    <row r="56" spans="1:18" s="319" customFormat="1" ht="12">
      <c r="A56" s="298" t="s">
        <v>22</v>
      </c>
      <c r="B56" s="341">
        <f t="shared" ref="B56:B61" si="15">SUM(D56,F56,H56)</f>
        <v>96301</v>
      </c>
      <c r="C56" s="599"/>
      <c r="D56" s="341">
        <f>SUM(D57:D61)</f>
        <v>51113</v>
      </c>
      <c r="E56" s="599"/>
      <c r="F56" s="341">
        <f>SUM(F57:F61)</f>
        <v>30049</v>
      </c>
      <c r="G56" s="599"/>
      <c r="H56" s="341">
        <f>SUM(H57:H61)</f>
        <v>15139</v>
      </c>
      <c r="I56" s="581"/>
      <c r="J56" s="366"/>
      <c r="K56" s="338">
        <f>SUM(K57:K60)</f>
        <v>99.999999999999986</v>
      </c>
      <c r="L56" s="338"/>
      <c r="M56" s="338">
        <f>SUM(M57:M60)</f>
        <v>99.999999999999986</v>
      </c>
      <c r="N56" s="338"/>
      <c r="O56" s="338">
        <f>SUM(O57:O60)</f>
        <v>100</v>
      </c>
      <c r="P56" s="367"/>
      <c r="Q56" s="338">
        <f>SUM(Q57:Q60)</f>
        <v>100</v>
      </c>
      <c r="R56" s="338"/>
    </row>
    <row r="57" spans="1:18" s="314" customFormat="1" ht="11.4">
      <c r="A57" s="299" t="s">
        <v>71</v>
      </c>
      <c r="B57" s="324">
        <f t="shared" si="15"/>
        <v>53824</v>
      </c>
      <c r="C57" s="581"/>
      <c r="D57" s="533">
        <v>27684</v>
      </c>
      <c r="E57" s="533"/>
      <c r="F57" s="533">
        <v>19288</v>
      </c>
      <c r="G57" s="533"/>
      <c r="H57" s="533">
        <v>6852</v>
      </c>
      <c r="I57" s="577"/>
      <c r="J57" s="344"/>
      <c r="K57" s="328">
        <f>B57*100/SUM($B$57:$B$60)</f>
        <v>56.062578770297996</v>
      </c>
      <c r="L57" s="328"/>
      <c r="M57" s="328">
        <f>D57*100/SUM($D$57:$D$60)</f>
        <v>54.356960534066367</v>
      </c>
      <c r="N57" s="328"/>
      <c r="O57" s="328">
        <f>F57*100/SUM($F$57:$F$60)</f>
        <v>64.426481394882757</v>
      </c>
      <c r="P57" s="323"/>
      <c r="Q57" s="328">
        <f>H57*100/SUM($H$57:$H$60)</f>
        <v>45.260585243411057</v>
      </c>
      <c r="R57" s="327"/>
    </row>
    <row r="58" spans="1:18" s="314" customFormat="1" ht="11.4">
      <c r="A58" s="299" t="s">
        <v>72</v>
      </c>
      <c r="B58" s="324">
        <f t="shared" si="15"/>
        <v>3073</v>
      </c>
      <c r="C58" s="581"/>
      <c r="D58" s="533">
        <v>917</v>
      </c>
      <c r="E58" s="533"/>
      <c r="F58" s="533">
        <v>352</v>
      </c>
      <c r="G58" s="533" t="s">
        <v>204</v>
      </c>
      <c r="H58" s="533">
        <v>1804</v>
      </c>
      <c r="I58" s="577"/>
      <c r="J58" s="344"/>
      <c r="K58" s="328">
        <f t="shared" ref="K58:K60" si="16">B58*100/SUM($B$57:$B$60)</f>
        <v>3.2008082743966586</v>
      </c>
      <c r="L58" s="328"/>
      <c r="M58" s="328">
        <f t="shared" ref="M58:M60" si="17">D58*100/SUM($D$57:$D$60)</f>
        <v>1.8005105046141763</v>
      </c>
      <c r="N58" s="327"/>
      <c r="O58" s="328">
        <f t="shared" ref="O58:O60" si="18">F58*100/SUM($F$57:$F$60)</f>
        <v>1.175763244037678</v>
      </c>
      <c r="P58" s="327"/>
      <c r="Q58" s="328">
        <f t="shared" ref="Q58:Q60" si="19">H58*100/SUM($H$57:$H$60)</f>
        <v>11.916242816566484</v>
      </c>
      <c r="R58" s="327"/>
    </row>
    <row r="59" spans="1:18" s="314" customFormat="1" ht="11.4">
      <c r="A59" s="299" t="s">
        <v>73</v>
      </c>
      <c r="B59" s="324">
        <f t="shared" si="15"/>
        <v>34974</v>
      </c>
      <c r="C59" s="581"/>
      <c r="D59" s="533">
        <v>20468</v>
      </c>
      <c r="E59" s="533"/>
      <c r="F59" s="533">
        <v>8633</v>
      </c>
      <c r="G59" s="533"/>
      <c r="H59" s="533">
        <v>5873</v>
      </c>
      <c r="I59" s="577"/>
      <c r="J59" s="344"/>
      <c r="K59" s="328">
        <f t="shared" si="16"/>
        <v>36.428593748372514</v>
      </c>
      <c r="L59" s="328"/>
      <c r="M59" s="328">
        <f t="shared" si="17"/>
        <v>40.18849401138818</v>
      </c>
      <c r="N59" s="327"/>
      <c r="O59" s="328">
        <f t="shared" si="18"/>
        <v>28.836261607321799</v>
      </c>
      <c r="P59" s="327"/>
      <c r="Q59" s="328">
        <f t="shared" si="19"/>
        <v>38.793843714908512</v>
      </c>
      <c r="R59" s="327"/>
    </row>
    <row r="60" spans="1:18" s="314" customFormat="1">
      <c r="A60" s="300" t="s">
        <v>168</v>
      </c>
      <c r="B60" s="324">
        <f t="shared" si="15"/>
        <v>4136</v>
      </c>
      <c r="C60" s="581"/>
      <c r="D60" s="533">
        <v>1861</v>
      </c>
      <c r="E60" s="533"/>
      <c r="F60" s="533">
        <v>1665</v>
      </c>
      <c r="G60" s="533"/>
      <c r="H60" s="533">
        <v>610</v>
      </c>
      <c r="I60" s="581"/>
      <c r="J60" s="344"/>
      <c r="K60" s="328">
        <f t="shared" si="16"/>
        <v>4.308019206932828</v>
      </c>
      <c r="L60" s="328"/>
      <c r="M60" s="328">
        <f t="shared" si="17"/>
        <v>3.6540349499312783</v>
      </c>
      <c r="N60" s="327"/>
      <c r="O60" s="328">
        <f t="shared" si="18"/>
        <v>5.561493753757766</v>
      </c>
      <c r="P60" s="327"/>
      <c r="Q60" s="328">
        <f t="shared" si="19"/>
        <v>4.029328225113944</v>
      </c>
      <c r="R60" s="327"/>
    </row>
    <row r="61" spans="1:18" s="314" customFormat="1" ht="11.4">
      <c r="A61" s="19" t="s">
        <v>4</v>
      </c>
      <c r="B61" s="324">
        <f t="shared" si="15"/>
        <v>294</v>
      </c>
      <c r="C61" s="581" t="s">
        <v>204</v>
      </c>
      <c r="D61" s="533">
        <v>183</v>
      </c>
      <c r="E61" s="533" t="s">
        <v>204</v>
      </c>
      <c r="F61" s="533">
        <v>111</v>
      </c>
      <c r="G61" s="533" t="s">
        <v>204</v>
      </c>
      <c r="H61" s="533">
        <v>0</v>
      </c>
      <c r="I61" s="581"/>
      <c r="J61" s="344"/>
      <c r="K61" s="365" t="s">
        <v>14</v>
      </c>
      <c r="L61" s="364"/>
      <c r="M61" s="365" t="s">
        <v>14</v>
      </c>
      <c r="N61" s="342"/>
      <c r="O61" s="365" t="s">
        <v>14</v>
      </c>
      <c r="P61" s="342"/>
      <c r="Q61" s="365">
        <v>0</v>
      </c>
      <c r="R61" s="327"/>
    </row>
    <row r="62" spans="1:18" s="310" customFormat="1" ht="6.6" customHeight="1" thickBot="1">
      <c r="A62" s="214"/>
      <c r="B62" s="347"/>
      <c r="C62" s="584"/>
      <c r="D62" s="347"/>
      <c r="E62" s="584"/>
      <c r="F62" s="347"/>
      <c r="G62" s="598"/>
      <c r="H62" s="347"/>
      <c r="I62" s="584"/>
      <c r="J62" s="349"/>
      <c r="K62" s="350"/>
      <c r="L62" s="349"/>
      <c r="M62" s="350"/>
      <c r="N62" s="349"/>
      <c r="O62" s="350"/>
      <c r="P62" s="351"/>
      <c r="Q62" s="350"/>
      <c r="R62" s="350"/>
    </row>
    <row r="63" spans="1:18" s="353" customFormat="1" ht="6.6" customHeight="1">
      <c r="B63" s="373"/>
      <c r="C63" s="585"/>
      <c r="D63" s="354"/>
      <c r="E63" s="585"/>
      <c r="F63" s="374"/>
      <c r="G63" s="585"/>
      <c r="I63" s="585"/>
      <c r="K63" s="373"/>
      <c r="M63" s="354"/>
      <c r="O63" s="374"/>
    </row>
    <row r="64" spans="1:18" s="353" customFormat="1" ht="11.4">
      <c r="A64" s="301" t="s">
        <v>78</v>
      </c>
      <c r="B64" s="354"/>
      <c r="C64" s="585"/>
      <c r="D64" s="354"/>
      <c r="E64" s="585"/>
      <c r="F64" s="374"/>
      <c r="G64" s="585"/>
      <c r="I64" s="585"/>
      <c r="K64" s="354"/>
      <c r="M64" s="354"/>
      <c r="O64" s="374"/>
    </row>
    <row r="65" spans="1:18" s="353" customFormat="1" ht="11.4">
      <c r="A65" s="301" t="s">
        <v>79</v>
      </c>
      <c r="B65" s="354"/>
      <c r="C65" s="585"/>
      <c r="D65" s="354"/>
      <c r="E65" s="585"/>
      <c r="G65" s="585"/>
      <c r="I65" s="585"/>
      <c r="K65" s="354"/>
      <c r="M65" s="354"/>
    </row>
    <row r="66" spans="1:18" s="353" customFormat="1" ht="11.4">
      <c r="A66" s="302" t="s">
        <v>80</v>
      </c>
      <c r="B66" s="375"/>
      <c r="C66" s="602"/>
      <c r="D66" s="375"/>
      <c r="E66" s="602"/>
      <c r="F66" s="375"/>
      <c r="G66" s="602"/>
      <c r="H66" s="376"/>
      <c r="I66" s="602"/>
      <c r="J66" s="376"/>
      <c r="K66" s="375"/>
      <c r="L66" s="376"/>
      <c r="M66" s="375"/>
      <c r="N66" s="376"/>
      <c r="O66" s="375"/>
      <c r="P66" s="376"/>
    </row>
    <row r="67" spans="1:18" s="504" customFormat="1" ht="22.5" customHeight="1">
      <c r="A67" s="714" t="s">
        <v>160</v>
      </c>
      <c r="B67" s="714"/>
      <c r="C67" s="714"/>
      <c r="D67" s="714"/>
      <c r="E67" s="714"/>
      <c r="F67" s="714"/>
      <c r="G67" s="714"/>
      <c r="H67" s="714"/>
      <c r="I67" s="714"/>
      <c r="J67" s="714"/>
      <c r="K67" s="714"/>
      <c r="L67" s="714"/>
      <c r="M67" s="714"/>
      <c r="N67" s="714"/>
      <c r="O67" s="714"/>
      <c r="P67" s="714"/>
      <c r="Q67" s="714"/>
      <c r="R67" s="714"/>
    </row>
    <row r="68" spans="1:18" s="504" customFormat="1" ht="10.199999999999999">
      <c r="A68" s="287" t="s">
        <v>13</v>
      </c>
      <c r="B68" s="505"/>
      <c r="C68" s="586"/>
      <c r="E68" s="586"/>
      <c r="G68" s="586"/>
      <c r="I68" s="605"/>
      <c r="N68" s="507"/>
      <c r="P68" s="105"/>
      <c r="Q68" s="505"/>
      <c r="R68" s="506"/>
    </row>
    <row r="69" spans="1:18" s="504" customFormat="1" ht="10.199999999999999">
      <c r="A69" s="288" t="s">
        <v>68</v>
      </c>
      <c r="B69" s="505"/>
      <c r="C69" s="586"/>
      <c r="E69" s="586"/>
      <c r="G69" s="586"/>
      <c r="I69" s="605"/>
      <c r="N69" s="507"/>
      <c r="P69" s="106"/>
      <c r="Q69" s="505"/>
      <c r="R69" s="506"/>
    </row>
    <row r="70" spans="1:18" s="504" customFormat="1" ht="10.199999999999999">
      <c r="A70" s="9" t="s">
        <v>229</v>
      </c>
      <c r="B70" s="505"/>
      <c r="C70" s="586"/>
      <c r="E70" s="586"/>
      <c r="G70" s="586"/>
      <c r="I70" s="605"/>
      <c r="N70" s="507"/>
      <c r="P70" s="9"/>
      <c r="Q70" s="505"/>
      <c r="R70" s="506"/>
    </row>
  </sheetData>
  <mergeCells count="15">
    <mergeCell ref="A1:R1"/>
    <mergeCell ref="A4:A10"/>
    <mergeCell ref="B4:I4"/>
    <mergeCell ref="K4:R4"/>
    <mergeCell ref="B7:C10"/>
    <mergeCell ref="D7:I7"/>
    <mergeCell ref="A67:R67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AX110"/>
  <sheetViews>
    <sheetView zoomScaleNormal="100" workbookViewId="0">
      <pane xSplit="1" ySplit="11" topLeftCell="B33" activePane="bottomRight" state="frozen"/>
      <selection pane="topRight" activeCell="B1" sqref="B1"/>
      <selection pane="bottomLeft" activeCell="A12" sqref="A12"/>
      <selection pane="bottomRight" activeCell="B51" sqref="B51"/>
    </sheetView>
  </sheetViews>
  <sheetFormatPr defaultColWidth="11.44140625" defaultRowHeight="13.2"/>
  <cols>
    <col min="1" max="1" width="30.6640625" style="309" customWidth="1"/>
    <col min="2" max="2" width="8.6640625" style="309" customWidth="1"/>
    <col min="3" max="3" width="2.6640625" style="603" customWidth="1"/>
    <col min="4" max="4" width="8.6640625" style="309" customWidth="1"/>
    <col min="5" max="5" width="2.6640625" style="603" customWidth="1"/>
    <col min="6" max="6" width="8.6640625" style="309" customWidth="1"/>
    <col min="7" max="7" width="2.6640625" style="603" customWidth="1"/>
    <col min="8" max="8" width="8.6640625" style="309" customWidth="1"/>
    <col min="9" max="9" width="2.6640625" style="603" customWidth="1"/>
    <col min="10" max="10" width="1.6640625" style="309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44140625" style="309"/>
  </cols>
  <sheetData>
    <row r="1" spans="1:18" ht="25.5" customHeight="1">
      <c r="A1" s="721" t="s">
        <v>231</v>
      </c>
      <c r="B1" s="721"/>
      <c r="C1" s="721"/>
      <c r="D1" s="721"/>
      <c r="E1" s="721"/>
      <c r="F1" s="721"/>
      <c r="G1" s="721"/>
      <c r="H1" s="721"/>
      <c r="I1" s="721"/>
      <c r="J1" s="721"/>
      <c r="K1" s="721"/>
      <c r="L1" s="721"/>
      <c r="M1" s="721"/>
      <c r="N1" s="721"/>
      <c r="O1" s="721"/>
      <c r="P1" s="721"/>
      <c r="Q1" s="721"/>
      <c r="R1" s="721"/>
    </row>
    <row r="2" spans="1:18" s="314" customFormat="1" ht="6.6" customHeight="1" thickBot="1">
      <c r="A2" s="310"/>
      <c r="B2" s="311"/>
      <c r="C2" s="576"/>
      <c r="D2" s="311"/>
      <c r="E2" s="576"/>
      <c r="F2" s="311"/>
      <c r="G2" s="576"/>
      <c r="H2" s="313"/>
      <c r="I2" s="576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6" customHeight="1">
      <c r="A3" s="508"/>
      <c r="B3" s="509"/>
      <c r="C3" s="606"/>
      <c r="D3" s="510"/>
      <c r="E3" s="606"/>
      <c r="F3" s="510"/>
      <c r="G3" s="606"/>
      <c r="H3" s="510"/>
      <c r="I3" s="606"/>
      <c r="J3" s="510"/>
      <c r="K3" s="510"/>
      <c r="L3" s="510"/>
      <c r="M3" s="510"/>
      <c r="N3" s="510"/>
      <c r="O3" s="510"/>
      <c r="P3" s="510"/>
      <c r="Q3" s="510"/>
      <c r="R3" s="510"/>
    </row>
    <row r="4" spans="1:18" s="128" customFormat="1" ht="12" customHeight="1">
      <c r="A4" s="719" t="s">
        <v>134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19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19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9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19"/>
      <c r="B8" s="716"/>
      <c r="C8" s="716"/>
      <c r="D8" s="430"/>
      <c r="E8" s="548"/>
      <c r="F8" s="430"/>
      <c r="G8" s="548"/>
      <c r="H8" s="430"/>
      <c r="I8" s="548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19"/>
      <c r="B9" s="716"/>
      <c r="C9" s="716"/>
      <c r="D9" s="500"/>
      <c r="E9" s="549"/>
      <c r="F9" s="500"/>
      <c r="G9" s="549"/>
      <c r="H9" s="500"/>
      <c r="I9" s="549"/>
      <c r="J9" s="429"/>
      <c r="K9" s="716"/>
      <c r="L9" s="716"/>
      <c r="M9" s="500"/>
      <c r="N9" s="500"/>
      <c r="O9" s="500"/>
      <c r="P9" s="500"/>
      <c r="Q9" s="500"/>
      <c r="R9" s="500"/>
    </row>
    <row r="10" spans="1:18" s="128" customFormat="1" ht="11.4">
      <c r="A10" s="719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314" customFormat="1" ht="6.6" customHeight="1">
      <c r="A11" s="433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6" customHeight="1">
      <c r="A12" s="315"/>
      <c r="B12" s="377"/>
      <c r="C12" s="577"/>
      <c r="D12" s="316"/>
      <c r="E12" s="577"/>
      <c r="F12" s="316"/>
      <c r="G12" s="577"/>
      <c r="H12" s="316"/>
      <c r="I12" s="577"/>
      <c r="J12" s="316"/>
      <c r="K12" s="316"/>
      <c r="L12" s="316"/>
      <c r="M12" s="316"/>
      <c r="N12" s="316"/>
      <c r="O12" s="316"/>
      <c r="P12" s="316"/>
    </row>
    <row r="13" spans="1:18" s="319" customFormat="1" ht="12">
      <c r="A13" s="447" t="s">
        <v>156</v>
      </c>
      <c r="B13" s="439">
        <f>SUM(D13,F13,H13)</f>
        <v>96298</v>
      </c>
      <c r="C13" s="578"/>
      <c r="D13" s="439">
        <f>D15</f>
        <v>51112</v>
      </c>
      <c r="E13" s="564"/>
      <c r="F13" s="439">
        <f>F15</f>
        <v>30049</v>
      </c>
      <c r="G13" s="578"/>
      <c r="H13" s="439">
        <f>H15</f>
        <v>15137</v>
      </c>
      <c r="I13" s="578"/>
      <c r="J13" s="442"/>
      <c r="K13" s="443">
        <f>K15</f>
        <v>99.999999999999986</v>
      </c>
      <c r="L13" s="444"/>
      <c r="M13" s="443">
        <f>D13*100/B13</f>
        <v>53.076907100874372</v>
      </c>
      <c r="N13" s="445"/>
      <c r="O13" s="443">
        <f>F13*100/B13</f>
        <v>31.204178695300005</v>
      </c>
      <c r="P13" s="446"/>
      <c r="Q13" s="443">
        <f>H13*100/B13</f>
        <v>15.718914203825625</v>
      </c>
      <c r="R13" s="442"/>
    </row>
    <row r="14" spans="1:18" s="314" customFormat="1" ht="6.6" customHeight="1">
      <c r="A14" s="320"/>
      <c r="B14" s="321"/>
      <c r="C14" s="579"/>
      <c r="D14" s="321"/>
      <c r="E14" s="579"/>
      <c r="F14" s="321"/>
      <c r="G14" s="579"/>
      <c r="H14" s="321"/>
      <c r="I14" s="579"/>
      <c r="J14" s="320"/>
      <c r="K14" s="323"/>
      <c r="L14" s="323"/>
      <c r="M14" s="323"/>
      <c r="N14" s="323"/>
      <c r="O14" s="323"/>
      <c r="P14" s="323"/>
      <c r="Q14" s="323"/>
      <c r="R14" s="320"/>
    </row>
    <row r="15" spans="1:18" s="319" customFormat="1" ht="24">
      <c r="A15" s="281" t="s">
        <v>91</v>
      </c>
      <c r="B15" s="341">
        <f t="shared" ref="B15:B24" si="0">SUM(D15,F15,H15)</f>
        <v>96298</v>
      </c>
      <c r="C15" s="581"/>
      <c r="D15" s="341">
        <f>SUM(D16:D24)</f>
        <v>51112</v>
      </c>
      <c r="E15" s="581"/>
      <c r="F15" s="341">
        <f>SUM(F16:F24)</f>
        <v>30049</v>
      </c>
      <c r="G15" s="579"/>
      <c r="H15" s="341">
        <f>SUM(H16:H24)</f>
        <v>15137</v>
      </c>
      <c r="I15" s="581"/>
      <c r="J15" s="326"/>
      <c r="K15" s="378">
        <f>SUM(K16:K23)</f>
        <v>99.999999999999986</v>
      </c>
      <c r="L15" s="378"/>
      <c r="M15" s="378">
        <f>SUM(M16:M23)</f>
        <v>100</v>
      </c>
      <c r="N15" s="378"/>
      <c r="O15" s="378">
        <f>SUM(O16:O23)</f>
        <v>100</v>
      </c>
      <c r="P15" s="378"/>
      <c r="Q15" s="378">
        <f>SUM(Q16:Q23)</f>
        <v>100</v>
      </c>
      <c r="R15" s="378"/>
    </row>
    <row r="16" spans="1:18" s="314" customFormat="1" ht="11.4">
      <c r="A16" s="303" t="s">
        <v>92</v>
      </c>
      <c r="B16" s="321">
        <f t="shared" si="0"/>
        <v>19273</v>
      </c>
      <c r="C16" s="581"/>
      <c r="D16" s="533">
        <v>7126</v>
      </c>
      <c r="E16" s="533"/>
      <c r="F16" s="533">
        <v>4732</v>
      </c>
      <c r="G16" s="533"/>
      <c r="H16" s="533">
        <v>7415</v>
      </c>
      <c r="I16" s="533"/>
      <c r="J16" s="222"/>
      <c r="K16" s="342">
        <f>B16*100/SUM(B16:B23)</f>
        <v>23.494489955139457</v>
      </c>
      <c r="L16" s="364"/>
      <c r="M16" s="342">
        <f>D16*100/SUM($D$16:$D$23)</f>
        <v>14.953937842318426</v>
      </c>
      <c r="N16" s="379"/>
      <c r="O16" s="342">
        <f>F16*100/SUM($F$16:$F$23)</f>
        <v>20.514154419733821</v>
      </c>
      <c r="P16" s="364"/>
      <c r="Q16" s="342">
        <f>H16*100/SUM($H$16:$H$23)</f>
        <v>65.549858557284296</v>
      </c>
      <c r="R16" s="342"/>
    </row>
    <row r="17" spans="1:18" s="314" customFormat="1" ht="11.4">
      <c r="A17" s="303" t="s">
        <v>93</v>
      </c>
      <c r="B17" s="321">
        <f t="shared" si="0"/>
        <v>2969</v>
      </c>
      <c r="C17" s="579"/>
      <c r="D17" s="533">
        <v>2628</v>
      </c>
      <c r="E17" s="533"/>
      <c r="F17" s="533">
        <v>145</v>
      </c>
      <c r="G17" s="533" t="s">
        <v>204</v>
      </c>
      <c r="H17" s="533">
        <v>196</v>
      </c>
      <c r="I17" s="533" t="s">
        <v>204</v>
      </c>
      <c r="J17" s="222"/>
      <c r="K17" s="342">
        <f>B17*100/SUM(B16:B23)</f>
        <v>3.6193192900331579</v>
      </c>
      <c r="L17" s="364"/>
      <c r="M17" s="342">
        <f t="shared" ref="M17:M23" si="1">D17*100/SUM($D$16:$D$23)</f>
        <v>5.5148678991878795</v>
      </c>
      <c r="N17" s="379"/>
      <c r="O17" s="342">
        <f t="shared" ref="O17:O23" si="2">F17*100/SUM($F$16:$F$23)</f>
        <v>0.62860363289547838</v>
      </c>
      <c r="P17" s="379"/>
      <c r="Q17" s="342">
        <f t="shared" ref="Q17:Q23" si="3">H17*100/SUM($H$16:$H$23)</f>
        <v>1.7326732673267327</v>
      </c>
      <c r="R17" s="342"/>
    </row>
    <row r="18" spans="1:18" s="314" customFormat="1" ht="11.4">
      <c r="A18" s="303" t="s">
        <v>94</v>
      </c>
      <c r="B18" s="321">
        <f t="shared" si="0"/>
        <v>21616</v>
      </c>
      <c r="C18" s="581"/>
      <c r="D18" s="533">
        <v>18715</v>
      </c>
      <c r="E18" s="533"/>
      <c r="F18" s="533">
        <v>1065</v>
      </c>
      <c r="G18" s="533" t="s">
        <v>204</v>
      </c>
      <c r="H18" s="533">
        <v>1836</v>
      </c>
      <c r="I18" s="533"/>
      <c r="J18" s="222"/>
      <c r="K18" s="342">
        <f>B18*100/SUM(B16:B23)</f>
        <v>26.350692412716988</v>
      </c>
      <c r="L18" s="364"/>
      <c r="M18" s="342">
        <f t="shared" si="1"/>
        <v>39.273497995928899</v>
      </c>
      <c r="N18" s="364"/>
      <c r="O18" s="342">
        <f t="shared" si="2"/>
        <v>4.6169853036805826</v>
      </c>
      <c r="P18" s="342"/>
      <c r="Q18" s="342">
        <f t="shared" si="3"/>
        <v>16.230551626591229</v>
      </c>
      <c r="R18" s="342"/>
    </row>
    <row r="19" spans="1:18" s="314" customFormat="1" ht="11.4">
      <c r="A19" s="303" t="s">
        <v>95</v>
      </c>
      <c r="B19" s="321">
        <f t="shared" si="0"/>
        <v>13191</v>
      </c>
      <c r="C19" s="579"/>
      <c r="D19" s="533">
        <v>11864</v>
      </c>
      <c r="E19" s="533"/>
      <c r="F19" s="533">
        <v>307</v>
      </c>
      <c r="G19" s="533" t="s">
        <v>204</v>
      </c>
      <c r="H19" s="533">
        <v>1020</v>
      </c>
      <c r="I19" s="533"/>
      <c r="J19" s="222"/>
      <c r="K19" s="342">
        <f>B19*100/SUM(B16:B23)</f>
        <v>16.080310122878878</v>
      </c>
      <c r="L19" s="364"/>
      <c r="M19" s="342">
        <f t="shared" si="1"/>
        <v>24.896648689484397</v>
      </c>
      <c r="N19" s="364"/>
      <c r="O19" s="342">
        <f t="shared" si="2"/>
        <v>1.3309056227511162</v>
      </c>
      <c r="P19" s="364"/>
      <c r="Q19" s="342">
        <f t="shared" si="3"/>
        <v>9.0169731258840162</v>
      </c>
      <c r="R19" s="342"/>
    </row>
    <row r="20" spans="1:18" s="314" customFormat="1" ht="11.4">
      <c r="A20" s="303" t="s">
        <v>96</v>
      </c>
      <c r="B20" s="321">
        <f t="shared" si="0"/>
        <v>679</v>
      </c>
      <c r="C20" s="579" t="s">
        <v>204</v>
      </c>
      <c r="D20" s="533">
        <v>608</v>
      </c>
      <c r="E20" s="533" t="s">
        <v>204</v>
      </c>
      <c r="F20" s="533">
        <v>0</v>
      </c>
      <c r="G20" s="533"/>
      <c r="H20" s="533">
        <v>71</v>
      </c>
      <c r="I20" s="533" t="s">
        <v>204</v>
      </c>
      <c r="J20" s="222"/>
      <c r="K20" s="342">
        <f>B20*100/SUM(B16:B23)</f>
        <v>0.8277257655549054</v>
      </c>
      <c r="L20" s="364"/>
      <c r="M20" s="342">
        <f t="shared" si="1"/>
        <v>1.2758902902230709</v>
      </c>
      <c r="N20" s="364"/>
      <c r="O20" s="342">
        <f t="shared" si="2"/>
        <v>0</v>
      </c>
      <c r="P20" s="364"/>
      <c r="Q20" s="342">
        <f t="shared" si="3"/>
        <v>0.6276520509193777</v>
      </c>
      <c r="R20" s="342"/>
    </row>
    <row r="21" spans="1:18" s="314" customFormat="1" ht="11.4">
      <c r="A21" s="303" t="s">
        <v>97</v>
      </c>
      <c r="B21" s="321">
        <f t="shared" si="0"/>
        <v>5824</v>
      </c>
      <c r="C21" s="579"/>
      <c r="D21" s="533">
        <v>2571</v>
      </c>
      <c r="E21" s="533"/>
      <c r="F21" s="533">
        <v>3076</v>
      </c>
      <c r="G21" s="533"/>
      <c r="H21" s="533">
        <v>177</v>
      </c>
      <c r="I21" s="533" t="s">
        <v>204</v>
      </c>
      <c r="J21" s="326"/>
      <c r="K21" s="342">
        <f>B21*100/SUM(B16:B23)</f>
        <v>7.0996684220791888</v>
      </c>
      <c r="L21" s="364"/>
      <c r="M21" s="342">
        <f t="shared" si="1"/>
        <v>5.3952531844794658</v>
      </c>
      <c r="N21" s="364"/>
      <c r="O21" s="342">
        <f t="shared" si="2"/>
        <v>13.335067412320631</v>
      </c>
      <c r="P21" s="364"/>
      <c r="Q21" s="342">
        <f t="shared" si="3"/>
        <v>1.5647100424328146</v>
      </c>
      <c r="R21" s="342"/>
    </row>
    <row r="22" spans="1:18" s="314" customFormat="1" ht="11.4">
      <c r="A22" s="303" t="s">
        <v>98</v>
      </c>
      <c r="B22" s="321">
        <f t="shared" si="0"/>
        <v>17944</v>
      </c>
      <c r="C22" s="579"/>
      <c r="D22" s="533">
        <v>4070</v>
      </c>
      <c r="E22" s="533"/>
      <c r="F22" s="533">
        <v>13277</v>
      </c>
      <c r="G22" s="533"/>
      <c r="H22" s="533">
        <v>597</v>
      </c>
      <c r="I22" s="533"/>
      <c r="J22" s="344"/>
      <c r="K22" s="342">
        <f>B22*100/SUM(B16:B23)</f>
        <v>21.874390481763214</v>
      </c>
      <c r="L22" s="364"/>
      <c r="M22" s="342">
        <f t="shared" si="1"/>
        <v>8.5409103309340448</v>
      </c>
      <c r="N22" s="342"/>
      <c r="O22" s="342">
        <f t="shared" si="2"/>
        <v>57.558416785884596</v>
      </c>
      <c r="P22" s="342"/>
      <c r="Q22" s="342">
        <f t="shared" si="3"/>
        <v>5.2775813295615279</v>
      </c>
      <c r="R22" s="342"/>
    </row>
    <row r="23" spans="1:18" s="314" customFormat="1" ht="11.4">
      <c r="A23" s="380" t="s">
        <v>99</v>
      </c>
      <c r="B23" s="321">
        <f t="shared" si="0"/>
        <v>536</v>
      </c>
      <c r="C23" s="579" t="s">
        <v>204</v>
      </c>
      <c r="D23" s="533">
        <v>71</v>
      </c>
      <c r="E23" s="533" t="s">
        <v>204</v>
      </c>
      <c r="F23" s="533">
        <v>465</v>
      </c>
      <c r="G23" s="533" t="s">
        <v>204</v>
      </c>
      <c r="H23" s="533">
        <v>0</v>
      </c>
      <c r="I23" s="533"/>
      <c r="J23" s="225"/>
      <c r="K23" s="327">
        <f>B23*100/SUM(B16:B23)</f>
        <v>0.65340354983421101</v>
      </c>
      <c r="L23" s="328"/>
      <c r="M23" s="342">
        <f t="shared" si="1"/>
        <v>0.14899376744381257</v>
      </c>
      <c r="N23" s="328"/>
      <c r="O23" s="342">
        <f t="shared" si="2"/>
        <v>2.0158668227337757</v>
      </c>
      <c r="P23" s="328"/>
      <c r="Q23" s="342">
        <f t="shared" si="3"/>
        <v>0</v>
      </c>
      <c r="R23" s="327"/>
    </row>
    <row r="24" spans="1:18" s="314" customFormat="1" ht="11.4">
      <c r="A24" s="334" t="s">
        <v>69</v>
      </c>
      <c r="B24" s="321">
        <f t="shared" si="0"/>
        <v>14266</v>
      </c>
      <c r="C24" s="579"/>
      <c r="D24" s="533">
        <v>3459</v>
      </c>
      <c r="E24" s="533"/>
      <c r="F24" s="533">
        <v>6982</v>
      </c>
      <c r="G24" s="533"/>
      <c r="H24" s="533">
        <v>3825</v>
      </c>
      <c r="I24" s="533"/>
      <c r="J24" s="326"/>
      <c r="K24" s="365" t="s">
        <v>14</v>
      </c>
      <c r="L24" s="364"/>
      <c r="M24" s="365" t="s">
        <v>14</v>
      </c>
      <c r="N24" s="342"/>
      <c r="O24" s="365" t="s">
        <v>14</v>
      </c>
      <c r="P24" s="342"/>
      <c r="Q24" s="365" t="s">
        <v>14</v>
      </c>
      <c r="R24" s="364"/>
    </row>
    <row r="25" spans="1:18" s="314" customFormat="1" ht="6.6" customHeight="1">
      <c r="A25" s="343"/>
      <c r="B25" s="324"/>
      <c r="C25" s="579"/>
      <c r="D25" s="324"/>
      <c r="E25" s="577"/>
      <c r="F25" s="321"/>
      <c r="G25" s="577"/>
      <c r="H25" s="330"/>
      <c r="I25" s="577"/>
      <c r="J25" s="344"/>
      <c r="K25" s="381"/>
      <c r="L25" s="328"/>
      <c r="M25" s="328"/>
      <c r="N25" s="327"/>
      <c r="O25" s="328"/>
      <c r="P25" s="327"/>
      <c r="Q25" s="323"/>
      <c r="R25" s="323"/>
    </row>
    <row r="26" spans="1:18" s="319" customFormat="1" ht="24">
      <c r="A26" s="227" t="s">
        <v>100</v>
      </c>
      <c r="B26" s="341">
        <f t="shared" ref="B26:B29" si="4">SUM(D26,F26,H26)</f>
        <v>96300</v>
      </c>
      <c r="C26" s="581"/>
      <c r="D26" s="341">
        <f>SUM(D27:D29)</f>
        <v>51113</v>
      </c>
      <c r="E26" s="581"/>
      <c r="F26" s="341">
        <f>SUM(F27:F29)</f>
        <v>30049</v>
      </c>
      <c r="G26" s="579"/>
      <c r="H26" s="341">
        <f>SUM(H27:H29)</f>
        <v>15138</v>
      </c>
      <c r="I26" s="581"/>
      <c r="J26" s="326"/>
      <c r="K26" s="338">
        <f>SUM(K27:K28)</f>
        <v>100</v>
      </c>
      <c r="L26" s="338"/>
      <c r="M26" s="338">
        <f>SUM(M27:M28)</f>
        <v>100</v>
      </c>
      <c r="N26" s="338"/>
      <c r="O26" s="338">
        <f>SUM(O27:O28)</f>
        <v>100</v>
      </c>
      <c r="P26" s="338"/>
      <c r="Q26" s="338">
        <f>SUM(Q27:Q28)</f>
        <v>100</v>
      </c>
      <c r="R26" s="338"/>
    </row>
    <row r="27" spans="1:18" s="314" customFormat="1" ht="11.4">
      <c r="A27" s="382" t="s">
        <v>101</v>
      </c>
      <c r="B27" s="324">
        <f t="shared" si="4"/>
        <v>5874</v>
      </c>
      <c r="C27" s="579"/>
      <c r="D27" s="533">
        <v>859</v>
      </c>
      <c r="E27" s="533" t="s">
        <v>204</v>
      </c>
      <c r="F27" s="533">
        <v>5015</v>
      </c>
      <c r="G27" s="533"/>
      <c r="H27" s="533">
        <v>0</v>
      </c>
      <c r="I27" s="579"/>
      <c r="J27" s="326"/>
      <c r="K27" s="328">
        <f>B27*100/SUM(B27:B28)</f>
        <v>6.8595852017937222</v>
      </c>
      <c r="L27" s="328"/>
      <c r="M27" s="328">
        <f>D27*100/SUM($D$27:$D$28)</f>
        <v>1.8513729040044828</v>
      </c>
      <c r="N27" s="328"/>
      <c r="O27" s="328">
        <f>F27*100/SUM($F$27:$F$28)</f>
        <v>20.76002814919071</v>
      </c>
      <c r="P27" s="323"/>
      <c r="Q27" s="328">
        <f>H27*100/SUM($H$27:$H$28)</f>
        <v>0</v>
      </c>
      <c r="R27" s="327"/>
    </row>
    <row r="28" spans="1:18" s="314" customFormat="1" ht="11.4">
      <c r="A28" s="383" t="s">
        <v>102</v>
      </c>
      <c r="B28" s="324">
        <f t="shared" si="4"/>
        <v>79758</v>
      </c>
      <c r="C28" s="581"/>
      <c r="D28" s="533">
        <v>45539</v>
      </c>
      <c r="E28" s="533"/>
      <c r="F28" s="533">
        <v>19142</v>
      </c>
      <c r="G28" s="533"/>
      <c r="H28" s="533">
        <v>15077</v>
      </c>
      <c r="I28" s="581"/>
      <c r="J28" s="326"/>
      <c r="K28" s="328">
        <f>B28*100/SUM(B27:B28)</f>
        <v>93.14041479820628</v>
      </c>
      <c r="L28" s="327"/>
      <c r="M28" s="328">
        <f>D28*100/SUM($D$27:$D$28)</f>
        <v>98.148627095995522</v>
      </c>
      <c r="N28" s="328"/>
      <c r="O28" s="328">
        <f>F28*100/SUM($F$27:$F$28)</f>
        <v>79.239971850809283</v>
      </c>
      <c r="P28" s="323"/>
      <c r="Q28" s="328">
        <f>H28*100/SUM($H$27:$H$28)</f>
        <v>100</v>
      </c>
      <c r="R28" s="327"/>
    </row>
    <row r="29" spans="1:18" s="314" customFormat="1" ht="11.4">
      <c r="A29" s="384" t="s">
        <v>4</v>
      </c>
      <c r="B29" s="324">
        <f t="shared" si="4"/>
        <v>10668</v>
      </c>
      <c r="C29" s="579"/>
      <c r="D29" s="533">
        <v>4715</v>
      </c>
      <c r="E29" s="533"/>
      <c r="F29" s="533">
        <v>5892</v>
      </c>
      <c r="G29" s="533"/>
      <c r="H29" s="533">
        <v>61</v>
      </c>
      <c r="I29" s="577" t="s">
        <v>204</v>
      </c>
      <c r="J29" s="335"/>
      <c r="K29" s="365" t="s">
        <v>14</v>
      </c>
      <c r="L29" s="328"/>
      <c r="M29" s="365" t="s">
        <v>14</v>
      </c>
      <c r="N29" s="328"/>
      <c r="O29" s="365" t="s">
        <v>14</v>
      </c>
      <c r="P29" s="327"/>
      <c r="Q29" s="365" t="s">
        <v>14</v>
      </c>
      <c r="R29" s="342"/>
    </row>
    <row r="30" spans="1:18" s="314" customFormat="1" ht="6.6" customHeight="1">
      <c r="A30" s="343"/>
      <c r="B30" s="324"/>
      <c r="C30" s="579"/>
      <c r="D30" s="324"/>
      <c r="E30" s="577"/>
      <c r="F30" s="321"/>
      <c r="G30" s="577"/>
      <c r="H30" s="330"/>
      <c r="I30" s="577"/>
      <c r="J30" s="344"/>
      <c r="K30" s="381"/>
      <c r="L30" s="328"/>
      <c r="M30" s="328"/>
      <c r="N30" s="327"/>
      <c r="O30" s="328"/>
      <c r="P30" s="327"/>
      <c r="Q30" s="323"/>
      <c r="R30" s="323"/>
    </row>
    <row r="31" spans="1:18" s="319" customFormat="1" ht="25.8">
      <c r="A31" s="653" t="s">
        <v>207</v>
      </c>
      <c r="B31" s="654"/>
      <c r="C31" s="655"/>
      <c r="D31" s="706"/>
      <c r="E31" s="655"/>
      <c r="F31" s="654"/>
      <c r="G31" s="655"/>
      <c r="H31" s="654"/>
      <c r="I31" s="656"/>
      <c r="J31" s="657"/>
      <c r="K31" s="658"/>
      <c r="L31" s="658"/>
      <c r="M31" s="658"/>
      <c r="N31" s="658"/>
      <c r="O31" s="658"/>
      <c r="P31" s="659"/>
      <c r="Q31" s="658"/>
      <c r="R31" s="338"/>
    </row>
    <row r="32" spans="1:18" s="314" customFormat="1" ht="11.4">
      <c r="A32" s="650" t="s">
        <v>176</v>
      </c>
      <c r="B32" s="706">
        <f>SUM(D32,F32,H32)</f>
        <v>78622</v>
      </c>
      <c r="C32" s="655"/>
      <c r="D32" s="706">
        <v>44292</v>
      </c>
      <c r="E32" s="672"/>
      <c r="F32" s="706">
        <v>20057</v>
      </c>
      <c r="G32" s="706"/>
      <c r="H32" s="706">
        <v>14273</v>
      </c>
      <c r="I32" s="656"/>
      <c r="J32" s="673"/>
      <c r="K32" s="660">
        <v>86.1</v>
      </c>
      <c r="L32" s="660"/>
      <c r="M32" s="660">
        <v>91.6</v>
      </c>
      <c r="N32" s="660"/>
      <c r="O32" s="660">
        <v>72.099999999999994</v>
      </c>
      <c r="P32" s="660"/>
      <c r="Q32" s="660">
        <v>94.4</v>
      </c>
      <c r="R32" s="328"/>
    </row>
    <row r="33" spans="1:18" s="314" customFormat="1" ht="11.4">
      <c r="A33" s="650" t="s">
        <v>103</v>
      </c>
      <c r="B33" s="706">
        <f>SUM(D33,F33,H33)</f>
        <v>15394</v>
      </c>
      <c r="C33" s="655"/>
      <c r="D33" s="706">
        <v>4088</v>
      </c>
      <c r="E33" s="672"/>
      <c r="F33" s="706">
        <v>11155</v>
      </c>
      <c r="G33" s="706"/>
      <c r="H33" s="706">
        <v>151</v>
      </c>
      <c r="I33" s="656"/>
      <c r="J33" s="657"/>
      <c r="K33" s="660">
        <v>16.86</v>
      </c>
      <c r="L33" s="660"/>
      <c r="M33" s="660">
        <v>8.4600000000000009</v>
      </c>
      <c r="N33" s="660"/>
      <c r="O33" s="660">
        <v>40.090000000000003</v>
      </c>
      <c r="P33" s="660"/>
      <c r="Q33" s="660">
        <v>1</v>
      </c>
      <c r="R33" s="328"/>
    </row>
    <row r="34" spans="1:18" s="314" customFormat="1" ht="11.4">
      <c r="A34" s="650" t="s">
        <v>205</v>
      </c>
      <c r="B34" s="706">
        <v>8233</v>
      </c>
      <c r="C34" s="655"/>
      <c r="D34" s="706">
        <v>4809</v>
      </c>
      <c r="E34" s="672"/>
      <c r="F34" s="706">
        <v>3255</v>
      </c>
      <c r="G34" s="706"/>
      <c r="H34" s="706">
        <v>169</v>
      </c>
      <c r="I34" s="656"/>
      <c r="J34" s="673"/>
      <c r="K34" s="660">
        <v>9.0189079999999997</v>
      </c>
      <c r="L34" s="660"/>
      <c r="M34" s="660">
        <v>9.9476659999999999</v>
      </c>
      <c r="N34" s="660"/>
      <c r="O34" s="660">
        <v>11.69853</v>
      </c>
      <c r="P34" s="660"/>
      <c r="Q34" s="660">
        <v>1.117799</v>
      </c>
      <c r="R34" s="328"/>
    </row>
    <row r="35" spans="1:18" s="314" customFormat="1" ht="11.4">
      <c r="A35" s="650" t="s">
        <v>206</v>
      </c>
      <c r="B35" s="706">
        <v>10253</v>
      </c>
      <c r="C35" s="655"/>
      <c r="D35" s="706">
        <v>5231</v>
      </c>
      <c r="E35" s="672"/>
      <c r="F35" s="706">
        <v>2283</v>
      </c>
      <c r="G35" s="706"/>
      <c r="H35" s="706">
        <v>2739</v>
      </c>
      <c r="I35" s="656"/>
      <c r="J35" s="657"/>
      <c r="K35" s="660">
        <v>11.2</v>
      </c>
      <c r="L35" s="660"/>
      <c r="M35" s="660">
        <v>10.8</v>
      </c>
      <c r="N35" s="660"/>
      <c r="O35" s="660">
        <v>8.1999999999999993</v>
      </c>
      <c r="P35" s="660"/>
      <c r="Q35" s="660">
        <v>18.100000000000001</v>
      </c>
      <c r="R35" s="328"/>
    </row>
    <row r="36" spans="1:18" s="314" customFormat="1" ht="11.4">
      <c r="A36" s="650" t="s">
        <v>177</v>
      </c>
      <c r="B36" s="706">
        <v>1129</v>
      </c>
      <c r="C36" s="655"/>
      <c r="D36" s="706">
        <v>553</v>
      </c>
      <c r="E36" s="672"/>
      <c r="F36" s="706">
        <v>492</v>
      </c>
      <c r="G36" s="706"/>
      <c r="H36" s="706">
        <v>84</v>
      </c>
      <c r="I36" s="656"/>
      <c r="J36" s="657"/>
      <c r="K36" s="660">
        <v>1.2</v>
      </c>
      <c r="L36" s="660"/>
      <c r="M36" s="660">
        <v>1.1000000000000001</v>
      </c>
      <c r="N36" s="660"/>
      <c r="O36" s="660">
        <v>1.8</v>
      </c>
      <c r="P36" s="660"/>
      <c r="Q36" s="660">
        <v>0.6</v>
      </c>
      <c r="R36" s="328"/>
    </row>
    <row r="37" spans="1:18" s="314" customFormat="1" ht="11.4">
      <c r="A37" s="650" t="s">
        <v>104</v>
      </c>
      <c r="B37" s="706">
        <v>84</v>
      </c>
      <c r="C37" s="655"/>
      <c r="D37" s="706">
        <v>37</v>
      </c>
      <c r="E37" s="672"/>
      <c r="F37" s="706">
        <v>47</v>
      </c>
      <c r="G37" s="706"/>
      <c r="H37" s="706">
        <v>0</v>
      </c>
      <c r="I37" s="656"/>
      <c r="J37" s="657"/>
      <c r="K37" s="660">
        <v>0.1</v>
      </c>
      <c r="L37" s="660"/>
      <c r="M37" s="660">
        <v>0.1</v>
      </c>
      <c r="N37" s="660"/>
      <c r="O37" s="660">
        <v>0.2</v>
      </c>
      <c r="P37" s="660"/>
      <c r="Q37" s="660">
        <v>0</v>
      </c>
      <c r="R37" s="328"/>
    </row>
    <row r="38" spans="1:18" s="314" customFormat="1" ht="6.6" customHeight="1">
      <c r="A38" s="387"/>
      <c r="B38" s="533"/>
      <c r="C38" s="581"/>
      <c r="D38" s="324"/>
      <c r="E38" s="581"/>
      <c r="F38" s="324"/>
      <c r="G38" s="581"/>
      <c r="H38" s="324"/>
      <c r="I38" s="581"/>
      <c r="J38" s="326"/>
      <c r="K38" s="328"/>
      <c r="L38" s="328"/>
      <c r="M38" s="328"/>
      <c r="N38" s="328"/>
      <c r="O38" s="328"/>
      <c r="P38" s="328"/>
      <c r="Q38" s="323"/>
      <c r="R38" s="323"/>
    </row>
    <row r="39" spans="1:18" s="319" customFormat="1" ht="24">
      <c r="A39" s="385" t="s">
        <v>105</v>
      </c>
      <c r="B39" s="532">
        <f>SUM(D39,F39,H39)</f>
        <v>96296</v>
      </c>
      <c r="C39" s="581"/>
      <c r="D39" s="341">
        <f>SUM(D40:D52)</f>
        <v>51112</v>
      </c>
      <c r="E39" s="581"/>
      <c r="F39" s="341">
        <f>SUM(F40:F52)</f>
        <v>30048</v>
      </c>
      <c r="G39" s="579"/>
      <c r="H39" s="341">
        <f>SUM(H40:H52)</f>
        <v>15136</v>
      </c>
      <c r="I39" s="581"/>
      <c r="J39" s="326"/>
      <c r="K39" s="338">
        <f>SUM(K40:K51)</f>
        <v>100.00000000000001</v>
      </c>
      <c r="L39" s="338"/>
      <c r="M39" s="338">
        <f>SUM(M40:M51)</f>
        <v>100</v>
      </c>
      <c r="N39" s="338"/>
      <c r="O39" s="338">
        <f>SUM(O40:O51)</f>
        <v>100</v>
      </c>
      <c r="P39" s="338"/>
      <c r="Q39" s="338">
        <f>SUM(Q40:Q51)</f>
        <v>100</v>
      </c>
      <c r="R39" s="338"/>
    </row>
    <row r="40" spans="1:18" s="314" customFormat="1" ht="12">
      <c r="A40" s="334" t="s">
        <v>45</v>
      </c>
      <c r="B40" s="533">
        <f t="shared" ref="B40:B52" si="5">SUM(D40,F40,H40)</f>
        <v>3514</v>
      </c>
      <c r="C40" s="581"/>
      <c r="D40" s="533">
        <v>1731</v>
      </c>
      <c r="E40" s="533"/>
      <c r="F40" s="533">
        <v>728</v>
      </c>
      <c r="G40" s="533" t="s">
        <v>204</v>
      </c>
      <c r="H40" s="533">
        <v>1055</v>
      </c>
      <c r="I40" s="533"/>
      <c r="J40" s="326"/>
      <c r="K40" s="327">
        <f>B40*100/SUM($B$40:$B$51)</f>
        <v>4.1165858344462407</v>
      </c>
      <c r="L40" s="338"/>
      <c r="M40" s="327">
        <f>D40*100/SUM($D$40:$D$51)</f>
        <v>3.8482059490462852</v>
      </c>
      <c r="N40" s="338"/>
      <c r="O40" s="327">
        <f>F40*100/SUM($F$40:$F$51)</f>
        <v>2.8390921144996488</v>
      </c>
      <c r="P40" s="328"/>
      <c r="Q40" s="327">
        <f>H40*100/SUM($H$40:$H$51)</f>
        <v>7.1583661283756275</v>
      </c>
      <c r="R40" s="327"/>
    </row>
    <row r="41" spans="1:18" s="314" customFormat="1" ht="11.4">
      <c r="A41" s="384" t="s">
        <v>47</v>
      </c>
      <c r="B41" s="533">
        <f t="shared" si="5"/>
        <v>1484</v>
      </c>
      <c r="C41" s="581"/>
      <c r="D41" s="533">
        <v>578</v>
      </c>
      <c r="E41" s="533" t="s">
        <v>204</v>
      </c>
      <c r="F41" s="533">
        <v>728</v>
      </c>
      <c r="G41" s="533" t="s">
        <v>204</v>
      </c>
      <c r="H41" s="533">
        <v>178</v>
      </c>
      <c r="I41" s="533" t="s">
        <v>204</v>
      </c>
      <c r="J41" s="335"/>
      <c r="K41" s="327">
        <f t="shared" ref="K41:K50" si="6">B41*100/SUM($B$40:$B$51)</f>
        <v>1.7384784798856634</v>
      </c>
      <c r="L41" s="327"/>
      <c r="M41" s="327">
        <f t="shared" ref="M41:M51" si="7">D41*100/SUM($D$40:$D$51)</f>
        <v>1.2849584278155706</v>
      </c>
      <c r="N41" s="327"/>
      <c r="O41" s="327">
        <f t="shared" ref="O41:O51" si="8">F41*100/SUM($F$40:$F$51)</f>
        <v>2.8390921144996488</v>
      </c>
      <c r="P41" s="328"/>
      <c r="Q41" s="327">
        <f t="shared" ref="Q41:Q50" si="9">H41*100/SUM($H$40:$H$51)</f>
        <v>1.2077622472520015</v>
      </c>
      <c r="R41" s="327"/>
    </row>
    <row r="42" spans="1:18" s="314" customFormat="1" ht="11.4">
      <c r="A42" s="384" t="s">
        <v>219</v>
      </c>
      <c r="B42" s="533">
        <f t="shared" si="5"/>
        <v>10129</v>
      </c>
      <c r="C42" s="581"/>
      <c r="D42" s="533">
        <v>9457</v>
      </c>
      <c r="E42" s="533"/>
      <c r="F42" s="533">
        <v>567</v>
      </c>
      <c r="G42" s="533" t="s">
        <v>204</v>
      </c>
      <c r="H42" s="533">
        <v>105</v>
      </c>
      <c r="I42" s="533" t="s">
        <v>204</v>
      </c>
      <c r="J42" s="326"/>
      <c r="K42" s="327">
        <f t="shared" si="6"/>
        <v>11.865935662238467</v>
      </c>
      <c r="L42" s="328"/>
      <c r="M42" s="327">
        <f t="shared" si="7"/>
        <v>21.023965141612202</v>
      </c>
      <c r="N42" s="327"/>
      <c r="O42" s="327">
        <f t="shared" si="8"/>
        <v>2.2112159737929957</v>
      </c>
      <c r="P42" s="328"/>
      <c r="Q42" s="327">
        <f t="shared" si="9"/>
        <v>0.71244402225539427</v>
      </c>
      <c r="R42" s="327"/>
    </row>
    <row r="43" spans="1:18" s="314" customFormat="1" ht="11.4">
      <c r="A43" s="334" t="s">
        <v>46</v>
      </c>
      <c r="B43" s="533">
        <f t="shared" si="5"/>
        <v>1438</v>
      </c>
      <c r="C43" s="581"/>
      <c r="D43" s="533">
        <v>854</v>
      </c>
      <c r="E43" s="533" t="s">
        <v>204</v>
      </c>
      <c r="F43" s="533">
        <v>360</v>
      </c>
      <c r="G43" s="533" t="s">
        <v>204</v>
      </c>
      <c r="H43" s="533">
        <v>224</v>
      </c>
      <c r="I43" s="533" t="s">
        <v>204</v>
      </c>
      <c r="J43" s="326"/>
      <c r="K43" s="327">
        <f t="shared" si="6"/>
        <v>1.6845903329350296</v>
      </c>
      <c r="L43" s="328"/>
      <c r="M43" s="327">
        <f t="shared" si="7"/>
        <v>1.8985371926548398</v>
      </c>
      <c r="N43" s="328"/>
      <c r="O43" s="327">
        <f t="shared" si="8"/>
        <v>1.403946650027299</v>
      </c>
      <c r="P43" s="328"/>
      <c r="Q43" s="327">
        <f t="shared" si="9"/>
        <v>1.5198805808115077</v>
      </c>
      <c r="R43" s="327"/>
    </row>
    <row r="44" spans="1:18" s="314" customFormat="1" ht="11.4">
      <c r="A44" s="384" t="s">
        <v>129</v>
      </c>
      <c r="B44" s="533">
        <f t="shared" si="5"/>
        <v>315</v>
      </c>
      <c r="C44" s="579" t="s">
        <v>204</v>
      </c>
      <c r="D44" s="533">
        <v>153</v>
      </c>
      <c r="E44" s="533" t="s">
        <v>204</v>
      </c>
      <c r="F44" s="533">
        <v>158</v>
      </c>
      <c r="G44" s="533" t="s">
        <v>204</v>
      </c>
      <c r="H44" s="533">
        <v>4</v>
      </c>
      <c r="I44" s="533"/>
      <c r="J44" s="335"/>
      <c r="K44" s="327">
        <f t="shared" si="6"/>
        <v>0.3690166584662965</v>
      </c>
      <c r="L44" s="327"/>
      <c r="M44" s="327">
        <f t="shared" si="7"/>
        <v>0.3401360544217687</v>
      </c>
      <c r="N44" s="327"/>
      <c r="O44" s="327">
        <f t="shared" si="8"/>
        <v>0.61617658528975894</v>
      </c>
      <c r="P44" s="328"/>
      <c r="Q44" s="327">
        <f t="shared" si="9"/>
        <v>2.7140724657348351E-2</v>
      </c>
      <c r="R44" s="327"/>
    </row>
    <row r="45" spans="1:18" s="314" customFormat="1" ht="11.4">
      <c r="A45" s="334" t="s">
        <v>48</v>
      </c>
      <c r="B45" s="533">
        <f t="shared" si="5"/>
        <v>957</v>
      </c>
      <c r="C45" s="581"/>
      <c r="D45" s="533">
        <v>769</v>
      </c>
      <c r="E45" s="533" t="s">
        <v>204</v>
      </c>
      <c r="F45" s="533">
        <v>71</v>
      </c>
      <c r="G45" s="533" t="s">
        <v>204</v>
      </c>
      <c r="H45" s="533">
        <v>117</v>
      </c>
      <c r="I45" s="533" t="s">
        <v>204</v>
      </c>
      <c r="J45" s="326"/>
      <c r="K45" s="327">
        <f t="shared" si="6"/>
        <v>1.1211077528642721</v>
      </c>
      <c r="L45" s="328"/>
      <c r="M45" s="327">
        <f t="shared" si="7"/>
        <v>1.7095727179760793</v>
      </c>
      <c r="N45" s="328"/>
      <c r="O45" s="327">
        <f t="shared" si="8"/>
        <v>0.2768894781998284</v>
      </c>
      <c r="P45" s="328"/>
      <c r="Q45" s="327">
        <f t="shared" si="9"/>
        <v>0.79386619622743926</v>
      </c>
      <c r="R45" s="327"/>
    </row>
    <row r="46" spans="1:18" s="314" customFormat="1" ht="11.4">
      <c r="A46" s="334" t="s">
        <v>49</v>
      </c>
      <c r="B46" s="533">
        <f t="shared" si="5"/>
        <v>327</v>
      </c>
      <c r="C46" s="581" t="s">
        <v>204</v>
      </c>
      <c r="D46" s="533">
        <v>219</v>
      </c>
      <c r="E46" s="533" t="s">
        <v>204</v>
      </c>
      <c r="F46" s="533">
        <v>30</v>
      </c>
      <c r="G46" s="533" t="s">
        <v>204</v>
      </c>
      <c r="H46" s="533">
        <v>78</v>
      </c>
      <c r="I46" s="533" t="s">
        <v>204</v>
      </c>
      <c r="J46" s="326"/>
      <c r="K46" s="327">
        <f t="shared" si="6"/>
        <v>0.38307443593167922</v>
      </c>
      <c r="L46" s="361"/>
      <c r="M46" s="327">
        <f t="shared" si="7"/>
        <v>0.48686141123115911</v>
      </c>
      <c r="N46" s="361"/>
      <c r="O46" s="327">
        <f t="shared" si="8"/>
        <v>0.11699555416894158</v>
      </c>
      <c r="P46" s="328"/>
      <c r="Q46" s="327">
        <f t="shared" si="9"/>
        <v>0.5292441308182928</v>
      </c>
      <c r="R46" s="327"/>
    </row>
    <row r="47" spans="1:18" s="314" customFormat="1" ht="11.4">
      <c r="A47" s="384" t="s">
        <v>128</v>
      </c>
      <c r="B47" s="533">
        <f t="shared" si="5"/>
        <v>5109</v>
      </c>
      <c r="C47" s="579"/>
      <c r="D47" s="533">
        <v>1569</v>
      </c>
      <c r="E47" s="533"/>
      <c r="F47" s="533">
        <v>2947</v>
      </c>
      <c r="G47" s="533"/>
      <c r="H47" s="533">
        <v>593</v>
      </c>
      <c r="I47" s="533"/>
      <c r="J47" s="326"/>
      <c r="K47" s="327">
        <f t="shared" si="6"/>
        <v>5.9850987558866944</v>
      </c>
      <c r="L47" s="327"/>
      <c r="M47" s="327">
        <f t="shared" si="7"/>
        <v>3.4880618914232357</v>
      </c>
      <c r="N47" s="328"/>
      <c r="O47" s="327">
        <f t="shared" si="8"/>
        <v>11.492863271195695</v>
      </c>
      <c r="P47" s="328"/>
      <c r="Q47" s="327">
        <f t="shared" si="9"/>
        <v>4.0236124304518928</v>
      </c>
      <c r="R47" s="327"/>
    </row>
    <row r="48" spans="1:18" s="314" customFormat="1" ht="11.4">
      <c r="A48" s="384" t="s">
        <v>50</v>
      </c>
      <c r="B48" s="533">
        <f t="shared" si="5"/>
        <v>5973</v>
      </c>
      <c r="C48" s="581"/>
      <c r="D48" s="533">
        <v>2809</v>
      </c>
      <c r="E48" s="533"/>
      <c r="F48" s="533">
        <v>2481</v>
      </c>
      <c r="G48" s="533"/>
      <c r="H48" s="533">
        <v>683</v>
      </c>
      <c r="I48" s="533"/>
      <c r="J48" s="326"/>
      <c r="K48" s="327">
        <f t="shared" si="6"/>
        <v>6.9972587333942506</v>
      </c>
      <c r="L48" s="328"/>
      <c r="M48" s="327">
        <f t="shared" si="7"/>
        <v>6.2447201102663286</v>
      </c>
      <c r="N48" s="327"/>
      <c r="O48" s="327">
        <f t="shared" si="8"/>
        <v>9.6755323297714693</v>
      </c>
      <c r="P48" s="328"/>
      <c r="Q48" s="327">
        <f t="shared" si="9"/>
        <v>4.6342787352422308</v>
      </c>
      <c r="R48" s="327"/>
    </row>
    <row r="49" spans="1:18" s="314" customFormat="1" ht="11.4">
      <c r="A49" s="384" t="s">
        <v>51</v>
      </c>
      <c r="B49" s="533">
        <f t="shared" si="5"/>
        <v>36826</v>
      </c>
      <c r="C49" s="577"/>
      <c r="D49" s="533">
        <v>16915</v>
      </c>
      <c r="E49" s="533"/>
      <c r="F49" s="533">
        <v>10552</v>
      </c>
      <c r="G49" s="533"/>
      <c r="H49" s="533">
        <v>9359</v>
      </c>
      <c r="I49" s="533"/>
      <c r="J49" s="326"/>
      <c r="K49" s="327">
        <f t="shared" si="6"/>
        <v>43.140976078348679</v>
      </c>
      <c r="L49" s="328"/>
      <c r="M49" s="327">
        <f t="shared" si="7"/>
        <v>37.603930461073318</v>
      </c>
      <c r="N49" s="328"/>
      <c r="O49" s="327">
        <f t="shared" si="8"/>
        <v>41.151236253022383</v>
      </c>
      <c r="P49" s="328"/>
      <c r="Q49" s="327">
        <f t="shared" si="9"/>
        <v>63.502510517030807</v>
      </c>
      <c r="R49" s="327"/>
    </row>
    <row r="50" spans="1:18" s="314" customFormat="1" ht="11.4">
      <c r="A50" s="334" t="s">
        <v>52</v>
      </c>
      <c r="B50" s="533">
        <f t="shared" si="5"/>
        <v>3881</v>
      </c>
      <c r="C50" s="581"/>
      <c r="D50" s="533">
        <v>1404</v>
      </c>
      <c r="E50" s="533"/>
      <c r="F50" s="533">
        <v>2031</v>
      </c>
      <c r="G50" s="533"/>
      <c r="H50" s="533">
        <v>446</v>
      </c>
      <c r="I50" s="533"/>
      <c r="J50" s="388"/>
      <c r="K50" s="327">
        <f t="shared" si="6"/>
        <v>4.5465195285958622</v>
      </c>
      <c r="L50" s="328"/>
      <c r="M50" s="327">
        <f t="shared" si="7"/>
        <v>3.1212484993997598</v>
      </c>
      <c r="N50" s="328"/>
      <c r="O50" s="327">
        <f t="shared" si="8"/>
        <v>7.9205990172373451</v>
      </c>
      <c r="P50" s="328"/>
      <c r="Q50" s="327">
        <f t="shared" si="9"/>
        <v>3.0261907992943411</v>
      </c>
      <c r="R50" s="327"/>
    </row>
    <row r="51" spans="1:18" s="314" customFormat="1" ht="11.4">
      <c r="A51" s="334" t="s">
        <v>106</v>
      </c>
      <c r="B51" s="324">
        <f t="shared" si="5"/>
        <v>15409</v>
      </c>
      <c r="C51" s="581"/>
      <c r="D51" s="712">
        <v>8524</v>
      </c>
      <c r="E51" s="533"/>
      <c r="F51" s="712">
        <v>4989</v>
      </c>
      <c r="G51" s="533"/>
      <c r="H51" s="712">
        <v>1896</v>
      </c>
      <c r="I51" s="533"/>
      <c r="J51" s="326"/>
      <c r="K51" s="327">
        <f>B51*100/SUM(B40:B51)</f>
        <v>18.051357747006865</v>
      </c>
      <c r="L51" s="328"/>
      <c r="M51" s="327">
        <f t="shared" si="7"/>
        <v>18.949802143079452</v>
      </c>
      <c r="N51" s="328"/>
      <c r="O51" s="327">
        <f t="shared" si="8"/>
        <v>19.456360658294983</v>
      </c>
      <c r="P51" s="328"/>
      <c r="Q51" s="327">
        <f>H51*100/SUM($H$40:$H$51)</f>
        <v>12.864703487583119</v>
      </c>
      <c r="R51" s="327"/>
    </row>
    <row r="52" spans="1:18" s="314" customFormat="1" ht="11.4">
      <c r="A52" s="334" t="s">
        <v>69</v>
      </c>
      <c r="B52" s="324">
        <f t="shared" si="5"/>
        <v>10934</v>
      </c>
      <c r="C52" s="581"/>
      <c r="D52" s="712">
        <v>6130</v>
      </c>
      <c r="E52" s="533"/>
      <c r="F52" s="712">
        <v>4406</v>
      </c>
      <c r="G52" s="533" t="s">
        <v>204</v>
      </c>
      <c r="H52" s="712">
        <v>398</v>
      </c>
      <c r="I52" s="533"/>
      <c r="J52" s="335"/>
      <c r="K52" s="365" t="s">
        <v>14</v>
      </c>
      <c r="L52" s="328"/>
      <c r="M52" s="365" t="s">
        <v>14</v>
      </c>
      <c r="N52" s="328"/>
      <c r="O52" s="365" t="s">
        <v>14</v>
      </c>
      <c r="P52" s="328"/>
      <c r="Q52" s="365" t="s">
        <v>14</v>
      </c>
      <c r="R52" s="327"/>
    </row>
    <row r="53" spans="1:18" s="314" customFormat="1" ht="6.6" customHeight="1">
      <c r="A53" s="343"/>
      <c r="B53" s="324"/>
      <c r="C53" s="581"/>
      <c r="D53" s="388"/>
      <c r="E53" s="581"/>
      <c r="F53" s="330"/>
      <c r="G53" s="581"/>
      <c r="H53" s="326"/>
      <c r="I53" s="581"/>
      <c r="J53" s="326"/>
      <c r="K53" s="328"/>
      <c r="L53" s="328"/>
      <c r="M53" s="328"/>
      <c r="N53" s="327"/>
      <c r="O53" s="328"/>
      <c r="P53" s="328"/>
      <c r="Q53" s="323"/>
      <c r="R53" s="323"/>
    </row>
    <row r="54" spans="1:18" s="319" customFormat="1" ht="36">
      <c r="A54" s="227" t="s">
        <v>107</v>
      </c>
      <c r="B54" s="341">
        <f t="shared" ref="B54" si="10">SUM(D54,F54,H54)</f>
        <v>96298</v>
      </c>
      <c r="C54" s="581"/>
      <c r="D54" s="341">
        <f>SUM(D55:D60)</f>
        <v>51112</v>
      </c>
      <c r="E54" s="581"/>
      <c r="F54" s="341">
        <f>SUM(F55:F60)</f>
        <v>30049</v>
      </c>
      <c r="G54" s="579"/>
      <c r="H54" s="341">
        <f>SUM(H55:H60)</f>
        <v>15137</v>
      </c>
      <c r="I54" s="581"/>
      <c r="J54" s="326"/>
      <c r="K54" s="338">
        <f>SUM(K55:K59)</f>
        <v>99.999999999999986</v>
      </c>
      <c r="L54" s="338"/>
      <c r="M54" s="338">
        <f>SUM(M55:M59)</f>
        <v>99.999999999999986</v>
      </c>
      <c r="N54" s="338"/>
      <c r="O54" s="338">
        <f>SUM(O55:O59)</f>
        <v>99.999999999999986</v>
      </c>
      <c r="P54" s="338"/>
      <c r="Q54" s="338">
        <f>SUM(Q55:Q59)</f>
        <v>100.00000000000001</v>
      </c>
      <c r="R54" s="338"/>
    </row>
    <row r="55" spans="1:18" s="314" customFormat="1" ht="11.4">
      <c r="A55" s="384" t="s">
        <v>108</v>
      </c>
      <c r="B55" s="533">
        <v>10373</v>
      </c>
      <c r="C55" s="581"/>
      <c r="D55" s="533">
        <v>4528</v>
      </c>
      <c r="E55" s="533"/>
      <c r="F55" s="533">
        <v>4251</v>
      </c>
      <c r="G55" s="533"/>
      <c r="H55" s="533">
        <v>1594</v>
      </c>
      <c r="I55" s="579"/>
      <c r="J55" s="326"/>
      <c r="K55" s="327">
        <f>B55*100/SUM($B$55:$B$59)</f>
        <v>11.939044462092699</v>
      </c>
      <c r="L55" s="328"/>
      <c r="M55" s="327">
        <f>D55*100/SUM($D$55:$D$59)</f>
        <v>9.8929429757483067</v>
      </c>
      <c r="N55" s="328"/>
      <c r="O55" s="327">
        <f>F55*100/SUM($F$55:$F$59)</f>
        <v>16.259323006310957</v>
      </c>
      <c r="P55" s="328"/>
      <c r="Q55" s="327">
        <f>H55*100/SUM($H$55:$H$59)</f>
        <v>10.649385355424906</v>
      </c>
      <c r="R55" s="328"/>
    </row>
    <row r="56" spans="1:18" s="314" customFormat="1" ht="12">
      <c r="A56" s="384" t="s">
        <v>109</v>
      </c>
      <c r="B56" s="533">
        <v>44097</v>
      </c>
      <c r="C56" s="581"/>
      <c r="D56" s="533">
        <v>22679</v>
      </c>
      <c r="E56" s="533"/>
      <c r="F56" s="533">
        <v>11347</v>
      </c>
      <c r="G56" s="533"/>
      <c r="H56" s="533">
        <v>10071</v>
      </c>
      <c r="I56" s="581"/>
      <c r="J56" s="326"/>
      <c r="K56" s="327">
        <f>B56*100/SUM($B$55:$B$59)</f>
        <v>50.754462898380581</v>
      </c>
      <c r="L56" s="338"/>
      <c r="M56" s="327">
        <f t="shared" ref="M56:M59" si="11">D56*100/SUM($D$55:$D$59)</f>
        <v>49.549923530696965</v>
      </c>
      <c r="N56" s="338"/>
      <c r="O56" s="327">
        <f t="shared" ref="O56:O59" si="12">F56*100/SUM($F$55:$F$59)</f>
        <v>43.400267737617135</v>
      </c>
      <c r="P56" s="338"/>
      <c r="Q56" s="327">
        <f t="shared" ref="Q56:Q59" si="13">H56*100/SUM($H$55:$H$59)</f>
        <v>67.283538214858368</v>
      </c>
      <c r="R56" s="328"/>
    </row>
    <row r="57" spans="1:18" s="314" customFormat="1" ht="11.4">
      <c r="A57" s="384" t="s">
        <v>110</v>
      </c>
      <c r="B57" s="712">
        <v>30303</v>
      </c>
      <c r="C57" s="581"/>
      <c r="D57" s="712">
        <v>17405</v>
      </c>
      <c r="E57" s="533"/>
      <c r="F57" s="712">
        <v>9641</v>
      </c>
      <c r="G57" s="533"/>
      <c r="H57" s="712">
        <v>3257</v>
      </c>
      <c r="I57" s="581"/>
      <c r="J57" s="326"/>
      <c r="K57" s="327">
        <f t="shared" ref="K57:K59" si="14">B57*100/SUM($B$55:$B$59)</f>
        <v>34.877939297676186</v>
      </c>
      <c r="L57" s="328"/>
      <c r="M57" s="327">
        <f t="shared" si="11"/>
        <v>38.027091981647366</v>
      </c>
      <c r="N57" s="328"/>
      <c r="O57" s="327">
        <f t="shared" si="12"/>
        <v>36.875119525721935</v>
      </c>
      <c r="P57" s="361"/>
      <c r="Q57" s="327">
        <f t="shared" si="13"/>
        <v>21.759754142169964</v>
      </c>
      <c r="R57" s="328"/>
    </row>
    <row r="58" spans="1:18" s="314" customFormat="1" ht="11.4">
      <c r="A58" s="384" t="s">
        <v>111</v>
      </c>
      <c r="B58" s="712">
        <v>2042</v>
      </c>
      <c r="C58" s="581"/>
      <c r="D58" s="712">
        <v>1090</v>
      </c>
      <c r="E58" s="533"/>
      <c r="F58" s="712">
        <v>906</v>
      </c>
      <c r="G58" s="533" t="s">
        <v>204</v>
      </c>
      <c r="H58" s="712">
        <v>46</v>
      </c>
      <c r="I58" s="579" t="s">
        <v>204</v>
      </c>
      <c r="J58" s="335"/>
      <c r="K58" s="327">
        <f t="shared" si="14"/>
        <v>2.3502871678003752</v>
      </c>
      <c r="L58" s="328"/>
      <c r="M58" s="327">
        <f t="shared" si="11"/>
        <v>2.3814725802927681</v>
      </c>
      <c r="N58" s="328"/>
      <c r="O58" s="327">
        <f t="shared" si="12"/>
        <v>3.4652897303499715</v>
      </c>
      <c r="P58" s="328"/>
      <c r="Q58" s="327">
        <f t="shared" si="13"/>
        <v>0.30732228754676644</v>
      </c>
      <c r="R58" s="328"/>
    </row>
    <row r="59" spans="1:18" s="310" customFormat="1" ht="11.4">
      <c r="A59" s="384" t="s">
        <v>112</v>
      </c>
      <c r="B59" s="712">
        <v>68</v>
      </c>
      <c r="C59" s="579"/>
      <c r="D59" s="712">
        <v>68</v>
      </c>
      <c r="E59" s="533" t="s">
        <v>204</v>
      </c>
      <c r="F59" s="712">
        <v>0</v>
      </c>
      <c r="G59" s="533" t="s">
        <v>204</v>
      </c>
      <c r="H59" s="712">
        <v>0</v>
      </c>
      <c r="I59" s="579" t="s">
        <v>204</v>
      </c>
      <c r="J59" s="326"/>
      <c r="K59" s="327">
        <f t="shared" si="14"/>
        <v>7.8266174050159412E-2</v>
      </c>
      <c r="L59" s="328"/>
      <c r="M59" s="327">
        <f t="shared" si="11"/>
        <v>0.14856893161459472</v>
      </c>
      <c r="N59" s="328"/>
      <c r="O59" s="327">
        <f t="shared" si="12"/>
        <v>0</v>
      </c>
      <c r="P59" s="328"/>
      <c r="Q59" s="327">
        <f t="shared" si="13"/>
        <v>0</v>
      </c>
      <c r="R59" s="386"/>
    </row>
    <row r="60" spans="1:18" s="314" customFormat="1" ht="11.4">
      <c r="A60" s="334" t="s">
        <v>69</v>
      </c>
      <c r="B60" s="712">
        <v>9415</v>
      </c>
      <c r="C60" s="579"/>
      <c r="D60" s="712">
        <v>5342</v>
      </c>
      <c r="E60" s="533"/>
      <c r="F60" s="712">
        <v>3904</v>
      </c>
      <c r="G60" s="533"/>
      <c r="H60" s="712">
        <v>169</v>
      </c>
      <c r="I60" s="577" t="s">
        <v>204</v>
      </c>
      <c r="J60" s="335"/>
      <c r="K60" s="365" t="s">
        <v>14</v>
      </c>
      <c r="L60" s="328"/>
      <c r="M60" s="365" t="s">
        <v>14</v>
      </c>
      <c r="N60" s="328"/>
      <c r="O60" s="365" t="s">
        <v>14</v>
      </c>
      <c r="P60" s="327"/>
      <c r="Q60" s="365" t="s">
        <v>14</v>
      </c>
      <c r="R60" s="328"/>
    </row>
    <row r="61" spans="1:18" s="314" customFormat="1" ht="6.6" customHeight="1">
      <c r="A61" s="343"/>
      <c r="B61" s="324"/>
      <c r="C61" s="581"/>
      <c r="D61" s="324"/>
      <c r="E61" s="581"/>
      <c r="F61" s="389"/>
      <c r="G61" s="579"/>
      <c r="H61" s="320"/>
      <c r="I61" s="581"/>
      <c r="J61" s="326"/>
      <c r="K61" s="361"/>
      <c r="L61" s="361"/>
      <c r="M61" s="361"/>
      <c r="N61" s="361"/>
      <c r="O61" s="361"/>
      <c r="P61" s="328"/>
      <c r="Q61" s="323"/>
      <c r="R61" s="323"/>
    </row>
    <row r="62" spans="1:18" s="319" customFormat="1" ht="24">
      <c r="A62" s="390" t="s">
        <v>113</v>
      </c>
      <c r="B62" s="341">
        <f t="shared" ref="B62:B71" si="15">SUM(D62,F62,H62)</f>
        <v>96302</v>
      </c>
      <c r="C62" s="581"/>
      <c r="D62" s="341">
        <f>D63+D70+D71</f>
        <v>51113</v>
      </c>
      <c r="E62" s="581"/>
      <c r="F62" s="341">
        <f>F63+F70+F71</f>
        <v>30051</v>
      </c>
      <c r="G62" s="579"/>
      <c r="H62" s="341">
        <f>H63+H70+H71</f>
        <v>15138</v>
      </c>
      <c r="I62" s="581"/>
      <c r="J62" s="326"/>
      <c r="K62" s="338">
        <f>SUM(K63,K70)</f>
        <v>100</v>
      </c>
      <c r="L62" s="338"/>
      <c r="M62" s="338">
        <f>SUM(M63,M70)</f>
        <v>100</v>
      </c>
      <c r="N62" s="338"/>
      <c r="O62" s="338">
        <f>SUM(O63,O70)</f>
        <v>100</v>
      </c>
      <c r="P62" s="338"/>
      <c r="Q62" s="338">
        <f>SUM(Q63,Q70)</f>
        <v>100</v>
      </c>
      <c r="R62" s="338"/>
    </row>
    <row r="63" spans="1:18" s="392" customFormat="1" ht="22.8">
      <c r="A63" s="384" t="s">
        <v>114</v>
      </c>
      <c r="B63" s="324">
        <f>SUM(D63,F63,H63)</f>
        <v>81679</v>
      </c>
      <c r="C63" s="581"/>
      <c r="D63" s="321">
        <f>D64+D65+D66+D67+D68+D69</f>
        <v>43761</v>
      </c>
      <c r="E63" s="581"/>
      <c r="F63" s="321">
        <f>F64+F65+F66+F67+F68+F69</f>
        <v>23884</v>
      </c>
      <c r="G63" s="579"/>
      <c r="H63" s="321">
        <f>H64+H65+H66+H67+H68+H69</f>
        <v>14034</v>
      </c>
      <c r="I63" s="581"/>
      <c r="J63" s="326"/>
      <c r="K63" s="328">
        <f>B63*100/SUM(B63,B70)</f>
        <v>91.418754057260543</v>
      </c>
      <c r="L63" s="328"/>
      <c r="M63" s="327">
        <f>D63*100/SUM(D63,D70)</f>
        <v>92.488639966184081</v>
      </c>
      <c r="N63" s="328"/>
      <c r="O63" s="327">
        <f>F63*100/SUM(F63,F70)</f>
        <v>88.613512410492334</v>
      </c>
      <c r="P63" s="391"/>
      <c r="Q63" s="327">
        <f>H63*100/SUM(H63,H70)</f>
        <v>93.076004775169125</v>
      </c>
      <c r="R63" s="328"/>
    </row>
    <row r="64" spans="1:18" s="314" customFormat="1" ht="11.4">
      <c r="A64" s="393" t="s">
        <v>175</v>
      </c>
      <c r="B64" s="324">
        <f>SUM(D64,F64,H64)</f>
        <v>37693</v>
      </c>
      <c r="C64" s="581"/>
      <c r="D64" s="533">
        <v>23373</v>
      </c>
      <c r="E64" s="533"/>
      <c r="F64" s="533">
        <v>4569</v>
      </c>
      <c r="G64" s="533"/>
      <c r="H64" s="533">
        <v>9751</v>
      </c>
      <c r="I64" s="533"/>
      <c r="J64" s="326"/>
      <c r="K64" s="327">
        <f>B64*100/SUM(B63,B70)</f>
        <v>42.187674881919726</v>
      </c>
      <c r="L64" s="328"/>
      <c r="M64" s="327">
        <f>D64*100/SUM(D63,D70)</f>
        <v>49.398710768255313</v>
      </c>
      <c r="N64" s="328"/>
      <c r="O64" s="327">
        <f>F64*100/SUM(F63,F70)</f>
        <v>16.951730790635551</v>
      </c>
      <c r="P64" s="328"/>
      <c r="Q64" s="327">
        <f>H64*100/SUM(H63,H70)</f>
        <v>64.670380687093783</v>
      </c>
      <c r="R64" s="328"/>
    </row>
    <row r="65" spans="1:18" s="314" customFormat="1" ht="11.4">
      <c r="A65" s="393" t="s">
        <v>115</v>
      </c>
      <c r="B65" s="324">
        <f t="shared" si="15"/>
        <v>24870</v>
      </c>
      <c r="C65" s="581"/>
      <c r="D65" s="533">
        <v>15080</v>
      </c>
      <c r="E65" s="533"/>
      <c r="F65" s="533">
        <v>6594</v>
      </c>
      <c r="G65" s="533"/>
      <c r="H65" s="533">
        <v>3196</v>
      </c>
      <c r="I65" s="533"/>
      <c r="J65" s="326"/>
      <c r="K65" s="327">
        <f>B65*100/SUM(B63,B70)</f>
        <v>27.835605399234439</v>
      </c>
      <c r="L65" s="328"/>
      <c r="M65" s="327">
        <f>D65*100/SUM(D63,D70)</f>
        <v>31.871499524463701</v>
      </c>
      <c r="N65" s="328"/>
      <c r="O65" s="327">
        <f>F65*100/SUM(F63,F70)</f>
        <v>24.4648091121582</v>
      </c>
      <c r="P65" s="328"/>
      <c r="Q65" s="327">
        <f>H65*100/SUM(H63,H70)</f>
        <v>21.196445151876908</v>
      </c>
      <c r="R65" s="328"/>
    </row>
    <row r="66" spans="1:18" s="314" customFormat="1" ht="11.4">
      <c r="A66" s="308" t="s">
        <v>178</v>
      </c>
      <c r="B66" s="324">
        <f t="shared" si="15"/>
        <v>2087</v>
      </c>
      <c r="C66" s="581"/>
      <c r="D66" s="533">
        <v>245</v>
      </c>
      <c r="E66" s="533" t="s">
        <v>204</v>
      </c>
      <c r="F66" s="533">
        <v>1821</v>
      </c>
      <c r="G66" s="533"/>
      <c r="H66" s="533">
        <v>21</v>
      </c>
      <c r="I66" s="533" t="s">
        <v>204</v>
      </c>
      <c r="J66" s="326"/>
      <c r="K66" s="327">
        <f>B66*100/SUM(B63,B70)</f>
        <v>2.3358628254202762</v>
      </c>
      <c r="L66" s="328"/>
      <c r="M66" s="327">
        <f>D66*100/SUM(D63,D70)</f>
        <v>0.51780619253936389</v>
      </c>
      <c r="N66" s="328"/>
      <c r="O66" s="327">
        <f>F66*100/SUM(F63,F70)</f>
        <v>6.7562052461692579</v>
      </c>
      <c r="P66" s="328"/>
      <c r="Q66" s="327">
        <f>H66*100/SUM(H63,H70)</f>
        <v>0.1392757660167131</v>
      </c>
      <c r="R66" s="328"/>
    </row>
    <row r="67" spans="1:18" s="314" customFormat="1" ht="12">
      <c r="A67" s="393" t="s">
        <v>117</v>
      </c>
      <c r="B67" s="324">
        <f t="shared" si="15"/>
        <v>5361</v>
      </c>
      <c r="C67" s="581"/>
      <c r="D67" s="533">
        <v>2904</v>
      </c>
      <c r="E67" s="533"/>
      <c r="F67" s="533">
        <v>1628</v>
      </c>
      <c r="G67" s="533"/>
      <c r="H67" s="533">
        <v>829</v>
      </c>
      <c r="I67" s="533"/>
      <c r="J67" s="326"/>
      <c r="K67" s="327">
        <f>B67*100/SUM(B63,B70)</f>
        <v>6.0002686186287022</v>
      </c>
      <c r="L67" s="328"/>
      <c r="M67" s="327">
        <f>D67*100/SUM(D63,D70)</f>
        <v>6.1375885025890309</v>
      </c>
      <c r="N67" s="328"/>
      <c r="O67" s="327">
        <f>F67*100/SUM(F63,F70)</f>
        <v>6.0401439542908024</v>
      </c>
      <c r="P67" s="338"/>
      <c r="Q67" s="327">
        <f>H67*100/SUM(H63,H70)</f>
        <v>5.4980766679931028</v>
      </c>
      <c r="R67" s="328"/>
    </row>
    <row r="68" spans="1:18" s="314" customFormat="1" ht="24" customHeight="1">
      <c r="A68" s="393" t="s">
        <v>116</v>
      </c>
      <c r="B68" s="324">
        <f t="shared" si="15"/>
        <v>6680</v>
      </c>
      <c r="C68" s="581"/>
      <c r="D68" s="533">
        <v>1102</v>
      </c>
      <c r="E68" s="533"/>
      <c r="F68" s="533">
        <v>5557</v>
      </c>
      <c r="G68" s="533" t="s">
        <v>204</v>
      </c>
      <c r="H68" s="533">
        <v>21</v>
      </c>
      <c r="I68" s="533" t="s">
        <v>204</v>
      </c>
      <c r="J68" s="326"/>
      <c r="K68" s="327">
        <f>B68*100/SUM(B63,B70)</f>
        <v>7.4765518322028965</v>
      </c>
      <c r="L68" s="328"/>
      <c r="M68" s="327">
        <f>D68*100/SUM(D63,D70)</f>
        <v>2.3290711190954241</v>
      </c>
      <c r="N68" s="338"/>
      <c r="O68" s="327">
        <f>F68*100/SUM(F63,F70)</f>
        <v>20.617370979111787</v>
      </c>
      <c r="P68" s="328"/>
      <c r="Q68" s="327">
        <f>H68*100/SUM(H63,H70)</f>
        <v>0.1392757660167131</v>
      </c>
      <c r="R68" s="328"/>
    </row>
    <row r="69" spans="1:18" s="314" customFormat="1" ht="11.4">
      <c r="A69" s="393" t="s">
        <v>67</v>
      </c>
      <c r="B69" s="324">
        <f>SUM(D69,F69,H69)</f>
        <v>4988</v>
      </c>
      <c r="C69" s="581"/>
      <c r="D69" s="533">
        <v>1057</v>
      </c>
      <c r="E69" s="533"/>
      <c r="F69" s="533">
        <v>3715</v>
      </c>
      <c r="G69" s="533"/>
      <c r="H69" s="533">
        <v>216</v>
      </c>
      <c r="I69" s="533" t="s">
        <v>204</v>
      </c>
      <c r="J69" s="326"/>
      <c r="K69" s="327">
        <f>B69*100/SUM(B63,B70)</f>
        <v>5.5827904998544984</v>
      </c>
      <c r="L69" s="328"/>
      <c r="M69" s="327">
        <f>D69*100/SUM(D63,D70)</f>
        <v>2.2339638592412556</v>
      </c>
      <c r="N69" s="328"/>
      <c r="O69" s="327">
        <f>F69*100/SUM(F63,F70)</f>
        <v>13.783252328126739</v>
      </c>
      <c r="P69" s="328"/>
      <c r="Q69" s="327">
        <f>H69*100/SUM(H63,H70)</f>
        <v>1.4325507361719061</v>
      </c>
      <c r="R69" s="328"/>
    </row>
    <row r="70" spans="1:18" s="392" customFormat="1" ht="11.4">
      <c r="A70" s="384" t="s">
        <v>118</v>
      </c>
      <c r="B70" s="324">
        <f t="shared" si="15"/>
        <v>7667</v>
      </c>
      <c r="C70" s="581"/>
      <c r="D70" s="533">
        <v>3554</v>
      </c>
      <c r="E70" s="533"/>
      <c r="F70" s="533">
        <v>3069</v>
      </c>
      <c r="G70" s="533" t="s">
        <v>204</v>
      </c>
      <c r="H70" s="533">
        <v>1044</v>
      </c>
      <c r="I70" s="533"/>
      <c r="J70" s="326"/>
      <c r="K70" s="327">
        <f>B70*100/SUM(B63,B70)</f>
        <v>8.5812459427394625</v>
      </c>
      <c r="L70" s="328"/>
      <c r="M70" s="327">
        <f>D70*100/SUM(D63,D70)</f>
        <v>7.5113600338159143</v>
      </c>
      <c r="N70" s="328"/>
      <c r="O70" s="327">
        <f>F70*100/SUM(F63,F70)</f>
        <v>11.386487589507661</v>
      </c>
      <c r="P70" s="391"/>
      <c r="Q70" s="327">
        <f>H70*100/SUM(H63,H70)</f>
        <v>6.9239952248308798</v>
      </c>
      <c r="R70" s="328"/>
    </row>
    <row r="71" spans="1:18" s="314" customFormat="1" ht="11.4">
      <c r="A71" s="334" t="s">
        <v>69</v>
      </c>
      <c r="B71" s="324">
        <f t="shared" si="15"/>
        <v>6956</v>
      </c>
      <c r="C71" s="577"/>
      <c r="D71" s="533">
        <v>3798</v>
      </c>
      <c r="E71" s="533"/>
      <c r="F71" s="533">
        <v>3098</v>
      </c>
      <c r="G71" s="533"/>
      <c r="H71" s="533">
        <v>60</v>
      </c>
      <c r="I71" s="533" t="s">
        <v>204</v>
      </c>
      <c r="J71" s="326"/>
      <c r="K71" s="365" t="s">
        <v>14</v>
      </c>
      <c r="L71" s="328"/>
      <c r="M71" s="365" t="s">
        <v>14</v>
      </c>
      <c r="N71" s="328"/>
      <c r="O71" s="365" t="s">
        <v>14</v>
      </c>
      <c r="P71" s="328"/>
      <c r="Q71" s="365" t="s">
        <v>14</v>
      </c>
      <c r="R71" s="328"/>
    </row>
    <row r="72" spans="1:18" s="314" customFormat="1" ht="6.6" customHeight="1">
      <c r="A72" s="329"/>
      <c r="B72" s="324"/>
      <c r="C72" s="581"/>
      <c r="D72" s="324"/>
      <c r="E72" s="581"/>
      <c r="F72" s="324"/>
      <c r="G72" s="581"/>
      <c r="H72" s="324"/>
      <c r="I72" s="581"/>
      <c r="J72" s="388"/>
      <c r="K72" s="328"/>
      <c r="L72" s="328"/>
      <c r="M72" s="328"/>
      <c r="N72" s="328"/>
      <c r="O72" s="328"/>
      <c r="P72" s="328"/>
      <c r="Q72" s="323"/>
      <c r="R72" s="323"/>
    </row>
    <row r="73" spans="1:18" s="319" customFormat="1" ht="24">
      <c r="A73" s="227" t="s">
        <v>119</v>
      </c>
      <c r="B73" s="341">
        <f t="shared" ref="B73:B76" si="16">SUM(D73,F73,H73)</f>
        <v>96300</v>
      </c>
      <c r="C73" s="581"/>
      <c r="D73" s="341">
        <f>SUM(D74:D76)</f>
        <v>51113</v>
      </c>
      <c r="E73" s="581"/>
      <c r="F73" s="341">
        <f>SUM(F74:F76)</f>
        <v>30049</v>
      </c>
      <c r="G73" s="579"/>
      <c r="H73" s="341">
        <f>SUM(H74:H76)</f>
        <v>15138</v>
      </c>
      <c r="I73" s="581"/>
      <c r="J73" s="326"/>
      <c r="K73" s="338">
        <f>SUM(K74:K75)</f>
        <v>100</v>
      </c>
      <c r="L73" s="338"/>
      <c r="M73" s="338">
        <f>SUM(M74:M75)</f>
        <v>100</v>
      </c>
      <c r="N73" s="338"/>
      <c r="O73" s="338">
        <f>SUM(O74:O75)</f>
        <v>100</v>
      </c>
      <c r="P73" s="367"/>
      <c r="Q73" s="338">
        <f>SUM(Q74:Q75)</f>
        <v>100</v>
      </c>
      <c r="R73" s="338"/>
    </row>
    <row r="74" spans="1:18" s="314" customFormat="1" ht="11.4">
      <c r="A74" s="384" t="s">
        <v>120</v>
      </c>
      <c r="B74" s="324">
        <f t="shared" si="16"/>
        <v>748</v>
      </c>
      <c r="C74" s="579" t="s">
        <v>204</v>
      </c>
      <c r="D74" s="533">
        <v>36</v>
      </c>
      <c r="E74" s="533" t="s">
        <v>204</v>
      </c>
      <c r="F74" s="533">
        <v>696</v>
      </c>
      <c r="G74" s="533" t="s">
        <v>204</v>
      </c>
      <c r="H74" s="533">
        <v>16</v>
      </c>
      <c r="I74" s="533" t="s">
        <v>204</v>
      </c>
      <c r="J74" s="335"/>
      <c r="K74" s="327">
        <f>B74*100/SUM(B74:B75)</f>
        <v>0.8450067781292363</v>
      </c>
      <c r="L74" s="328"/>
      <c r="M74" s="327">
        <f>D74*100/SUM($D$74:$D$75)</f>
        <v>7.6421763219903627E-2</v>
      </c>
      <c r="N74" s="328"/>
      <c r="O74" s="327">
        <f>F74*100/SUM($F$74:$F$75)</f>
        <v>2.645583092595408</v>
      </c>
      <c r="P74" s="323"/>
      <c r="Q74" s="327">
        <f>H74*100/SUM($H$74:$H$75)</f>
        <v>0.10592519033432639</v>
      </c>
      <c r="R74" s="323"/>
    </row>
    <row r="75" spans="1:18" s="314" customFormat="1" ht="11.4">
      <c r="A75" s="384" t="s">
        <v>121</v>
      </c>
      <c r="B75" s="324">
        <f t="shared" si="16"/>
        <v>87772</v>
      </c>
      <c r="C75" s="581"/>
      <c r="D75" s="533">
        <v>47071</v>
      </c>
      <c r="E75" s="533"/>
      <c r="F75" s="533">
        <v>25612</v>
      </c>
      <c r="G75" s="533"/>
      <c r="H75" s="533">
        <v>15089</v>
      </c>
      <c r="I75" s="533"/>
      <c r="J75" s="335"/>
      <c r="K75" s="327">
        <f>B75*100/SUM(B74:B75)</f>
        <v>99.154993221870768</v>
      </c>
      <c r="L75" s="328"/>
      <c r="M75" s="327">
        <f>D75*100/SUM(D74:D75)</f>
        <v>99.923578236780102</v>
      </c>
      <c r="N75" s="328"/>
      <c r="O75" s="327">
        <f>F75*100/SUM(F74:F75)</f>
        <v>97.354416907404598</v>
      </c>
      <c r="P75" s="323"/>
      <c r="Q75" s="327">
        <f>H75*100/SUM(H74:H75)</f>
        <v>99.894074809665668</v>
      </c>
      <c r="R75" s="327"/>
    </row>
    <row r="76" spans="1:18" s="318" customFormat="1" ht="11.4">
      <c r="A76" s="384" t="s">
        <v>4</v>
      </c>
      <c r="B76" s="324">
        <f t="shared" si="16"/>
        <v>7780</v>
      </c>
      <c r="C76" s="579"/>
      <c r="D76" s="533">
        <v>4006</v>
      </c>
      <c r="E76" s="533"/>
      <c r="F76" s="533">
        <v>3741</v>
      </c>
      <c r="G76" s="533"/>
      <c r="H76" s="533">
        <v>33</v>
      </c>
      <c r="I76" s="533" t="s">
        <v>204</v>
      </c>
      <c r="J76" s="335"/>
      <c r="K76" s="365" t="s">
        <v>14</v>
      </c>
      <c r="L76" s="328"/>
      <c r="M76" s="365" t="s">
        <v>14</v>
      </c>
      <c r="N76" s="328"/>
      <c r="O76" s="365" t="s">
        <v>14</v>
      </c>
      <c r="P76" s="328"/>
      <c r="Q76" s="365" t="s">
        <v>14</v>
      </c>
      <c r="R76" s="327"/>
    </row>
    <row r="77" spans="1:18" s="314" customFormat="1" ht="6.6" customHeight="1">
      <c r="A77" s="329"/>
      <c r="B77" s="324"/>
      <c r="C77" s="581"/>
      <c r="D77" s="163"/>
      <c r="E77" s="581"/>
      <c r="F77" s="321"/>
      <c r="G77" s="579"/>
      <c r="H77" s="321"/>
      <c r="I77" s="581"/>
      <c r="J77" s="326"/>
      <c r="K77" s="327"/>
      <c r="L77" s="328"/>
      <c r="M77" s="236"/>
      <c r="N77" s="328"/>
      <c r="O77" s="327"/>
      <c r="P77" s="323"/>
      <c r="Q77" s="323"/>
      <c r="R77" s="323"/>
    </row>
    <row r="78" spans="1:18" s="319" customFormat="1" ht="24">
      <c r="A78" s="394" t="s">
        <v>144</v>
      </c>
      <c r="B78" s="341">
        <f t="shared" ref="B78:B81" si="17">SUM(D78,F78,H78)</f>
        <v>96300</v>
      </c>
      <c r="C78" s="581"/>
      <c r="D78" s="341">
        <f>SUM(D79:D81)</f>
        <v>51113</v>
      </c>
      <c r="E78" s="581"/>
      <c r="F78" s="341">
        <f>SUM(F79:F81)</f>
        <v>30049</v>
      </c>
      <c r="G78" s="579"/>
      <c r="H78" s="341">
        <f>SUM(H79:H81)</f>
        <v>15138</v>
      </c>
      <c r="I78" s="581"/>
      <c r="J78" s="326"/>
      <c r="K78" s="338">
        <f>SUM(K79:K80)</f>
        <v>100</v>
      </c>
      <c r="L78" s="338"/>
      <c r="M78" s="338">
        <f>SUM(M79:M80)</f>
        <v>100</v>
      </c>
      <c r="N78" s="338"/>
      <c r="O78" s="338">
        <f>SUM(O79:O80)</f>
        <v>100</v>
      </c>
      <c r="P78" s="367"/>
      <c r="Q78" s="338">
        <f>SUM(Q79:Q80)</f>
        <v>100</v>
      </c>
      <c r="R78" s="338"/>
    </row>
    <row r="79" spans="1:18" s="314" customFormat="1" ht="11.4">
      <c r="A79" s="384" t="s">
        <v>170</v>
      </c>
      <c r="B79" s="324">
        <f t="shared" si="17"/>
        <v>67183</v>
      </c>
      <c r="C79" s="581"/>
      <c r="D79" s="533">
        <v>42861</v>
      </c>
      <c r="E79" s="533"/>
      <c r="F79" s="533">
        <v>11629</v>
      </c>
      <c r="G79" s="533"/>
      <c r="H79" s="533">
        <v>12693</v>
      </c>
      <c r="I79" s="581"/>
      <c r="J79" s="326"/>
      <c r="K79" s="327">
        <f>B79*100/SUM(B79:B80)</f>
        <v>75.128600823045261</v>
      </c>
      <c r="L79" s="328"/>
      <c r="M79" s="327">
        <f>D79*100/SUM(D79:D80)</f>
        <v>90.466039089872936</v>
      </c>
      <c r="N79" s="328"/>
      <c r="O79" s="327">
        <f>F79*100/SUM(F79:F80)</f>
        <v>43.071965628356608</v>
      </c>
      <c r="P79" s="323"/>
      <c r="Q79" s="327">
        <f>H79*100/SUM(H79:H80)</f>
        <v>84.355685518708043</v>
      </c>
      <c r="R79" s="327"/>
    </row>
    <row r="80" spans="1:18" s="314" customFormat="1" ht="11.4">
      <c r="A80" s="384" t="s">
        <v>142</v>
      </c>
      <c r="B80" s="324">
        <f t="shared" si="17"/>
        <v>22241</v>
      </c>
      <c r="C80" s="581"/>
      <c r="D80" s="533">
        <v>4517</v>
      </c>
      <c r="E80" s="533"/>
      <c r="F80" s="533">
        <v>15370</v>
      </c>
      <c r="G80" s="533"/>
      <c r="H80" s="533">
        <v>2354</v>
      </c>
      <c r="I80" s="581"/>
      <c r="J80" s="326"/>
      <c r="K80" s="327">
        <f>B80*100/SUM(B79:B80)</f>
        <v>24.871399176954732</v>
      </c>
      <c r="L80" s="328"/>
      <c r="M80" s="327">
        <f>D80*100/SUM(D79:D80)</f>
        <v>9.5339609101270639</v>
      </c>
      <c r="N80" s="328"/>
      <c r="O80" s="327">
        <f>F80*100/SUM(F79:F80)</f>
        <v>56.928034371643392</v>
      </c>
      <c r="P80" s="323"/>
      <c r="Q80" s="327">
        <f>H80*100/SUM(H79:H80)</f>
        <v>15.644314481291952</v>
      </c>
      <c r="R80" s="327"/>
    </row>
    <row r="81" spans="1:18" s="310" customFormat="1" ht="11.4">
      <c r="A81" s="334" t="s">
        <v>4</v>
      </c>
      <c r="B81" s="324">
        <f t="shared" si="17"/>
        <v>6876</v>
      </c>
      <c r="C81" s="579"/>
      <c r="D81" s="533">
        <v>3735</v>
      </c>
      <c r="E81" s="533"/>
      <c r="F81" s="533">
        <v>3050</v>
      </c>
      <c r="G81" s="533"/>
      <c r="H81" s="533">
        <v>91</v>
      </c>
      <c r="I81" s="579" t="s">
        <v>204</v>
      </c>
      <c r="J81" s="345"/>
      <c r="K81" s="365" t="s">
        <v>14</v>
      </c>
      <c r="L81" s="346"/>
      <c r="M81" s="365" t="s">
        <v>14</v>
      </c>
      <c r="N81" s="346"/>
      <c r="O81" s="365" t="s">
        <v>14</v>
      </c>
      <c r="P81" s="346"/>
      <c r="Q81" s="365" t="s">
        <v>14</v>
      </c>
      <c r="R81" s="327"/>
    </row>
    <row r="82" spans="1:18" s="314" customFormat="1" ht="6.6" customHeight="1">
      <c r="A82" s="329"/>
      <c r="B82" s="324"/>
      <c r="C82" s="581"/>
      <c r="D82" s="163"/>
      <c r="E82" s="581"/>
      <c r="F82" s="321"/>
      <c r="G82" s="579"/>
      <c r="H82" s="321"/>
      <c r="I82" s="581"/>
      <c r="J82" s="326"/>
      <c r="K82" s="327"/>
      <c r="L82" s="328"/>
      <c r="M82" s="236"/>
      <c r="N82" s="328"/>
      <c r="O82" s="327"/>
      <c r="P82" s="323"/>
      <c r="Q82" s="323"/>
      <c r="R82" s="323"/>
    </row>
    <row r="83" spans="1:18" s="395" customFormat="1" ht="25.8">
      <c r="A83" s="390" t="s">
        <v>190</v>
      </c>
      <c r="B83" s="532">
        <f t="shared" ref="B83:B86" si="18">SUM(D83,F83,H83)</f>
        <v>96298</v>
      </c>
      <c r="C83" s="581"/>
      <c r="D83" s="532">
        <f>SUM(D84:D86)</f>
        <v>51113</v>
      </c>
      <c r="E83" s="581"/>
      <c r="F83" s="532">
        <f>SUM(F84:F86)</f>
        <v>30048</v>
      </c>
      <c r="G83" s="581"/>
      <c r="H83" s="532">
        <f>SUM(H84:H86)</f>
        <v>15137</v>
      </c>
      <c r="I83" s="577"/>
      <c r="J83" s="345"/>
      <c r="K83" s="332">
        <f>SUM(K84:K85)</f>
        <v>100</v>
      </c>
      <c r="L83" s="327"/>
      <c r="M83" s="332">
        <f>SUM(M84:M85)</f>
        <v>100</v>
      </c>
      <c r="N83" s="327"/>
      <c r="O83" s="332">
        <f>SUM(O84:O85)</f>
        <v>100</v>
      </c>
      <c r="P83" s="332"/>
      <c r="Q83" s="332">
        <f>SUM(Q84:Q85)</f>
        <v>100</v>
      </c>
      <c r="R83" s="332"/>
    </row>
    <row r="84" spans="1:18" s="314" customFormat="1" ht="11.4">
      <c r="A84" s="383" t="s">
        <v>101</v>
      </c>
      <c r="B84" s="324">
        <f t="shared" si="18"/>
        <v>15865</v>
      </c>
      <c r="C84" s="581"/>
      <c r="D84" s="533">
        <v>6944</v>
      </c>
      <c r="E84" s="533"/>
      <c r="F84" s="533">
        <v>6480</v>
      </c>
      <c r="G84" s="533"/>
      <c r="H84" s="533">
        <v>2441</v>
      </c>
      <c r="I84" s="581"/>
      <c r="J84" s="326"/>
      <c r="K84" s="328">
        <f>B84*100/SUM(B84:B85)</f>
        <v>18.531713584861581</v>
      </c>
      <c r="L84" s="328"/>
      <c r="M84" s="328">
        <f>D84*100/SUM(D84:D85)</f>
        <v>14.948764315852923</v>
      </c>
      <c r="N84" s="328"/>
      <c r="O84" s="328">
        <f>F84*100/SUM(F84:F85)</f>
        <v>26.908064114276222</v>
      </c>
      <c r="P84" s="328"/>
      <c r="Q84" s="328">
        <f>H84*100/SUM(H84:H85)</f>
        <v>16.191297426373044</v>
      </c>
      <c r="R84" s="327"/>
    </row>
    <row r="85" spans="1:18" s="314" customFormat="1" ht="11.4">
      <c r="A85" s="383" t="s">
        <v>102</v>
      </c>
      <c r="B85" s="324">
        <f t="shared" si="18"/>
        <v>69745</v>
      </c>
      <c r="C85" s="581"/>
      <c r="D85" s="533">
        <v>39508</v>
      </c>
      <c r="E85" s="533"/>
      <c r="F85" s="533">
        <v>17602</v>
      </c>
      <c r="G85" s="533"/>
      <c r="H85" s="533">
        <v>12635</v>
      </c>
      <c r="I85" s="581"/>
      <c r="J85" s="326"/>
      <c r="K85" s="328">
        <f>B85*100/SUM(B84:B85)</f>
        <v>81.468286415138422</v>
      </c>
      <c r="L85" s="328"/>
      <c r="M85" s="328">
        <f>D85*100/SUM(D84:D85)</f>
        <v>85.051235684147073</v>
      </c>
      <c r="N85" s="328"/>
      <c r="O85" s="328">
        <f>F85*100/SUM(F84:F85)</f>
        <v>73.091935885723771</v>
      </c>
      <c r="P85" s="328"/>
      <c r="Q85" s="328">
        <f>H85*100/SUM(H84:H85)</f>
        <v>83.80870257362696</v>
      </c>
      <c r="R85" s="328"/>
    </row>
    <row r="86" spans="1:18" s="314" customFormat="1" ht="12">
      <c r="A86" s="383" t="s">
        <v>4</v>
      </c>
      <c r="B86" s="324">
        <f t="shared" si="18"/>
        <v>10688</v>
      </c>
      <c r="C86" s="579"/>
      <c r="D86" s="533">
        <v>4661</v>
      </c>
      <c r="E86" s="533"/>
      <c r="F86" s="533">
        <v>5966</v>
      </c>
      <c r="G86" s="533"/>
      <c r="H86" s="533">
        <v>61</v>
      </c>
      <c r="I86" s="579" t="s">
        <v>204</v>
      </c>
      <c r="J86" s="326"/>
      <c r="K86" s="364" t="s">
        <v>14</v>
      </c>
      <c r="L86" s="328"/>
      <c r="M86" s="364" t="s">
        <v>14</v>
      </c>
      <c r="N86" s="328"/>
      <c r="O86" s="364" t="s">
        <v>14</v>
      </c>
      <c r="P86" s="338"/>
      <c r="Q86" s="364" t="s">
        <v>14</v>
      </c>
      <c r="R86" s="328"/>
    </row>
    <row r="87" spans="1:18" s="314" customFormat="1" ht="6.6" customHeight="1">
      <c r="A87" s="396"/>
      <c r="B87" s="324"/>
      <c r="C87" s="581"/>
      <c r="D87" s="388"/>
      <c r="E87" s="581"/>
      <c r="F87" s="360"/>
      <c r="G87" s="579"/>
      <c r="H87" s="320"/>
      <c r="I87" s="581"/>
      <c r="J87" s="326"/>
      <c r="K87" s="338"/>
      <c r="L87" s="338"/>
      <c r="M87" s="338"/>
      <c r="N87" s="338"/>
      <c r="O87" s="338"/>
      <c r="P87" s="328"/>
      <c r="Q87" s="328"/>
      <c r="R87" s="323"/>
    </row>
    <row r="88" spans="1:18" s="319" customFormat="1" ht="36">
      <c r="A88" s="227" t="s">
        <v>70</v>
      </c>
      <c r="B88" s="341">
        <f t="shared" ref="B88:B95" si="19">SUM(D88,F88,H88)</f>
        <v>96300</v>
      </c>
      <c r="C88" s="581"/>
      <c r="D88" s="341">
        <f>SUM(D89:D95)</f>
        <v>51113</v>
      </c>
      <c r="E88" s="581"/>
      <c r="F88" s="341">
        <f>SUM(F89:F95)</f>
        <v>30049</v>
      </c>
      <c r="G88" s="579"/>
      <c r="H88" s="341">
        <f>SUM(H89:H95)</f>
        <v>15138</v>
      </c>
      <c r="I88" s="581"/>
      <c r="J88" s="326"/>
      <c r="K88" s="338">
        <f>SUM(K89:K94)</f>
        <v>100</v>
      </c>
      <c r="L88" s="338"/>
      <c r="M88" s="338">
        <f>SUM(M89:M94)</f>
        <v>100.00000000000001</v>
      </c>
      <c r="N88" s="338"/>
      <c r="O88" s="338">
        <f>SUM(O89:O94)</f>
        <v>100</v>
      </c>
      <c r="P88" s="338"/>
      <c r="Q88" s="338">
        <f>SUM(Q89:Q94)</f>
        <v>100</v>
      </c>
      <c r="R88" s="338"/>
    </row>
    <row r="89" spans="1:18" s="314" customFormat="1" ht="12">
      <c r="A89" s="384" t="s">
        <v>38</v>
      </c>
      <c r="B89" s="324">
        <f t="shared" si="19"/>
        <v>44190</v>
      </c>
      <c r="C89" s="581"/>
      <c r="D89" s="533">
        <v>18813</v>
      </c>
      <c r="E89" s="533"/>
      <c r="F89" s="533">
        <v>15294</v>
      </c>
      <c r="G89" s="533"/>
      <c r="H89" s="533">
        <v>10083</v>
      </c>
      <c r="I89" s="533"/>
      <c r="J89" s="326"/>
      <c r="K89" s="328">
        <f>B89*100/SUM(B89:B94)</f>
        <v>50.591319678981534</v>
      </c>
      <c r="L89" s="338"/>
      <c r="M89" s="328">
        <f>D89*100/SUM($D$89:$D$94)</f>
        <v>40.34094564168543</v>
      </c>
      <c r="N89" s="338"/>
      <c r="O89" s="328">
        <f>F89*100/SUM($F$89:$F$94)</f>
        <v>59.718859820382661</v>
      </c>
      <c r="P89" s="328"/>
      <c r="Q89" s="328">
        <f>H89*100/SUM($H$89:$H$94)</f>
        <v>66.765991259435836</v>
      </c>
      <c r="R89" s="323"/>
    </row>
    <row r="90" spans="1:18" s="314" customFormat="1" ht="11.4">
      <c r="A90" s="384" t="s">
        <v>37</v>
      </c>
      <c r="B90" s="324">
        <f t="shared" si="19"/>
        <v>13204</v>
      </c>
      <c r="C90" s="581"/>
      <c r="D90" s="533">
        <v>5848</v>
      </c>
      <c r="E90" s="533"/>
      <c r="F90" s="533">
        <v>4345</v>
      </c>
      <c r="G90" s="533"/>
      <c r="H90" s="533">
        <v>3011</v>
      </c>
      <c r="I90" s="533"/>
      <c r="J90" s="326"/>
      <c r="K90" s="328">
        <f>B90*100/SUM(B89:B94)</f>
        <v>15.116718376131979</v>
      </c>
      <c r="L90" s="328"/>
      <c r="M90" s="328">
        <f t="shared" ref="M90:M93" si="20">D90*100/SUM($D$89:$D$94)</f>
        <v>12.539937814945857</v>
      </c>
      <c r="N90" s="328"/>
      <c r="O90" s="328">
        <f t="shared" ref="O90:O93" si="21">F90*100/SUM($F$89:$F$94)</f>
        <v>16.966028894962903</v>
      </c>
      <c r="P90" s="328"/>
      <c r="Q90" s="328">
        <f t="shared" ref="Q90:Q93" si="22">H90*100/SUM($H$89:$H$94)</f>
        <v>19.937756588531322</v>
      </c>
      <c r="R90" s="323"/>
    </row>
    <row r="91" spans="1:18" s="314" customFormat="1" ht="11.4">
      <c r="A91" s="384" t="s">
        <v>203</v>
      </c>
      <c r="B91" s="324">
        <f t="shared" si="19"/>
        <v>22217</v>
      </c>
      <c r="C91" s="581"/>
      <c r="D91" s="533">
        <v>18196</v>
      </c>
      <c r="E91" s="533"/>
      <c r="F91" s="533">
        <v>3239</v>
      </c>
      <c r="G91" s="533"/>
      <c r="H91" s="533">
        <v>782</v>
      </c>
      <c r="I91" s="533"/>
      <c r="J91" s="326"/>
      <c r="K91" s="328">
        <f>B91*100/SUM(B89:B94)</f>
        <v>25.435332638785532</v>
      </c>
      <c r="L91" s="328"/>
      <c r="M91" s="328">
        <f t="shared" si="20"/>
        <v>39.017905006969016</v>
      </c>
      <c r="N91" s="328"/>
      <c r="O91" s="328">
        <f t="shared" si="21"/>
        <v>12.647403358063256</v>
      </c>
      <c r="P91" s="328"/>
      <c r="Q91" s="328">
        <f t="shared" si="22"/>
        <v>5.1781221030327105</v>
      </c>
      <c r="R91" s="323"/>
    </row>
    <row r="92" spans="1:18" s="314" customFormat="1" ht="11.4">
      <c r="A92" s="384" t="s">
        <v>66</v>
      </c>
      <c r="B92" s="324">
        <f t="shared" si="19"/>
        <v>3983</v>
      </c>
      <c r="C92" s="581"/>
      <c r="D92" s="533">
        <v>1935</v>
      </c>
      <c r="E92" s="533"/>
      <c r="F92" s="533">
        <v>1256</v>
      </c>
      <c r="G92" s="533" t="s">
        <v>204</v>
      </c>
      <c r="H92" s="533">
        <v>792</v>
      </c>
      <c r="I92" s="533"/>
      <c r="J92" s="326"/>
      <c r="K92" s="328">
        <f>B92*100/SUM(B89:B94)</f>
        <v>4.5599734392709541</v>
      </c>
      <c r="L92" s="328"/>
      <c r="M92" s="328">
        <f t="shared" si="20"/>
        <v>4.1492441299453198</v>
      </c>
      <c r="N92" s="328"/>
      <c r="O92" s="328">
        <f t="shared" si="21"/>
        <v>4.9043342444357672</v>
      </c>
      <c r="P92" s="328"/>
      <c r="Q92" s="328">
        <f t="shared" si="22"/>
        <v>5.2443384982121577</v>
      </c>
      <c r="R92" s="323"/>
    </row>
    <row r="93" spans="1:18" s="314" customFormat="1" ht="11.4">
      <c r="A93" s="384" t="s">
        <v>122</v>
      </c>
      <c r="B93" s="324">
        <f t="shared" si="19"/>
        <v>1761</v>
      </c>
      <c r="C93" s="579"/>
      <c r="D93" s="533">
        <v>810</v>
      </c>
      <c r="E93" s="533" t="s">
        <v>204</v>
      </c>
      <c r="F93" s="533">
        <v>668</v>
      </c>
      <c r="G93" s="533" t="s">
        <v>204</v>
      </c>
      <c r="H93" s="533">
        <v>283</v>
      </c>
      <c r="I93" s="533" t="s">
        <v>204</v>
      </c>
      <c r="J93" s="326"/>
      <c r="K93" s="328">
        <f>B93*100/SUM(B89:B94)</f>
        <v>2.0160967176892166</v>
      </c>
      <c r="L93" s="328"/>
      <c r="M93" s="328">
        <f t="shared" si="20"/>
        <v>1.7368928916050177</v>
      </c>
      <c r="N93" s="328"/>
      <c r="O93" s="328">
        <f t="shared" si="21"/>
        <v>2.608356110894182</v>
      </c>
      <c r="P93" s="328"/>
      <c r="Q93" s="328">
        <f t="shared" si="22"/>
        <v>1.8739239835783339</v>
      </c>
      <c r="R93" s="323"/>
    </row>
    <row r="94" spans="1:18" s="314" customFormat="1" ht="11.4">
      <c r="A94" s="384" t="s">
        <v>67</v>
      </c>
      <c r="B94" s="324">
        <f t="shared" si="19"/>
        <v>1992</v>
      </c>
      <c r="C94" s="581"/>
      <c r="D94" s="533">
        <v>1033</v>
      </c>
      <c r="E94" s="533"/>
      <c r="F94" s="533">
        <v>808</v>
      </c>
      <c r="G94" s="533" t="s">
        <v>204</v>
      </c>
      <c r="H94" s="533">
        <v>151</v>
      </c>
      <c r="I94" s="533" t="s">
        <v>204</v>
      </c>
      <c r="J94" s="326"/>
      <c r="K94" s="328">
        <f>B94*100/SUM(B89:B94)</f>
        <v>2.2805591491407835</v>
      </c>
      <c r="L94" s="328"/>
      <c r="M94" s="328">
        <f>D94*100/SUM($D$89:$D$94)</f>
        <v>2.2150745148493622</v>
      </c>
      <c r="N94" s="328"/>
      <c r="O94" s="328">
        <f>F94*100/SUM($F$89:$F$94)</f>
        <v>3.1550175712612263</v>
      </c>
      <c r="P94" s="328"/>
      <c r="Q94" s="328">
        <f>H94*100/SUM($H$89:$H$94)</f>
        <v>0.99986756720964109</v>
      </c>
      <c r="R94" s="323"/>
    </row>
    <row r="95" spans="1:18" s="314" customFormat="1" ht="11.4">
      <c r="A95" s="384" t="s">
        <v>4</v>
      </c>
      <c r="B95" s="324">
        <f t="shared" si="19"/>
        <v>8953</v>
      </c>
      <c r="C95" s="579"/>
      <c r="D95" s="533">
        <v>4478</v>
      </c>
      <c r="E95" s="533"/>
      <c r="F95" s="533">
        <v>4439</v>
      </c>
      <c r="G95" s="533"/>
      <c r="H95" s="533">
        <v>36</v>
      </c>
      <c r="I95" s="533" t="s">
        <v>204</v>
      </c>
      <c r="J95" s="326"/>
      <c r="K95" s="364" t="s">
        <v>14</v>
      </c>
      <c r="L95" s="328"/>
      <c r="M95" s="364" t="s">
        <v>14</v>
      </c>
      <c r="N95" s="328"/>
      <c r="O95" s="364" t="s">
        <v>14</v>
      </c>
      <c r="P95" s="328"/>
      <c r="Q95" s="364" t="s">
        <v>14</v>
      </c>
      <c r="R95" s="328"/>
    </row>
    <row r="96" spans="1:18" s="314" customFormat="1" ht="6.6" customHeight="1">
      <c r="A96" s="343"/>
      <c r="B96" s="324"/>
      <c r="C96" s="581"/>
      <c r="D96" s="324"/>
      <c r="E96" s="579"/>
      <c r="F96" s="321"/>
      <c r="G96" s="579"/>
      <c r="H96" s="321"/>
      <c r="I96" s="581"/>
      <c r="J96" s="326"/>
      <c r="K96" s="328"/>
      <c r="L96" s="328"/>
      <c r="M96" s="328"/>
      <c r="N96" s="328"/>
      <c r="O96" s="328"/>
      <c r="P96" s="328"/>
      <c r="Q96" s="328"/>
      <c r="R96" s="323"/>
    </row>
    <row r="97" spans="1:50" s="319" customFormat="1" ht="12" customHeight="1">
      <c r="A97" s="227" t="s">
        <v>123</v>
      </c>
      <c r="B97" s="341">
        <f t="shared" ref="B97:B102" si="23">SUM(D97,F97,H97)</f>
        <v>96299</v>
      </c>
      <c r="C97" s="581"/>
      <c r="D97" s="341">
        <f>D98+D101+D102</f>
        <v>51112</v>
      </c>
      <c r="E97" s="581"/>
      <c r="F97" s="341">
        <f>F98+F101+F102</f>
        <v>30050</v>
      </c>
      <c r="G97" s="579"/>
      <c r="H97" s="341">
        <f>H98+H101+H102</f>
        <v>15137</v>
      </c>
      <c r="I97" s="581"/>
      <c r="J97" s="326"/>
      <c r="K97" s="338">
        <f>SUM(K99:K101)</f>
        <v>100</v>
      </c>
      <c r="L97" s="338"/>
      <c r="M97" s="338">
        <f>SUM(M99:M101)</f>
        <v>100</v>
      </c>
      <c r="N97" s="338"/>
      <c r="O97" s="338">
        <f>SUM(O99:O101)</f>
        <v>100</v>
      </c>
      <c r="P97" s="338"/>
      <c r="Q97" s="338">
        <f>SUM(Q99:Q101)</f>
        <v>100</v>
      </c>
      <c r="R97" s="338"/>
    </row>
    <row r="98" spans="1:50" s="314" customFormat="1" ht="11.4">
      <c r="A98" s="397" t="s">
        <v>74</v>
      </c>
      <c r="B98" s="324">
        <f t="shared" si="23"/>
        <v>36463</v>
      </c>
      <c r="C98" s="581"/>
      <c r="D98" s="324">
        <f>SUM(D99:D100)</f>
        <v>12735</v>
      </c>
      <c r="E98" s="581"/>
      <c r="F98" s="324">
        <f>SUM(F99:F100)</f>
        <v>15871</v>
      </c>
      <c r="G98" s="579"/>
      <c r="H98" s="324">
        <f>SUM(H99:H100)</f>
        <v>7857</v>
      </c>
      <c r="I98" s="577"/>
      <c r="J98" s="344"/>
      <c r="K98" s="327">
        <f>B98*100/SUM(B98,B101)</f>
        <v>53.907451212300415</v>
      </c>
      <c r="L98" s="328"/>
      <c r="M98" s="327">
        <f>D98*100/SUM(D98,D101)</f>
        <v>41.18160651920838</v>
      </c>
      <c r="N98" s="328"/>
      <c r="O98" s="327">
        <f>F98*100/SUM(F98,F101)</f>
        <v>72.963405663846999</v>
      </c>
      <c r="P98" s="328"/>
      <c r="Q98" s="327">
        <f>H98*100/SUM(H98,H101)</f>
        <v>52.506014434643141</v>
      </c>
      <c r="R98" s="327"/>
    </row>
    <row r="99" spans="1:50" s="314" customFormat="1" ht="11.4">
      <c r="A99" s="393" t="s">
        <v>39</v>
      </c>
      <c r="B99" s="324">
        <f t="shared" si="23"/>
        <v>11408</v>
      </c>
      <c r="C99" s="581"/>
      <c r="D99" s="533">
        <v>5299</v>
      </c>
      <c r="E99" s="533"/>
      <c r="F99" s="533">
        <v>5126</v>
      </c>
      <c r="G99" s="533"/>
      <c r="H99" s="533">
        <v>983</v>
      </c>
      <c r="I99" s="545"/>
      <c r="J99" s="241"/>
      <c r="K99" s="327">
        <f>B99*100/SUM(B98,B101)</f>
        <v>16.865759905381431</v>
      </c>
      <c r="L99" s="328"/>
      <c r="M99" s="327">
        <f>D99*100/SUM(D98,D101)</f>
        <v>17.135558142543008</v>
      </c>
      <c r="N99" s="328"/>
      <c r="O99" s="327">
        <f>F99*100/SUM(F98,F101)</f>
        <v>23.565649135711659</v>
      </c>
      <c r="P99" s="328"/>
      <c r="Q99" s="327">
        <f>H99*100/SUM(H98,H101)</f>
        <v>6.5690991713445603</v>
      </c>
      <c r="R99" s="327"/>
    </row>
    <row r="100" spans="1:50" s="314" customFormat="1" ht="11.4">
      <c r="A100" s="393" t="s">
        <v>62</v>
      </c>
      <c r="B100" s="324">
        <f t="shared" si="23"/>
        <v>25055</v>
      </c>
      <c r="C100" s="581"/>
      <c r="D100" s="533">
        <v>7436</v>
      </c>
      <c r="E100" s="533"/>
      <c r="F100" s="533">
        <v>10745</v>
      </c>
      <c r="G100" s="533"/>
      <c r="H100" s="533">
        <v>6874</v>
      </c>
      <c r="I100" s="581"/>
      <c r="J100" s="326"/>
      <c r="K100" s="327">
        <f>B100*100/SUM(B98,B101)</f>
        <v>37.041691306918985</v>
      </c>
      <c r="L100" s="328"/>
      <c r="M100" s="327">
        <f>D100*100/SUM(D98,D101)</f>
        <v>24.046048376665372</v>
      </c>
      <c r="N100" s="328"/>
      <c r="O100" s="327">
        <f>F100*100/SUM(F98,F101)</f>
        <v>49.397756528135346</v>
      </c>
      <c r="P100" s="328"/>
      <c r="Q100" s="327">
        <f>H100*100/SUM(H98,H101)</f>
        <v>45.93691526329858</v>
      </c>
      <c r="R100" s="327"/>
    </row>
    <row r="101" spans="1:50" s="314" customFormat="1" ht="11.4">
      <c r="A101" s="334" t="s">
        <v>75</v>
      </c>
      <c r="B101" s="324">
        <f t="shared" si="23"/>
        <v>31177</v>
      </c>
      <c r="C101" s="581"/>
      <c r="D101" s="533">
        <v>18189</v>
      </c>
      <c r="E101" s="533"/>
      <c r="F101" s="533">
        <v>5881</v>
      </c>
      <c r="G101" s="533"/>
      <c r="H101" s="533">
        <v>7107</v>
      </c>
      <c r="I101" s="577"/>
      <c r="J101" s="344"/>
      <c r="K101" s="327">
        <f>B101*100/SUM(B98,B101)</f>
        <v>46.092548787699585</v>
      </c>
      <c r="L101" s="328"/>
      <c r="M101" s="327">
        <f>D101*100/SUM(D98,D101)</f>
        <v>58.81839348079162</v>
      </c>
      <c r="N101" s="328"/>
      <c r="O101" s="327">
        <f>F101*100/SUM(F98,F101)</f>
        <v>27.036594336152998</v>
      </c>
      <c r="P101" s="328"/>
      <c r="Q101" s="327">
        <f>H101*100/SUM(H98,H101)</f>
        <v>47.493985565356859</v>
      </c>
      <c r="R101" s="327"/>
    </row>
    <row r="102" spans="1:50" s="310" customFormat="1" ht="12">
      <c r="A102" s="334" t="s">
        <v>69</v>
      </c>
      <c r="B102" s="324">
        <f t="shared" si="23"/>
        <v>28659</v>
      </c>
      <c r="C102" s="577"/>
      <c r="D102" s="533">
        <v>20188</v>
      </c>
      <c r="E102" s="533"/>
      <c r="F102" s="533">
        <v>8298</v>
      </c>
      <c r="G102" s="533"/>
      <c r="H102" s="533">
        <v>173</v>
      </c>
      <c r="I102" s="581" t="s">
        <v>204</v>
      </c>
      <c r="J102" s="241"/>
      <c r="K102" s="364" t="s">
        <v>14</v>
      </c>
      <c r="L102" s="328"/>
      <c r="M102" s="364" t="s">
        <v>14</v>
      </c>
      <c r="N102" s="328"/>
      <c r="O102" s="364" t="s">
        <v>14</v>
      </c>
      <c r="P102" s="338"/>
      <c r="Q102" s="364" t="s">
        <v>14</v>
      </c>
      <c r="R102" s="328"/>
    </row>
    <row r="103" spans="1:50" s="310" customFormat="1" ht="6.6" customHeight="1" thickBot="1">
      <c r="A103" s="398"/>
      <c r="B103" s="347"/>
      <c r="C103" s="584"/>
      <c r="D103" s="399"/>
      <c r="E103" s="584"/>
      <c r="F103" s="400"/>
      <c r="G103" s="598"/>
      <c r="H103" s="349"/>
      <c r="I103" s="584"/>
      <c r="J103" s="349"/>
      <c r="K103" s="401"/>
      <c r="L103" s="402"/>
      <c r="M103" s="401"/>
      <c r="N103" s="402"/>
      <c r="O103" s="403"/>
      <c r="P103" s="402"/>
      <c r="Q103" s="404"/>
      <c r="R103" s="350"/>
    </row>
    <row r="104" spans="1:50" ht="6.6" customHeight="1">
      <c r="A104" s="405"/>
      <c r="B104" s="406"/>
      <c r="C104" s="607"/>
      <c r="D104" s="251"/>
      <c r="E104" s="607"/>
      <c r="K104" s="406"/>
      <c r="L104" s="357"/>
      <c r="M104" s="251"/>
      <c r="N104" s="357"/>
    </row>
    <row r="105" spans="1:50" ht="12" customHeight="1">
      <c r="A105" s="511" t="s">
        <v>212</v>
      </c>
      <c r="B105" s="406"/>
      <c r="C105" s="607"/>
      <c r="D105" s="251"/>
      <c r="E105" s="607"/>
      <c r="K105" s="406"/>
      <c r="L105" s="357"/>
      <c r="M105" s="251"/>
      <c r="N105" s="357"/>
    </row>
    <row r="106" spans="1:50" s="9" customFormat="1" ht="12" customHeight="1">
      <c r="A106" s="511" t="s">
        <v>191</v>
      </c>
      <c r="B106" s="512"/>
      <c r="C106" s="567"/>
      <c r="E106" s="556"/>
      <c r="G106" s="556"/>
      <c r="I106" s="561"/>
      <c r="J106" s="513"/>
      <c r="P106" s="514"/>
      <c r="Q106" s="512"/>
      <c r="R106" s="78"/>
      <c r="T106" s="75"/>
      <c r="U106" s="75"/>
      <c r="V106" s="75"/>
      <c r="X106" s="514"/>
      <c r="Y106" s="512"/>
      <c r="Z106" s="78"/>
      <c r="AA106" s="512"/>
      <c r="AB106" s="78"/>
      <c r="AC106" s="515"/>
      <c r="AD106" s="78"/>
      <c r="AF106" s="75"/>
      <c r="AG106" s="75"/>
      <c r="AI106" s="75"/>
      <c r="AK106" s="75"/>
      <c r="AM106" s="75"/>
      <c r="AN106" s="75"/>
      <c r="AO106" s="75"/>
      <c r="AP106" s="75"/>
      <c r="AR106" s="75"/>
      <c r="AT106" s="75"/>
      <c r="AV106" s="75"/>
      <c r="AW106" s="75"/>
      <c r="AX106" s="75"/>
    </row>
    <row r="107" spans="1:50" s="353" customFormat="1" ht="22.5" customHeight="1">
      <c r="A107" s="714" t="s">
        <v>160</v>
      </c>
      <c r="B107" s="714"/>
      <c r="C107" s="714"/>
      <c r="D107" s="714"/>
      <c r="E107" s="714"/>
      <c r="F107" s="714"/>
      <c r="G107" s="714"/>
      <c r="H107" s="714"/>
      <c r="I107" s="714"/>
      <c r="J107" s="714"/>
      <c r="K107" s="714"/>
      <c r="L107" s="714"/>
      <c r="M107" s="714"/>
      <c r="N107" s="714"/>
      <c r="O107" s="714"/>
      <c r="P107" s="714"/>
      <c r="Q107" s="714"/>
      <c r="R107" s="714"/>
    </row>
    <row r="108" spans="1:50" s="353" customFormat="1" ht="10.199999999999999">
      <c r="A108" s="287" t="s">
        <v>13</v>
      </c>
      <c r="B108" s="505"/>
      <c r="C108" s="586"/>
      <c r="D108" s="504"/>
      <c r="E108" s="586"/>
      <c r="F108" s="504"/>
      <c r="G108" s="586"/>
      <c r="H108" s="504"/>
      <c r="I108" s="605"/>
      <c r="J108" s="504"/>
      <c r="K108" s="504"/>
      <c r="L108" s="504"/>
      <c r="M108" s="504"/>
      <c r="N108" s="507"/>
      <c r="O108" s="504"/>
      <c r="P108" s="105"/>
      <c r="Q108" s="505"/>
      <c r="R108" s="506"/>
    </row>
    <row r="109" spans="1:50" s="353" customFormat="1" ht="10.199999999999999">
      <c r="A109" s="288" t="s">
        <v>68</v>
      </c>
      <c r="B109" s="505"/>
      <c r="C109" s="586"/>
      <c r="D109" s="504"/>
      <c r="E109" s="586"/>
      <c r="F109" s="504"/>
      <c r="G109" s="586"/>
      <c r="H109" s="504"/>
      <c r="I109" s="605"/>
      <c r="J109" s="504"/>
      <c r="K109" s="504"/>
      <c r="L109" s="504"/>
      <c r="M109" s="504"/>
      <c r="N109" s="507"/>
      <c r="O109" s="504"/>
      <c r="P109" s="106"/>
      <c r="Q109" s="505"/>
      <c r="R109" s="506"/>
    </row>
    <row r="110" spans="1:50" s="353" customFormat="1" ht="10.199999999999999">
      <c r="A110" s="9" t="s">
        <v>229</v>
      </c>
      <c r="B110" s="505"/>
      <c r="C110" s="586"/>
      <c r="D110" s="504"/>
      <c r="E110" s="586"/>
      <c r="F110" s="504"/>
      <c r="G110" s="586"/>
      <c r="H110" s="504"/>
      <c r="I110" s="605"/>
      <c r="J110" s="504"/>
      <c r="K110" s="504"/>
      <c r="L110" s="504"/>
      <c r="M110" s="504"/>
      <c r="N110" s="507"/>
      <c r="O110" s="504"/>
      <c r="P110" s="9"/>
      <c r="Q110" s="505"/>
      <c r="R110" s="506"/>
    </row>
  </sheetData>
  <mergeCells count="15">
    <mergeCell ref="A1:R1"/>
    <mergeCell ref="A4:A10"/>
    <mergeCell ref="B4:I4"/>
    <mergeCell ref="K4:R4"/>
    <mergeCell ref="B7:C10"/>
    <mergeCell ref="D7:I7"/>
    <mergeCell ref="A107:R107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48" orientation="portrait" r:id="rId1"/>
  <headerFooter alignWithMargins="0">
    <oddFooter>&amp;R&amp;P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S77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309" customWidth="1"/>
    <col min="2" max="2" width="8.6640625" style="309" customWidth="1"/>
    <col min="3" max="3" width="2.6640625" style="322" customWidth="1"/>
    <col min="4" max="4" width="8.6640625" style="309" customWidth="1"/>
    <col min="5" max="5" width="2.6640625" style="322" customWidth="1"/>
    <col min="6" max="6" width="8.6640625" style="309" customWidth="1"/>
    <col min="7" max="7" width="2.6640625" style="322" customWidth="1"/>
    <col min="8" max="8" width="8.6640625" style="314" customWidth="1"/>
    <col min="9" max="9" width="2.6640625" style="322" customWidth="1"/>
    <col min="10" max="10" width="1.6640625" style="314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44140625" style="309"/>
  </cols>
  <sheetData>
    <row r="1" spans="1:18" ht="25.5" customHeight="1">
      <c r="A1" s="721" t="s">
        <v>232</v>
      </c>
      <c r="B1" s="721"/>
      <c r="C1" s="721"/>
      <c r="D1" s="721"/>
      <c r="E1" s="721"/>
      <c r="F1" s="721"/>
      <c r="G1" s="721"/>
      <c r="H1" s="721"/>
      <c r="I1" s="721"/>
      <c r="J1" s="721"/>
      <c r="K1" s="721"/>
      <c r="L1" s="721"/>
      <c r="M1" s="721"/>
      <c r="N1" s="721"/>
      <c r="O1" s="721"/>
      <c r="P1" s="721"/>
      <c r="Q1" s="721"/>
      <c r="R1" s="721"/>
    </row>
    <row r="2" spans="1:18" s="314" customFormat="1" ht="6.6" customHeight="1" thickBot="1">
      <c r="A2" s="310"/>
      <c r="B2" s="311"/>
      <c r="C2" s="312"/>
      <c r="D2" s="311"/>
      <c r="E2" s="312"/>
      <c r="F2" s="311"/>
      <c r="G2" s="312"/>
      <c r="H2" s="313"/>
      <c r="I2" s="312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6" customHeight="1">
      <c r="A3" s="453"/>
      <c r="B3" s="427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9" t="s">
        <v>135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19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19"/>
      <c r="B6" s="500"/>
      <c r="C6" s="500"/>
      <c r="D6" s="500"/>
      <c r="E6" s="500"/>
      <c r="F6" s="500"/>
      <c r="G6" s="500"/>
      <c r="H6" s="500"/>
      <c r="I6" s="500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9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19"/>
      <c r="B8" s="716"/>
      <c r="C8" s="716"/>
      <c r="D8" s="430"/>
      <c r="E8" s="430"/>
      <c r="F8" s="430"/>
      <c r="G8" s="430"/>
      <c r="H8" s="430"/>
      <c r="I8" s="430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19"/>
      <c r="B9" s="716"/>
      <c r="C9" s="716"/>
      <c r="D9" s="500"/>
      <c r="E9" s="500"/>
      <c r="F9" s="500"/>
      <c r="G9" s="500"/>
      <c r="H9" s="500"/>
      <c r="I9" s="500"/>
      <c r="J9" s="429"/>
      <c r="K9" s="716"/>
      <c r="L9" s="716"/>
      <c r="M9" s="500"/>
      <c r="N9" s="500"/>
      <c r="O9" s="500"/>
      <c r="P9" s="500"/>
      <c r="Q9" s="500"/>
      <c r="R9" s="500"/>
    </row>
    <row r="10" spans="1:18" s="128" customFormat="1" ht="11.4">
      <c r="A10" s="719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314" customFormat="1" ht="6.6" customHeight="1">
      <c r="A11" s="433"/>
      <c r="B11" s="434"/>
      <c r="C11" s="435"/>
      <c r="D11" s="434"/>
      <c r="E11" s="435"/>
      <c r="F11" s="434"/>
      <c r="G11" s="435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6" customHeight="1">
      <c r="A12" s="315"/>
      <c r="B12" s="316"/>
      <c r="C12" s="317"/>
      <c r="D12" s="316"/>
      <c r="E12" s="317"/>
      <c r="F12" s="316"/>
      <c r="G12" s="317"/>
      <c r="H12" s="316"/>
      <c r="I12" s="317"/>
      <c r="J12" s="316"/>
      <c r="K12" s="316"/>
      <c r="L12" s="316"/>
      <c r="M12" s="316"/>
      <c r="N12" s="316"/>
      <c r="O12" s="316"/>
      <c r="P12" s="316"/>
    </row>
    <row r="13" spans="1:18" s="319" customFormat="1" ht="12">
      <c r="A13" s="447" t="s">
        <v>156</v>
      </c>
      <c r="B13" s="439">
        <f>SUM(D13,F13,H13)</f>
        <v>96297</v>
      </c>
      <c r="C13" s="455"/>
      <c r="D13" s="439">
        <f>D15</f>
        <v>51112</v>
      </c>
      <c r="E13" s="450"/>
      <c r="F13" s="439">
        <f>F15</f>
        <v>30049</v>
      </c>
      <c r="G13" s="455"/>
      <c r="H13" s="439">
        <f>H15</f>
        <v>15136</v>
      </c>
      <c r="I13" s="455"/>
      <c r="J13" s="442"/>
      <c r="K13" s="446">
        <f>SUM(M13,O13,Q13)</f>
        <v>100</v>
      </c>
      <c r="L13" s="446"/>
      <c r="M13" s="446">
        <f>D13*100/B13</f>
        <v>53.077458280112566</v>
      </c>
      <c r="N13" s="444"/>
      <c r="O13" s="446">
        <f>F13*100/B13</f>
        <v>31.204502736326159</v>
      </c>
      <c r="P13" s="446"/>
      <c r="Q13" s="446">
        <f>H13*100/B13</f>
        <v>15.718038983561273</v>
      </c>
      <c r="R13" s="446"/>
    </row>
    <row r="14" spans="1:18" s="314" customFormat="1" ht="6.6" customHeight="1">
      <c r="A14" s="320"/>
      <c r="B14" s="321"/>
      <c r="C14" s="322"/>
      <c r="D14" s="321"/>
      <c r="E14" s="322"/>
      <c r="F14" s="321"/>
      <c r="G14" s="322"/>
      <c r="H14" s="321"/>
      <c r="I14" s="322"/>
      <c r="J14" s="320"/>
      <c r="K14" s="320"/>
      <c r="L14" s="320"/>
      <c r="M14" s="320"/>
      <c r="N14" s="320"/>
      <c r="O14" s="320"/>
      <c r="P14" s="320"/>
      <c r="Q14" s="320"/>
      <c r="R14" s="320"/>
    </row>
    <row r="15" spans="1:18" s="319" customFormat="1" ht="24">
      <c r="A15" s="227" t="s">
        <v>36</v>
      </c>
      <c r="B15" s="341">
        <f>SUM(B16:B25)</f>
        <v>96297</v>
      </c>
      <c r="C15" s="325"/>
      <c r="D15" s="341">
        <f>SUM(D16:D25)</f>
        <v>51112</v>
      </c>
      <c r="E15" s="325"/>
      <c r="F15" s="341">
        <f>SUM(F16:F25)</f>
        <v>30049</v>
      </c>
      <c r="G15" s="325"/>
      <c r="H15" s="341">
        <f>SUM(H16:H25)</f>
        <v>15136</v>
      </c>
      <c r="I15" s="325"/>
      <c r="J15" s="388"/>
      <c r="K15" s="338">
        <f>SUM(K16:K24)</f>
        <v>100</v>
      </c>
      <c r="L15" s="338"/>
      <c r="M15" s="338">
        <f>SUM(M16:M24)</f>
        <v>99.999999999999986</v>
      </c>
      <c r="N15" s="338"/>
      <c r="O15" s="338">
        <f>SUM(O16:O24)</f>
        <v>100.00000000000001</v>
      </c>
      <c r="P15" s="367"/>
      <c r="Q15" s="338">
        <f>SUM(Q16:Q24)</f>
        <v>99.999999999999986</v>
      </c>
      <c r="R15" s="338"/>
    </row>
    <row r="16" spans="1:18" s="314" customFormat="1" ht="11.4">
      <c r="A16" s="384" t="s">
        <v>31</v>
      </c>
      <c r="B16" s="324">
        <f t="shared" ref="B16:B24" si="0">SUM(D16,F16,H16)</f>
        <v>44446</v>
      </c>
      <c r="C16" s="325"/>
      <c r="D16" s="533">
        <v>19857</v>
      </c>
      <c r="E16" s="533"/>
      <c r="F16" s="533">
        <v>14167</v>
      </c>
      <c r="G16" s="533"/>
      <c r="H16" s="533">
        <v>10422</v>
      </c>
      <c r="I16" s="533"/>
      <c r="J16" s="388"/>
      <c r="K16" s="327">
        <f>B16*100/SUM($B$16:$B$24)</f>
        <v>62.328738307927473</v>
      </c>
      <c r="L16" s="328"/>
      <c r="M16" s="327">
        <f>D16*100/SUM($D$16:$D$24)</f>
        <v>57.732228521587437</v>
      </c>
      <c r="N16" s="327"/>
      <c r="O16" s="327">
        <f>F16*100/SUM($F$16:$F$24)</f>
        <v>64.772311631309435</v>
      </c>
      <c r="P16" s="323"/>
      <c r="Q16" s="327">
        <f>H16*100/SUM($H$16:$H$24)</f>
        <v>69.285999202233739</v>
      </c>
      <c r="R16" s="327"/>
    </row>
    <row r="17" spans="1:18" s="314" customFormat="1" ht="11.4">
      <c r="A17" s="384" t="s">
        <v>33</v>
      </c>
      <c r="B17" s="324">
        <f t="shared" si="0"/>
        <v>9312</v>
      </c>
      <c r="C17" s="325"/>
      <c r="D17" s="533">
        <v>6601</v>
      </c>
      <c r="E17" s="533"/>
      <c r="F17" s="533">
        <v>2433</v>
      </c>
      <c r="G17" s="533"/>
      <c r="H17" s="533">
        <v>278</v>
      </c>
      <c r="I17" s="533"/>
      <c r="J17" s="388"/>
      <c r="K17" s="327">
        <f t="shared" ref="K17:K24" si="1">B17*100/SUM($B$16:$B$24)</f>
        <v>13.058660197170063</v>
      </c>
      <c r="L17" s="328"/>
      <c r="M17" s="327">
        <f t="shared" ref="M17:M24" si="2">D17*100/SUM($D$16:$D$24)</f>
        <v>19.191742985899115</v>
      </c>
      <c r="N17" s="327"/>
      <c r="O17" s="327">
        <f t="shared" ref="O17:O24" si="3">F17*100/SUM($F$16:$F$24)</f>
        <v>11.123811265544989</v>
      </c>
      <c r="P17" s="323"/>
      <c r="Q17" s="327">
        <f t="shared" ref="Q17:Q24" si="4">H17*100/SUM($H$16:$H$24)</f>
        <v>1.8481584895625582</v>
      </c>
      <c r="R17" s="327"/>
    </row>
    <row r="18" spans="1:18" s="314" customFormat="1" ht="11.4">
      <c r="A18" s="384" t="s">
        <v>32</v>
      </c>
      <c r="B18" s="324">
        <f t="shared" si="0"/>
        <v>3856</v>
      </c>
      <c r="C18" s="325"/>
      <c r="D18" s="533">
        <v>1650</v>
      </c>
      <c r="E18" s="533"/>
      <c r="F18" s="533">
        <v>1158</v>
      </c>
      <c r="G18" s="533" t="s">
        <v>204</v>
      </c>
      <c r="H18" s="533">
        <v>1048</v>
      </c>
      <c r="I18" s="533"/>
      <c r="J18" s="388"/>
      <c r="K18" s="327">
        <f t="shared" si="1"/>
        <v>5.40745207477317</v>
      </c>
      <c r="L18" s="328"/>
      <c r="M18" s="327">
        <f t="shared" si="2"/>
        <v>4.7972088966419539</v>
      </c>
      <c r="N18" s="327"/>
      <c r="O18" s="327">
        <f t="shared" si="3"/>
        <v>5.2944403803950255</v>
      </c>
      <c r="P18" s="323"/>
      <c r="Q18" s="327">
        <f t="shared" si="4"/>
        <v>6.9671586225236002</v>
      </c>
      <c r="R18" s="327"/>
    </row>
    <row r="19" spans="1:18" s="314" customFormat="1" ht="11.4">
      <c r="A19" s="384" t="s">
        <v>35</v>
      </c>
      <c r="B19" s="324">
        <f t="shared" si="0"/>
        <v>1695</v>
      </c>
      <c r="C19" s="325"/>
      <c r="D19" s="533">
        <v>707</v>
      </c>
      <c r="E19" s="533" t="s">
        <v>204</v>
      </c>
      <c r="F19" s="533">
        <v>664</v>
      </c>
      <c r="G19" s="533" t="s">
        <v>204</v>
      </c>
      <c r="H19" s="533">
        <v>324</v>
      </c>
      <c r="I19" s="533"/>
      <c r="J19" s="388"/>
      <c r="K19" s="327">
        <f t="shared" si="1"/>
        <v>2.3769790629513805</v>
      </c>
      <c r="L19" s="361"/>
      <c r="M19" s="327">
        <f t="shared" si="2"/>
        <v>2.0555313272277949</v>
      </c>
      <c r="N19" s="361"/>
      <c r="O19" s="327">
        <f t="shared" si="3"/>
        <v>3.0358449158741769</v>
      </c>
      <c r="P19" s="323"/>
      <c r="Q19" s="327">
        <f t="shared" si="4"/>
        <v>2.1539688871160751</v>
      </c>
      <c r="R19" s="327"/>
    </row>
    <row r="20" spans="1:18" s="314" customFormat="1" ht="11.4">
      <c r="A20" s="384" t="s">
        <v>130</v>
      </c>
      <c r="B20" s="324">
        <f t="shared" si="0"/>
        <v>866</v>
      </c>
      <c r="C20" s="325"/>
      <c r="D20" s="533">
        <v>174</v>
      </c>
      <c r="E20" s="533" t="s">
        <v>204</v>
      </c>
      <c r="F20" s="533">
        <v>126</v>
      </c>
      <c r="G20" s="533" t="s">
        <v>204</v>
      </c>
      <c r="H20" s="533">
        <v>566</v>
      </c>
      <c r="I20" s="533"/>
      <c r="J20" s="407"/>
      <c r="K20" s="327">
        <f t="shared" si="1"/>
        <v>1.2144329607763396</v>
      </c>
      <c r="L20" s="327"/>
      <c r="M20" s="327">
        <f t="shared" si="2"/>
        <v>0.50588748364587877</v>
      </c>
      <c r="N20" s="328"/>
      <c r="O20" s="327">
        <f t="shared" si="3"/>
        <v>0.57607900512070231</v>
      </c>
      <c r="P20" s="323"/>
      <c r="Q20" s="327">
        <f t="shared" si="4"/>
        <v>3.7627975003324026</v>
      </c>
      <c r="R20" s="327"/>
    </row>
    <row r="21" spans="1:18" s="314" customFormat="1" ht="11.4">
      <c r="A21" s="384" t="s">
        <v>34</v>
      </c>
      <c r="B21" s="324">
        <f t="shared" si="0"/>
        <v>1341</v>
      </c>
      <c r="C21" s="325"/>
      <c r="D21" s="533">
        <v>663</v>
      </c>
      <c r="E21" s="533" t="s">
        <v>204</v>
      </c>
      <c r="F21" s="533">
        <v>280</v>
      </c>
      <c r="G21" s="533" t="s">
        <v>204</v>
      </c>
      <c r="H21" s="533">
        <v>398</v>
      </c>
      <c r="I21" s="533"/>
      <c r="J21" s="407"/>
      <c r="K21" s="327">
        <f t="shared" si="1"/>
        <v>1.8805480374146322</v>
      </c>
      <c r="L21" s="327"/>
      <c r="M21" s="327">
        <f t="shared" si="2"/>
        <v>1.9276057566506759</v>
      </c>
      <c r="N21" s="328"/>
      <c r="O21" s="327">
        <f t="shared" si="3"/>
        <v>1.280175566934894</v>
      </c>
      <c r="P21" s="323"/>
      <c r="Q21" s="327">
        <f t="shared" si="4"/>
        <v>2.6459247440499936</v>
      </c>
      <c r="R21" s="327"/>
    </row>
    <row r="22" spans="1:18" s="314" customFormat="1" ht="11.4">
      <c r="A22" s="384" t="s">
        <v>131</v>
      </c>
      <c r="B22" s="324">
        <f t="shared" si="0"/>
        <v>817</v>
      </c>
      <c r="C22" s="325"/>
      <c r="D22" s="533">
        <v>418</v>
      </c>
      <c r="E22" s="533" t="s">
        <v>204</v>
      </c>
      <c r="F22" s="533">
        <v>170</v>
      </c>
      <c r="G22" s="533" t="s">
        <v>204</v>
      </c>
      <c r="H22" s="533">
        <v>229</v>
      </c>
      <c r="I22" s="533" t="s">
        <v>204</v>
      </c>
      <c r="J22" s="407"/>
      <c r="K22" s="327">
        <f t="shared" si="1"/>
        <v>1.1457179318178632</v>
      </c>
      <c r="L22" s="327"/>
      <c r="M22" s="327">
        <f t="shared" si="2"/>
        <v>1.2152929204826284</v>
      </c>
      <c r="N22" s="328"/>
      <c r="O22" s="327">
        <f t="shared" si="3"/>
        <v>0.77724945135332846</v>
      </c>
      <c r="P22" s="323"/>
      <c r="Q22" s="327">
        <f t="shared" si="4"/>
        <v>1.5224039356468555</v>
      </c>
      <c r="R22" s="327"/>
    </row>
    <row r="23" spans="1:18" s="314" customFormat="1" ht="11.4">
      <c r="A23" s="384" t="s">
        <v>198</v>
      </c>
      <c r="B23" s="324">
        <f t="shared" si="0"/>
        <v>524</v>
      </c>
      <c r="C23" s="325"/>
      <c r="D23" s="533">
        <v>182</v>
      </c>
      <c r="E23" s="533" t="s">
        <v>204</v>
      </c>
      <c r="F23" s="533">
        <v>107</v>
      </c>
      <c r="G23" s="533" t="s">
        <v>204</v>
      </c>
      <c r="H23" s="533">
        <v>235</v>
      </c>
      <c r="I23" s="533" t="s">
        <v>204</v>
      </c>
      <c r="J23" s="407"/>
      <c r="K23" s="327">
        <f t="shared" si="1"/>
        <v>0.73483010559676898</v>
      </c>
      <c r="L23" s="327"/>
      <c r="M23" s="327">
        <f t="shared" si="2"/>
        <v>0.52914667829626394</v>
      </c>
      <c r="N23" s="328"/>
      <c r="O23" s="327">
        <f t="shared" si="3"/>
        <v>0.4892099487929773</v>
      </c>
      <c r="P23" s="323"/>
      <c r="Q23" s="327">
        <f t="shared" si="4"/>
        <v>1.5622922483712272</v>
      </c>
      <c r="R23" s="327"/>
    </row>
    <row r="24" spans="1:18" s="314" customFormat="1" ht="11.4">
      <c r="A24" s="384" t="s">
        <v>124</v>
      </c>
      <c r="B24" s="324">
        <f t="shared" si="0"/>
        <v>8452</v>
      </c>
      <c r="C24" s="325"/>
      <c r="D24" s="533">
        <v>4143</v>
      </c>
      <c r="E24" s="533"/>
      <c r="F24" s="533">
        <v>2767</v>
      </c>
      <c r="G24" s="533"/>
      <c r="H24" s="533">
        <v>1542</v>
      </c>
      <c r="I24" s="533"/>
      <c r="J24" s="388"/>
      <c r="K24" s="327">
        <f t="shared" si="1"/>
        <v>11.852641321572312</v>
      </c>
      <c r="L24" s="328"/>
      <c r="M24" s="327">
        <f t="shared" si="2"/>
        <v>12.045355429568252</v>
      </c>
      <c r="N24" s="228"/>
      <c r="O24" s="327">
        <f t="shared" si="3"/>
        <v>12.650877834674469</v>
      </c>
      <c r="P24" s="323"/>
      <c r="Q24" s="327">
        <f t="shared" si="4"/>
        <v>10.251296370163542</v>
      </c>
      <c r="R24" s="327"/>
    </row>
    <row r="25" spans="1:18" s="314" customFormat="1" ht="11.4">
      <c r="A25" s="384" t="s">
        <v>4</v>
      </c>
      <c r="B25" s="324">
        <f>SUM(D25,F25,H25)</f>
        <v>24988</v>
      </c>
      <c r="C25" s="325"/>
      <c r="D25" s="533">
        <v>16717</v>
      </c>
      <c r="E25" s="533"/>
      <c r="F25" s="533">
        <v>8177</v>
      </c>
      <c r="G25" s="533"/>
      <c r="H25" s="533">
        <v>94</v>
      </c>
      <c r="I25" s="533" t="s">
        <v>204</v>
      </c>
      <c r="J25" s="344"/>
      <c r="K25" s="364" t="s">
        <v>14</v>
      </c>
      <c r="L25" s="328"/>
      <c r="M25" s="364" t="s">
        <v>14</v>
      </c>
      <c r="N25" s="327"/>
      <c r="O25" s="364" t="s">
        <v>14</v>
      </c>
      <c r="P25" s="323"/>
      <c r="Q25" s="364" t="s">
        <v>14</v>
      </c>
      <c r="R25" s="327"/>
    </row>
    <row r="26" spans="1:18" s="314" customFormat="1" ht="6.6" customHeight="1">
      <c r="A26" s="343"/>
      <c r="B26" s="324"/>
      <c r="C26" s="325"/>
      <c r="D26" s="324"/>
      <c r="E26" s="325"/>
      <c r="F26" s="330"/>
      <c r="G26" s="325"/>
      <c r="H26" s="321"/>
      <c r="I26" s="325"/>
      <c r="J26" s="326"/>
      <c r="K26" s="328"/>
      <c r="L26" s="328"/>
      <c r="M26" s="328"/>
      <c r="N26" s="328"/>
      <c r="O26" s="327"/>
      <c r="P26" s="323"/>
      <c r="Q26" s="323"/>
      <c r="R26" s="323"/>
    </row>
    <row r="27" spans="1:18" s="319" customFormat="1" ht="24">
      <c r="A27" s="385" t="s">
        <v>25</v>
      </c>
      <c r="B27" s="532">
        <f t="shared" ref="B27:B34" si="5">SUM(D27,F27,H27)</f>
        <v>96303</v>
      </c>
      <c r="C27" s="325"/>
      <c r="D27" s="532">
        <f>SUM(D28:D34)</f>
        <v>51114</v>
      </c>
      <c r="E27" s="325"/>
      <c r="F27" s="532">
        <f>SUM(F28:F34)</f>
        <v>30051</v>
      </c>
      <c r="G27" s="325"/>
      <c r="H27" s="532">
        <f>SUM(H28:H34)</f>
        <v>15138</v>
      </c>
      <c r="I27" s="325"/>
      <c r="J27" s="326"/>
      <c r="K27" s="338">
        <f>SUM(K28:K33)</f>
        <v>99.999999999999986</v>
      </c>
      <c r="L27" s="338"/>
      <c r="M27" s="338">
        <f>SUM(M28:M33)</f>
        <v>100</v>
      </c>
      <c r="N27" s="338"/>
      <c r="O27" s="338">
        <f>SUM(O28:O33)</f>
        <v>100</v>
      </c>
      <c r="P27" s="367"/>
      <c r="Q27" s="338">
        <f>SUM(Q28:Q33)</f>
        <v>100</v>
      </c>
      <c r="R27" s="338"/>
    </row>
    <row r="28" spans="1:18" s="314" customFormat="1" ht="11.4">
      <c r="A28" s="384" t="s">
        <v>26</v>
      </c>
      <c r="B28" s="533">
        <f t="shared" si="5"/>
        <v>29365</v>
      </c>
      <c r="C28" s="325"/>
      <c r="D28" s="712">
        <v>20439</v>
      </c>
      <c r="E28" s="533"/>
      <c r="F28" s="712">
        <v>7101</v>
      </c>
      <c r="G28" s="533"/>
      <c r="H28" s="712">
        <v>1825</v>
      </c>
      <c r="I28" s="325"/>
      <c r="J28" s="344"/>
      <c r="K28" s="327">
        <f>B28*100/SUM($B$28:$B$33)</f>
        <v>34.399746965934121</v>
      </c>
      <c r="L28" s="328"/>
      <c r="M28" s="327">
        <f>D28*100/SUM($D$28:$D$33)</f>
        <v>44.319882039161264</v>
      </c>
      <c r="N28" s="327"/>
      <c r="O28" s="327">
        <f>F28*100/SUM($F$28:$F$33)</f>
        <v>29.385474860335197</v>
      </c>
      <c r="P28" s="327"/>
      <c r="Q28" s="327">
        <f>H28*100/SUM($H$28:$H$33)</f>
        <v>12.100517172788754</v>
      </c>
      <c r="R28" s="327"/>
    </row>
    <row r="29" spans="1:18" s="314" customFormat="1" ht="11.4">
      <c r="A29" s="384" t="s">
        <v>42</v>
      </c>
      <c r="B29" s="533">
        <f t="shared" si="5"/>
        <v>16338</v>
      </c>
      <c r="C29" s="325"/>
      <c r="D29" s="712">
        <v>6989</v>
      </c>
      <c r="E29" s="533"/>
      <c r="F29" s="712">
        <v>4894</v>
      </c>
      <c r="G29" s="533"/>
      <c r="H29" s="712">
        <v>4455</v>
      </c>
      <c r="I29" s="325"/>
      <c r="J29" s="344"/>
      <c r="K29" s="327">
        <f t="shared" ref="K29:K33" si="6">B29*100/SUM($B$28:$B$33)</f>
        <v>19.139215594395765</v>
      </c>
      <c r="L29" s="328"/>
      <c r="M29" s="327">
        <f t="shared" ref="M29:M33" si="7">D29*100/SUM($D$28:$D$33)</f>
        <v>15.154932020729882</v>
      </c>
      <c r="N29" s="327"/>
      <c r="O29" s="327">
        <f t="shared" ref="O29:O33" si="8">F29*100/SUM($F$28:$F$33)</f>
        <v>20.252431202151872</v>
      </c>
      <c r="P29" s="327"/>
      <c r="Q29" s="327">
        <f t="shared" ref="Q29:Q33" si="9">H29*100/SUM($H$28:$H$33)</f>
        <v>29.538522742341865</v>
      </c>
      <c r="R29" s="327"/>
    </row>
    <row r="30" spans="1:18" s="314" customFormat="1" ht="11.4">
      <c r="A30" s="384" t="s">
        <v>27</v>
      </c>
      <c r="B30" s="533">
        <f t="shared" si="5"/>
        <v>15344</v>
      </c>
      <c r="C30" s="325"/>
      <c r="D30" s="712">
        <v>7858</v>
      </c>
      <c r="E30" s="533"/>
      <c r="F30" s="712">
        <v>4852</v>
      </c>
      <c r="G30" s="533"/>
      <c r="H30" s="712">
        <v>2634</v>
      </c>
      <c r="I30" s="325"/>
      <c r="J30" s="344"/>
      <c r="K30" s="327">
        <f t="shared" si="6"/>
        <v>17.974790309732441</v>
      </c>
      <c r="L30" s="328"/>
      <c r="M30" s="327">
        <f t="shared" si="7"/>
        <v>17.039269683630764</v>
      </c>
      <c r="N30" s="327"/>
      <c r="O30" s="327">
        <f t="shared" si="8"/>
        <v>20.078626112145667</v>
      </c>
      <c r="P30" s="327"/>
      <c r="Q30" s="327">
        <f t="shared" si="9"/>
        <v>17.464527251027715</v>
      </c>
      <c r="R30" s="327"/>
    </row>
    <row r="31" spans="1:18" s="314" customFormat="1" ht="11.4">
      <c r="A31" s="384" t="s">
        <v>28</v>
      </c>
      <c r="B31" s="533">
        <f t="shared" si="5"/>
        <v>5701</v>
      </c>
      <c r="C31" s="325"/>
      <c r="D31" s="712">
        <v>2017</v>
      </c>
      <c r="E31" s="533"/>
      <c r="F31" s="712">
        <v>2182</v>
      </c>
      <c r="G31" s="533"/>
      <c r="H31" s="712">
        <v>1502</v>
      </c>
      <c r="I31" s="325"/>
      <c r="J31" s="344"/>
      <c r="K31" s="327">
        <f t="shared" si="6"/>
        <v>6.6784593036877373</v>
      </c>
      <c r="L31" s="328"/>
      <c r="M31" s="327">
        <f t="shared" si="7"/>
        <v>4.3736583038792638</v>
      </c>
      <c r="N31" s="327"/>
      <c r="O31" s="327">
        <f t="shared" si="8"/>
        <v>9.0295882474653428</v>
      </c>
      <c r="P31" s="327"/>
      <c r="Q31" s="327">
        <f t="shared" si="9"/>
        <v>9.9588913937143619</v>
      </c>
      <c r="R31" s="327"/>
    </row>
    <row r="32" spans="1:18" s="314" customFormat="1" ht="11.4">
      <c r="A32" s="384" t="s">
        <v>29</v>
      </c>
      <c r="B32" s="533">
        <f t="shared" si="5"/>
        <v>6766</v>
      </c>
      <c r="C32" s="325"/>
      <c r="D32" s="712">
        <v>3476</v>
      </c>
      <c r="E32" s="533"/>
      <c r="F32" s="712">
        <v>2108</v>
      </c>
      <c r="G32" s="533"/>
      <c r="H32" s="712">
        <v>1182</v>
      </c>
      <c r="I32" s="325"/>
      <c r="J32" s="344"/>
      <c r="K32" s="327">
        <f t="shared" si="6"/>
        <v>7.9260578229698702</v>
      </c>
      <c r="L32" s="328"/>
      <c r="M32" s="327">
        <f t="shared" si="7"/>
        <v>7.5373506516035302</v>
      </c>
      <c r="N32" s="327"/>
      <c r="O32" s="327">
        <f t="shared" si="8"/>
        <v>8.72336023174012</v>
      </c>
      <c r="P32" s="327"/>
      <c r="Q32" s="327">
        <f t="shared" si="9"/>
        <v>7.8371568757459222</v>
      </c>
      <c r="R32" s="327"/>
    </row>
    <row r="33" spans="1:19" s="314" customFormat="1" ht="11.4">
      <c r="A33" s="384" t="s">
        <v>30</v>
      </c>
      <c r="B33" s="533">
        <f>SUM(D33,F33,H33)</f>
        <v>11850</v>
      </c>
      <c r="C33" s="325"/>
      <c r="D33" s="712">
        <v>5338</v>
      </c>
      <c r="E33" s="533"/>
      <c r="F33" s="712">
        <v>3028</v>
      </c>
      <c r="G33" s="533"/>
      <c r="H33" s="712">
        <v>3484</v>
      </c>
      <c r="I33" s="325"/>
      <c r="J33" s="344"/>
      <c r="K33" s="327">
        <f t="shared" si="6"/>
        <v>13.881730003280071</v>
      </c>
      <c r="L33" s="328"/>
      <c r="M33" s="327">
        <f t="shared" si="7"/>
        <v>11.574907300995294</v>
      </c>
      <c r="N33" s="327"/>
      <c r="O33" s="327">
        <f t="shared" si="8"/>
        <v>12.530519346161805</v>
      </c>
      <c r="P33" s="327"/>
      <c r="Q33" s="327">
        <f t="shared" si="9"/>
        <v>23.100384564381383</v>
      </c>
      <c r="R33" s="327"/>
    </row>
    <row r="34" spans="1:19" s="314" customFormat="1" ht="12">
      <c r="A34" s="384" t="s">
        <v>4</v>
      </c>
      <c r="B34" s="533">
        <f t="shared" si="5"/>
        <v>10939</v>
      </c>
      <c r="C34" s="325"/>
      <c r="D34" s="712">
        <v>4997</v>
      </c>
      <c r="E34" s="533"/>
      <c r="F34" s="712">
        <v>5886</v>
      </c>
      <c r="G34" s="533"/>
      <c r="H34" s="712">
        <v>56</v>
      </c>
      <c r="I34" s="325" t="s">
        <v>204</v>
      </c>
      <c r="J34" s="344"/>
      <c r="K34" s="364" t="s">
        <v>14</v>
      </c>
      <c r="L34" s="338"/>
      <c r="M34" s="364" t="s">
        <v>14</v>
      </c>
      <c r="N34" s="332"/>
      <c r="O34" s="364" t="s">
        <v>14</v>
      </c>
      <c r="P34" s="338"/>
      <c r="Q34" s="364" t="s">
        <v>14</v>
      </c>
      <c r="R34" s="323"/>
    </row>
    <row r="35" spans="1:19" s="314" customFormat="1" ht="6.6" customHeight="1">
      <c r="A35" s="343"/>
      <c r="B35" s="324"/>
      <c r="C35" s="325"/>
      <c r="D35" s="321"/>
      <c r="E35" s="325"/>
      <c r="F35" s="321" t="s">
        <v>200</v>
      </c>
      <c r="G35" s="325"/>
      <c r="H35" s="321"/>
      <c r="I35" s="325"/>
      <c r="J35" s="326"/>
      <c r="K35" s="328"/>
      <c r="L35" s="328"/>
      <c r="M35" s="328"/>
      <c r="N35" s="328"/>
      <c r="O35" s="328"/>
      <c r="P35" s="323"/>
      <c r="Q35" s="323"/>
      <c r="R35" s="323"/>
    </row>
    <row r="36" spans="1:19" s="319" customFormat="1" ht="12" customHeight="1">
      <c r="A36" s="385" t="s">
        <v>61</v>
      </c>
      <c r="B36" s="341">
        <f>SUM(D36,F36,H36)</f>
        <v>96299</v>
      </c>
      <c r="C36" s="325"/>
      <c r="D36" s="341">
        <f>SUM(D37:D39)</f>
        <v>51113</v>
      </c>
      <c r="E36" s="325"/>
      <c r="F36" s="341">
        <f>SUM(F37:F39)</f>
        <v>30048</v>
      </c>
      <c r="G36" s="325"/>
      <c r="H36" s="341">
        <f>SUM(H37:H39)</f>
        <v>15138</v>
      </c>
      <c r="I36" s="325"/>
      <c r="J36" s="344"/>
      <c r="K36" s="338">
        <f>K37+K38</f>
        <v>100</v>
      </c>
      <c r="L36" s="338"/>
      <c r="M36" s="338">
        <f>M37+M38</f>
        <v>100</v>
      </c>
      <c r="N36" s="338"/>
      <c r="O36" s="338">
        <f>O37+O38</f>
        <v>100</v>
      </c>
      <c r="P36" s="332"/>
      <c r="Q36" s="338">
        <f>Q37+Q38</f>
        <v>100</v>
      </c>
      <c r="R36" s="338"/>
    </row>
    <row r="37" spans="1:19" s="314" customFormat="1" ht="11.4">
      <c r="A37" s="384" t="s">
        <v>169</v>
      </c>
      <c r="B37" s="529">
        <f>D37+F37+H37</f>
        <v>20205</v>
      </c>
      <c r="C37" s="325"/>
      <c r="D37" s="533">
        <v>9526</v>
      </c>
      <c r="E37" s="533"/>
      <c r="F37" s="533">
        <v>5851</v>
      </c>
      <c r="G37" s="533"/>
      <c r="H37" s="533">
        <v>4828</v>
      </c>
      <c r="I37" s="533"/>
      <c r="J37" s="344"/>
      <c r="K37" s="327">
        <f>B37*100/SUM($B$37:$B$38)</f>
        <v>23.372161621302734</v>
      </c>
      <c r="L37" s="328"/>
      <c r="M37" s="327">
        <f>D37*100/SUM($D$37:$D$38)</f>
        <v>20.464896450975338</v>
      </c>
      <c r="N37" s="327"/>
      <c r="O37" s="327">
        <f>F37*100/SUM($F$37:$F$38)</f>
        <v>23.562338917525775</v>
      </c>
      <c r="P37" s="327"/>
      <c r="Q37" s="327">
        <f>H37*100/SUM($H$37:$H$38)</f>
        <v>32.039285951290729</v>
      </c>
      <c r="R37" s="327"/>
      <c r="S37" s="408"/>
    </row>
    <row r="38" spans="1:19" s="314" customFormat="1" ht="11.4">
      <c r="A38" s="384" t="s">
        <v>6</v>
      </c>
      <c r="B38" s="529">
        <f t="shared" ref="B38:B39" si="10">D38+F38+H38</f>
        <v>66244</v>
      </c>
      <c r="C38" s="325"/>
      <c r="D38" s="533">
        <v>37022</v>
      </c>
      <c r="E38" s="533"/>
      <c r="F38" s="533">
        <v>18981</v>
      </c>
      <c r="G38" s="533"/>
      <c r="H38" s="533">
        <v>10241</v>
      </c>
      <c r="I38" s="533"/>
      <c r="J38" s="326"/>
      <c r="K38" s="327">
        <f>B38*100/SUM($B$37:$B$38)</f>
        <v>76.627838378697263</v>
      </c>
      <c r="L38" s="328"/>
      <c r="M38" s="327">
        <f>D38*100/SUM($D$37:$D$38)</f>
        <v>79.535103549024669</v>
      </c>
      <c r="N38" s="328"/>
      <c r="O38" s="327">
        <f>F38*100/SUM($F$37:$F$38)</f>
        <v>76.437661082474222</v>
      </c>
      <c r="P38" s="323"/>
      <c r="Q38" s="327">
        <f>H38*100/SUM($H$37:$H$38)</f>
        <v>67.960714048709264</v>
      </c>
      <c r="R38" s="327"/>
    </row>
    <row r="39" spans="1:19" s="314" customFormat="1" ht="11.4">
      <c r="A39" s="384" t="s">
        <v>4</v>
      </c>
      <c r="B39" s="529">
        <f t="shared" si="10"/>
        <v>9850</v>
      </c>
      <c r="C39" s="325"/>
      <c r="D39" s="533">
        <v>4565</v>
      </c>
      <c r="E39" s="533"/>
      <c r="F39" s="533">
        <v>5216</v>
      </c>
      <c r="G39" s="533"/>
      <c r="H39" s="533">
        <v>69</v>
      </c>
      <c r="I39" s="533" t="s">
        <v>204</v>
      </c>
      <c r="J39" s="326"/>
      <c r="K39" s="364" t="s">
        <v>14</v>
      </c>
      <c r="L39" s="328"/>
      <c r="M39" s="364" t="s">
        <v>14</v>
      </c>
      <c r="N39" s="328"/>
      <c r="O39" s="364" t="s">
        <v>14</v>
      </c>
      <c r="P39" s="323"/>
      <c r="Q39" s="364" t="s">
        <v>14</v>
      </c>
      <c r="R39" s="328"/>
    </row>
    <row r="40" spans="1:19" s="314" customFormat="1" ht="6.6" customHeight="1">
      <c r="A40" s="329"/>
      <c r="B40" s="409"/>
      <c r="C40" s="322"/>
      <c r="D40" s="388"/>
      <c r="E40" s="325"/>
      <c r="F40" s="410"/>
      <c r="G40" s="322"/>
      <c r="H40" s="320"/>
      <c r="I40" s="325"/>
      <c r="J40" s="326"/>
      <c r="K40" s="327"/>
      <c r="L40" s="328"/>
      <c r="M40" s="328"/>
      <c r="N40" s="328"/>
      <c r="O40" s="328"/>
      <c r="P40" s="323"/>
      <c r="Q40" s="323"/>
      <c r="R40" s="323"/>
    </row>
    <row r="41" spans="1:19" s="314" customFormat="1" ht="24">
      <c r="A41" s="457" t="s">
        <v>125</v>
      </c>
      <c r="B41" s="458">
        <f>SUM(D41,F41,H41)</f>
        <v>20206</v>
      </c>
      <c r="C41" s="459"/>
      <c r="D41" s="458">
        <f>D43</f>
        <v>9526</v>
      </c>
      <c r="E41" s="459"/>
      <c r="F41" s="458">
        <f>F43</f>
        <v>5852</v>
      </c>
      <c r="G41" s="459"/>
      <c r="H41" s="458">
        <f>H43</f>
        <v>4828</v>
      </c>
      <c r="I41" s="459"/>
      <c r="J41" s="460"/>
      <c r="K41" s="446">
        <f>SUM(M41,O41,Q41)</f>
        <v>100</v>
      </c>
      <c r="L41" s="446"/>
      <c r="M41" s="446">
        <f>D41*100/B41</f>
        <v>47.144412550727509</v>
      </c>
      <c r="N41" s="444"/>
      <c r="O41" s="446">
        <f>F41*100/B41</f>
        <v>28.961694546174403</v>
      </c>
      <c r="P41" s="446"/>
      <c r="Q41" s="446">
        <f>H41*100/B41</f>
        <v>23.893892903098088</v>
      </c>
      <c r="R41" s="446"/>
    </row>
    <row r="42" spans="1:19" s="318" customFormat="1" ht="6.6" customHeight="1">
      <c r="A42" s="336"/>
      <c r="B42" s="341"/>
      <c r="C42" s="325"/>
      <c r="D42" s="341"/>
      <c r="E42" s="325"/>
      <c r="F42" s="341"/>
      <c r="G42" s="325"/>
      <c r="H42" s="341"/>
      <c r="I42" s="325"/>
      <c r="J42" s="326"/>
      <c r="K42" s="328"/>
      <c r="L42" s="328"/>
      <c r="M42" s="328"/>
      <c r="N42" s="328"/>
      <c r="O42" s="328"/>
      <c r="P42" s="328"/>
      <c r="Q42" s="328"/>
      <c r="R42" s="328"/>
    </row>
    <row r="43" spans="1:19" s="319" customFormat="1" ht="24">
      <c r="A43" s="227" t="s">
        <v>154</v>
      </c>
      <c r="B43" s="341">
        <f t="shared" ref="B43" si="11">SUM(D43,F43,H43)</f>
        <v>20206</v>
      </c>
      <c r="C43" s="325"/>
      <c r="D43" s="341">
        <f>SUM(D44:D52)</f>
        <v>9526</v>
      </c>
      <c r="E43" s="325"/>
      <c r="F43" s="341">
        <f>SUM(F44:F52)</f>
        <v>5852</v>
      </c>
      <c r="G43" s="325"/>
      <c r="H43" s="341">
        <f>SUM(H44:H52)</f>
        <v>4828</v>
      </c>
      <c r="I43" s="325"/>
      <c r="J43" s="326"/>
      <c r="K43" s="338">
        <f>SUM(K44:K51)</f>
        <v>100</v>
      </c>
      <c r="L43" s="338"/>
      <c r="M43" s="338">
        <f>SUM(M44:M51)</f>
        <v>100.00000000000001</v>
      </c>
      <c r="N43" s="338"/>
      <c r="O43" s="338">
        <f>SUM(O44:O51)</f>
        <v>100</v>
      </c>
      <c r="P43" s="332"/>
      <c r="Q43" s="338">
        <f>SUM(Q44:Q51)</f>
        <v>100</v>
      </c>
      <c r="R43" s="338"/>
    </row>
    <row r="44" spans="1:19" s="314" customFormat="1" ht="11.4">
      <c r="A44" s="383" t="s">
        <v>8</v>
      </c>
      <c r="B44" s="324">
        <f t="shared" ref="B44:B52" si="12">SUM(D44,F44,H44)</f>
        <v>1192</v>
      </c>
      <c r="C44" s="325"/>
      <c r="D44" s="533">
        <v>638</v>
      </c>
      <c r="E44" s="533" t="s">
        <v>204</v>
      </c>
      <c r="F44" s="533">
        <v>517</v>
      </c>
      <c r="G44" s="533" t="s">
        <v>204</v>
      </c>
      <c r="H44" s="533">
        <v>37</v>
      </c>
      <c r="I44" s="533" t="s">
        <v>204</v>
      </c>
      <c r="J44" s="344"/>
      <c r="K44" s="327">
        <f>B44*100/SUM($B$44:$B$51)</f>
        <v>6.0996827346228635</v>
      </c>
      <c r="L44" s="328"/>
      <c r="M44" s="327">
        <f t="shared" ref="M44:M51" si="13">D44*100/SUM($D$44:$D$51)</f>
        <v>7.0349542397177194</v>
      </c>
      <c r="N44" s="328"/>
      <c r="O44" s="327">
        <f>F44*100/SUM($F$44:$F$51)</f>
        <v>8.9153302293498875</v>
      </c>
      <c r="P44" s="328"/>
      <c r="Q44" s="327">
        <f>H44*100/SUM($H$44:$H$51)</f>
        <v>0.79161317928968766</v>
      </c>
      <c r="R44" s="327"/>
    </row>
    <row r="45" spans="1:19" s="314" customFormat="1" ht="12">
      <c r="A45" s="383" t="s">
        <v>10</v>
      </c>
      <c r="B45" s="324">
        <f t="shared" si="12"/>
        <v>1568</v>
      </c>
      <c r="C45" s="325"/>
      <c r="D45" s="533">
        <v>984</v>
      </c>
      <c r="E45" s="533"/>
      <c r="F45" s="533">
        <v>342</v>
      </c>
      <c r="G45" s="533" t="s">
        <v>204</v>
      </c>
      <c r="H45" s="533">
        <v>242</v>
      </c>
      <c r="I45" s="533" t="s">
        <v>204</v>
      </c>
      <c r="J45" s="344"/>
      <c r="K45" s="327">
        <f t="shared" ref="K45:K51" si="14">B45*100/SUM($B$44:$B$51)</f>
        <v>8.0237437314502102</v>
      </c>
      <c r="L45" s="338"/>
      <c r="M45" s="327">
        <f t="shared" si="13"/>
        <v>10.850148858749586</v>
      </c>
      <c r="N45" s="338"/>
      <c r="O45" s="327">
        <f t="shared" ref="O45:O51" si="15">F45*100/SUM($F$44:$F$51)</f>
        <v>5.8975685463010867</v>
      </c>
      <c r="P45" s="338"/>
      <c r="Q45" s="327">
        <f t="shared" ref="Q45:Q50" si="16">H45*100/SUM($H$44:$H$51)</f>
        <v>5.1775780915703891</v>
      </c>
      <c r="R45" s="327"/>
    </row>
    <row r="46" spans="1:19" s="314" customFormat="1" ht="11.4">
      <c r="A46" s="383" t="s">
        <v>11</v>
      </c>
      <c r="B46" s="324">
        <f t="shared" si="12"/>
        <v>10350</v>
      </c>
      <c r="C46" s="325"/>
      <c r="D46" s="533">
        <v>4019</v>
      </c>
      <c r="E46" s="533"/>
      <c r="F46" s="533">
        <v>3580</v>
      </c>
      <c r="G46" s="533"/>
      <c r="H46" s="533">
        <v>2751</v>
      </c>
      <c r="I46" s="533"/>
      <c r="J46" s="344"/>
      <c r="K46" s="327">
        <f t="shared" si="14"/>
        <v>52.962849247774024</v>
      </c>
      <c r="L46" s="328"/>
      <c r="M46" s="327">
        <f t="shared" si="13"/>
        <v>44.31580108060426</v>
      </c>
      <c r="N46" s="328"/>
      <c r="O46" s="327">
        <f t="shared" si="15"/>
        <v>61.734781858941197</v>
      </c>
      <c r="P46" s="328"/>
      <c r="Q46" s="327">
        <f t="shared" si="16"/>
        <v>58.857509627727858</v>
      </c>
      <c r="R46" s="327"/>
    </row>
    <row r="47" spans="1:19" s="314" customFormat="1" ht="11.4">
      <c r="A47" s="334" t="s">
        <v>9</v>
      </c>
      <c r="B47" s="324">
        <f t="shared" si="12"/>
        <v>581</v>
      </c>
      <c r="C47" s="325" t="s">
        <v>204</v>
      </c>
      <c r="D47" s="533">
        <v>232</v>
      </c>
      <c r="E47" s="533" t="s">
        <v>204</v>
      </c>
      <c r="F47" s="533">
        <v>304</v>
      </c>
      <c r="G47" s="533" t="s">
        <v>204</v>
      </c>
      <c r="H47" s="533">
        <v>45</v>
      </c>
      <c r="I47" s="533" t="s">
        <v>204</v>
      </c>
      <c r="J47" s="344"/>
      <c r="K47" s="327">
        <f t="shared" si="14"/>
        <v>2.9730836147784259</v>
      </c>
      <c r="L47" s="328"/>
      <c r="M47" s="327">
        <f t="shared" si="13"/>
        <v>2.5581651780791708</v>
      </c>
      <c r="N47" s="328"/>
      <c r="O47" s="327">
        <f t="shared" si="15"/>
        <v>5.2422831522676328</v>
      </c>
      <c r="P47" s="328"/>
      <c r="Q47" s="327">
        <f t="shared" si="16"/>
        <v>0.96277278562259305</v>
      </c>
      <c r="R47" s="327"/>
    </row>
    <row r="48" spans="1:19" s="314" customFormat="1" ht="11.4">
      <c r="A48" s="383" t="s">
        <v>12</v>
      </c>
      <c r="B48" s="324">
        <f t="shared" si="12"/>
        <v>435</v>
      </c>
      <c r="C48" s="325" t="s">
        <v>204</v>
      </c>
      <c r="D48" s="533">
        <v>123</v>
      </c>
      <c r="E48" s="533" t="s">
        <v>204</v>
      </c>
      <c r="F48" s="533">
        <v>188</v>
      </c>
      <c r="G48" s="533" t="s">
        <v>204</v>
      </c>
      <c r="H48" s="533">
        <v>124</v>
      </c>
      <c r="I48" s="533" t="s">
        <v>204</v>
      </c>
      <c r="J48" s="344"/>
      <c r="K48" s="327">
        <f t="shared" si="14"/>
        <v>2.225974823457169</v>
      </c>
      <c r="L48" s="328"/>
      <c r="M48" s="327">
        <f t="shared" si="13"/>
        <v>1.3562686073436983</v>
      </c>
      <c r="N48" s="328"/>
      <c r="O48" s="327">
        <f t="shared" si="15"/>
        <v>3.241938265218141</v>
      </c>
      <c r="P48" s="328"/>
      <c r="Q48" s="327">
        <f t="shared" si="16"/>
        <v>2.6529738981600341</v>
      </c>
      <c r="R48" s="327"/>
    </row>
    <row r="49" spans="1:18" s="314" customFormat="1" ht="11.4">
      <c r="A49" s="334" t="s">
        <v>58</v>
      </c>
      <c r="B49" s="324">
        <f t="shared" si="12"/>
        <v>142</v>
      </c>
      <c r="C49" s="325" t="s">
        <v>204</v>
      </c>
      <c r="D49" s="533">
        <v>91</v>
      </c>
      <c r="E49" s="533" t="s">
        <v>204</v>
      </c>
      <c r="F49" s="533">
        <v>0</v>
      </c>
      <c r="G49" s="533"/>
      <c r="H49" s="533">
        <v>51</v>
      </c>
      <c r="I49" s="533" t="s">
        <v>204</v>
      </c>
      <c r="J49" s="344"/>
      <c r="K49" s="327">
        <f t="shared" si="14"/>
        <v>0.72664005731245518</v>
      </c>
      <c r="L49" s="328"/>
      <c r="M49" s="327">
        <f t="shared" si="13"/>
        <v>1.003418237953468</v>
      </c>
      <c r="N49" s="328"/>
      <c r="O49" s="327">
        <f t="shared" si="15"/>
        <v>0</v>
      </c>
      <c r="P49" s="328"/>
      <c r="Q49" s="327">
        <f t="shared" si="16"/>
        <v>1.0911424903722722</v>
      </c>
      <c r="R49" s="327"/>
    </row>
    <row r="50" spans="1:18" s="314" customFormat="1" ht="11.4">
      <c r="A50" s="334" t="s">
        <v>126</v>
      </c>
      <c r="B50" s="324">
        <f t="shared" si="12"/>
        <v>5228</v>
      </c>
      <c r="C50" s="325"/>
      <c r="D50" s="533">
        <v>2936</v>
      </c>
      <c r="E50" s="533"/>
      <c r="F50" s="533">
        <v>868</v>
      </c>
      <c r="G50" s="533" t="s">
        <v>204</v>
      </c>
      <c r="H50" s="533">
        <v>1424</v>
      </c>
      <c r="I50" s="533"/>
      <c r="J50" s="344"/>
      <c r="K50" s="327">
        <f t="shared" si="14"/>
        <v>26.752635349503635</v>
      </c>
      <c r="L50" s="328"/>
      <c r="M50" s="327">
        <f t="shared" si="13"/>
        <v>32.374021391553647</v>
      </c>
      <c r="N50" s="328"/>
      <c r="O50" s="327">
        <f t="shared" si="15"/>
        <v>14.968097947922056</v>
      </c>
      <c r="P50" s="328"/>
      <c r="Q50" s="327">
        <f t="shared" si="16"/>
        <v>30.466409927257168</v>
      </c>
      <c r="R50" s="327"/>
    </row>
    <row r="51" spans="1:18" s="314" customFormat="1" ht="11.4">
      <c r="A51" s="334" t="s">
        <v>199</v>
      </c>
      <c r="B51" s="324">
        <f t="shared" si="12"/>
        <v>46</v>
      </c>
      <c r="C51" s="325" t="s">
        <v>204</v>
      </c>
      <c r="D51" s="533">
        <v>46</v>
      </c>
      <c r="E51" s="533" t="s">
        <v>204</v>
      </c>
      <c r="F51" s="533">
        <v>0</v>
      </c>
      <c r="G51" s="533"/>
      <c r="H51" s="533">
        <v>0</v>
      </c>
      <c r="I51" s="533"/>
      <c r="J51" s="344"/>
      <c r="K51" s="327">
        <f t="shared" si="14"/>
        <v>0.2353904411012179</v>
      </c>
      <c r="L51" s="328"/>
      <c r="M51" s="327">
        <f t="shared" si="13"/>
        <v>0.50722240599845625</v>
      </c>
      <c r="N51" s="328"/>
      <c r="O51" s="327">
        <f t="shared" si="15"/>
        <v>0</v>
      </c>
      <c r="P51" s="328"/>
      <c r="Q51" s="327">
        <f>H51*100/SUM($H$44:$H$51)</f>
        <v>0</v>
      </c>
      <c r="R51" s="327"/>
    </row>
    <row r="52" spans="1:18" s="314" customFormat="1" ht="11.4">
      <c r="A52" s="334" t="s">
        <v>4</v>
      </c>
      <c r="B52" s="324">
        <f t="shared" si="12"/>
        <v>664</v>
      </c>
      <c r="C52" s="325"/>
      <c r="D52" s="533">
        <v>457</v>
      </c>
      <c r="E52" s="533" t="s">
        <v>204</v>
      </c>
      <c r="F52" s="533">
        <v>53</v>
      </c>
      <c r="G52" s="533" t="s">
        <v>204</v>
      </c>
      <c r="H52" s="533">
        <v>154</v>
      </c>
      <c r="I52" s="533" t="s">
        <v>204</v>
      </c>
      <c r="J52" s="344"/>
      <c r="K52" s="364" t="s">
        <v>14</v>
      </c>
      <c r="L52" s="328"/>
      <c r="M52" s="364" t="s">
        <v>14</v>
      </c>
      <c r="N52" s="328"/>
      <c r="O52" s="364" t="s">
        <v>14</v>
      </c>
      <c r="P52" s="328"/>
      <c r="Q52" s="364" t="s">
        <v>14</v>
      </c>
      <c r="R52" s="327"/>
    </row>
    <row r="53" spans="1:18" s="314" customFormat="1" ht="6.6" customHeight="1">
      <c r="A53" s="343"/>
      <c r="B53" s="324"/>
      <c r="C53" s="325"/>
      <c r="D53" s="369"/>
      <c r="E53" s="325"/>
      <c r="F53" s="369"/>
      <c r="G53" s="325"/>
      <c r="H53" s="321"/>
      <c r="I53" s="325"/>
      <c r="J53" s="326"/>
      <c r="K53" s="361"/>
      <c r="L53" s="361"/>
      <c r="M53" s="361"/>
      <c r="N53" s="361"/>
      <c r="O53" s="361"/>
      <c r="P53" s="328"/>
      <c r="Q53" s="323"/>
      <c r="R53" s="323"/>
    </row>
    <row r="54" spans="1:18" s="395" customFormat="1" ht="12" customHeight="1">
      <c r="A54" s="390" t="s">
        <v>218</v>
      </c>
      <c r="B54" s="337">
        <f t="shared" ref="B54:B61" si="17">SUM(D54,F54,H54)</f>
        <v>20206</v>
      </c>
      <c r="C54" s="325"/>
      <c r="D54" s="337">
        <f>SUM(D55:D62)</f>
        <v>9526</v>
      </c>
      <c r="E54" s="325"/>
      <c r="F54" s="337">
        <f>SUM(F55:F62)</f>
        <v>5851</v>
      </c>
      <c r="G54" s="325"/>
      <c r="H54" s="337">
        <f>SUM(H55:H62)</f>
        <v>4829</v>
      </c>
      <c r="I54" s="325"/>
      <c r="J54" s="345"/>
      <c r="K54" s="332">
        <f>SUM(K55:K61)</f>
        <v>100</v>
      </c>
      <c r="L54" s="327"/>
      <c r="M54" s="332">
        <f>SUM(M55:M61)</f>
        <v>100.00000000000001</v>
      </c>
      <c r="N54" s="327"/>
      <c r="O54" s="332">
        <f>SUM(O55:O61)</f>
        <v>100.00000000000001</v>
      </c>
      <c r="P54" s="332"/>
      <c r="Q54" s="332">
        <f>SUM(Q55:Q61)</f>
        <v>99.999999999999986</v>
      </c>
      <c r="R54" s="332"/>
    </row>
    <row r="55" spans="1:18" s="314" customFormat="1" ht="11.4">
      <c r="A55" s="411" t="s">
        <v>55</v>
      </c>
      <c r="B55" s="324">
        <f t="shared" si="17"/>
        <v>1201</v>
      </c>
      <c r="C55" s="325"/>
      <c r="D55" s="533">
        <v>657</v>
      </c>
      <c r="E55" s="533" t="s">
        <v>204</v>
      </c>
      <c r="F55" s="533">
        <v>517</v>
      </c>
      <c r="G55" s="533" t="s">
        <v>204</v>
      </c>
      <c r="H55" s="533">
        <v>27</v>
      </c>
      <c r="I55" s="533" t="s">
        <v>204</v>
      </c>
      <c r="J55" s="533"/>
      <c r="K55" s="327">
        <f>B55*100/SUM($B$55:$B$61)</f>
        <v>6.0936627936475718</v>
      </c>
      <c r="L55" s="361"/>
      <c r="M55" s="327">
        <f>D55*100/SUM($D$55:$D$61)</f>
        <v>7.2460571302525638</v>
      </c>
      <c r="N55" s="361"/>
      <c r="O55" s="327">
        <f>F55*100/SUM($F$55:$F$61)</f>
        <v>8.8360963937788419</v>
      </c>
      <c r="P55" s="361"/>
      <c r="Q55" s="327">
        <f>H55*100/SUM($H$55:$H$61)</f>
        <v>0.56355666875391364</v>
      </c>
      <c r="R55" s="327"/>
    </row>
    <row r="56" spans="1:18" s="314" customFormat="1" ht="11.4">
      <c r="A56" s="334" t="s">
        <v>56</v>
      </c>
      <c r="B56" s="324">
        <f t="shared" si="17"/>
        <v>2371</v>
      </c>
      <c r="C56" s="325"/>
      <c r="D56" s="533">
        <v>1182</v>
      </c>
      <c r="E56" s="533"/>
      <c r="F56" s="533">
        <v>519</v>
      </c>
      <c r="G56" s="533" t="s">
        <v>204</v>
      </c>
      <c r="H56" s="533">
        <v>670</v>
      </c>
      <c r="I56" s="533"/>
      <c r="J56" s="533"/>
      <c r="K56" s="327">
        <f t="shared" ref="K56:K60" si="18">B56*100/SUM($B$55:$B$61)</f>
        <v>12.03003703891623</v>
      </c>
      <c r="L56" s="328"/>
      <c r="M56" s="327">
        <f t="shared" ref="M56:M58" si="19">D56*100/SUM($D$55:$D$61)</f>
        <v>13.036285430682696</v>
      </c>
      <c r="N56" s="328"/>
      <c r="O56" s="327">
        <f t="shared" ref="O56:O60" si="20">F56*100/SUM($F$55:$F$61)</f>
        <v>8.8702785848572887</v>
      </c>
      <c r="P56" s="328"/>
      <c r="Q56" s="327">
        <f t="shared" ref="Q56:Q60" si="21">H56*100/SUM($H$55:$H$61)</f>
        <v>13.9845543727823</v>
      </c>
      <c r="R56" s="327"/>
    </row>
    <row r="57" spans="1:18" s="314" customFormat="1" ht="11.4">
      <c r="A57" s="334" t="s">
        <v>57</v>
      </c>
      <c r="B57" s="324">
        <f t="shared" si="17"/>
        <v>9274</v>
      </c>
      <c r="C57" s="325"/>
      <c r="D57" s="533">
        <v>3798</v>
      </c>
      <c r="E57" s="533"/>
      <c r="F57" s="533">
        <v>3320</v>
      </c>
      <c r="G57" s="533"/>
      <c r="H57" s="533">
        <v>2156</v>
      </c>
      <c r="I57" s="533"/>
      <c r="J57" s="533"/>
      <c r="K57" s="327">
        <f t="shared" si="18"/>
        <v>47.054645086001322</v>
      </c>
      <c r="L57" s="328"/>
      <c r="M57" s="327">
        <f t="shared" si="19"/>
        <v>41.888165876254547</v>
      </c>
      <c r="N57" s="328"/>
      <c r="O57" s="327">
        <f t="shared" si="20"/>
        <v>56.742437190223896</v>
      </c>
      <c r="P57" s="328"/>
      <c r="Q57" s="327">
        <f t="shared" si="21"/>
        <v>45.001043623460653</v>
      </c>
      <c r="R57" s="327"/>
    </row>
    <row r="58" spans="1:18" s="314" customFormat="1" ht="11.4">
      <c r="A58" s="384" t="s">
        <v>53</v>
      </c>
      <c r="B58" s="324">
        <f t="shared" si="17"/>
        <v>548</v>
      </c>
      <c r="C58" s="325" t="s">
        <v>204</v>
      </c>
      <c r="D58" s="533">
        <v>219</v>
      </c>
      <c r="E58" s="533" t="s">
        <v>204</v>
      </c>
      <c r="F58" s="533">
        <v>274</v>
      </c>
      <c r="G58" s="533" t="s">
        <v>204</v>
      </c>
      <c r="H58" s="533">
        <v>55</v>
      </c>
      <c r="I58" s="533" t="s">
        <v>204</v>
      </c>
      <c r="J58" s="533"/>
      <c r="K58" s="327">
        <f t="shared" si="18"/>
        <v>2.7804556294078848</v>
      </c>
      <c r="L58" s="328"/>
      <c r="M58" s="327">
        <f t="shared" si="19"/>
        <v>2.4153523767508549</v>
      </c>
      <c r="N58" s="328"/>
      <c r="O58" s="327">
        <f t="shared" si="20"/>
        <v>4.6829601777473933</v>
      </c>
      <c r="P58" s="328"/>
      <c r="Q58" s="327">
        <f t="shared" si="21"/>
        <v>1.147985806720935</v>
      </c>
      <c r="R58" s="327"/>
    </row>
    <row r="59" spans="1:18" s="314" customFormat="1" ht="11.4">
      <c r="A59" s="384" t="s">
        <v>54</v>
      </c>
      <c r="B59" s="324">
        <f>SUM(D59,F59,H59)</f>
        <v>0</v>
      </c>
      <c r="C59" s="325"/>
      <c r="D59" s="533">
        <v>0</v>
      </c>
      <c r="E59" s="533"/>
      <c r="F59" s="533">
        <v>0</v>
      </c>
      <c r="G59" s="533"/>
      <c r="H59" s="533">
        <v>0</v>
      </c>
      <c r="I59" s="533"/>
      <c r="J59" s="533"/>
      <c r="K59" s="327">
        <f t="shared" si="18"/>
        <v>0</v>
      </c>
      <c r="L59" s="328"/>
      <c r="M59" s="327">
        <f>D59*100/SUM($D$55:$D$61)</f>
        <v>0</v>
      </c>
      <c r="N59" s="328"/>
      <c r="O59" s="327">
        <f t="shared" si="20"/>
        <v>0</v>
      </c>
      <c r="P59" s="328"/>
      <c r="Q59" s="327">
        <f t="shared" si="21"/>
        <v>0</v>
      </c>
      <c r="R59" s="327"/>
    </row>
    <row r="60" spans="1:18" s="314" customFormat="1" ht="11.4">
      <c r="A60" s="384" t="s">
        <v>60</v>
      </c>
      <c r="B60" s="324">
        <f>SUM(D60,F60,H60)</f>
        <v>4669</v>
      </c>
      <c r="C60" s="325"/>
      <c r="D60" s="533">
        <v>2694</v>
      </c>
      <c r="E60" s="533"/>
      <c r="F60" s="533">
        <v>670</v>
      </c>
      <c r="G60" s="533" t="s">
        <v>204</v>
      </c>
      <c r="H60" s="533">
        <v>1305</v>
      </c>
      <c r="I60" s="533"/>
      <c r="J60" s="533"/>
      <c r="K60" s="327">
        <f t="shared" si="18"/>
        <v>23.689684915520829</v>
      </c>
      <c r="L60" s="328"/>
      <c r="M60" s="327">
        <f>D60*100/SUM($D$55:$D$61)</f>
        <v>29.712142935921474</v>
      </c>
      <c r="N60" s="328"/>
      <c r="O60" s="327">
        <f t="shared" si="20"/>
        <v>11.451034011280123</v>
      </c>
      <c r="P60" s="328"/>
      <c r="Q60" s="327">
        <f t="shared" si="21"/>
        <v>27.238572323105824</v>
      </c>
      <c r="R60" s="327"/>
    </row>
    <row r="61" spans="1:18" s="314" customFormat="1" ht="22.8">
      <c r="A61" s="384" t="s">
        <v>59</v>
      </c>
      <c r="B61" s="324">
        <f t="shared" si="17"/>
        <v>1646</v>
      </c>
      <c r="C61" s="325"/>
      <c r="D61" s="533">
        <v>517</v>
      </c>
      <c r="E61" s="533" t="s">
        <v>204</v>
      </c>
      <c r="F61" s="533">
        <v>551</v>
      </c>
      <c r="G61" s="533" t="s">
        <v>204</v>
      </c>
      <c r="H61" s="533">
        <v>578</v>
      </c>
      <c r="I61" s="533"/>
      <c r="J61" s="533"/>
      <c r="K61" s="327">
        <f>B61*100/SUM($B$55:$B$61)</f>
        <v>8.3515145365061638</v>
      </c>
      <c r="L61" s="328"/>
      <c r="M61" s="327">
        <f>D61*100/SUM($D$55:$D$61)</f>
        <v>5.7019962501378627</v>
      </c>
      <c r="N61" s="328"/>
      <c r="O61" s="327">
        <f>F61*100/SUM($F$55:$F$61)</f>
        <v>9.4171936421124602</v>
      </c>
      <c r="P61" s="328"/>
      <c r="Q61" s="327">
        <f>H61*100/SUM($H$55:$H$61)</f>
        <v>12.064287205176372</v>
      </c>
      <c r="R61" s="327"/>
    </row>
    <row r="62" spans="1:18" s="314" customFormat="1" ht="12" customHeight="1">
      <c r="A62" s="334" t="s">
        <v>4</v>
      </c>
      <c r="B62" s="324">
        <f>SUM(D62,F62,H62)</f>
        <v>497</v>
      </c>
      <c r="C62" s="325" t="s">
        <v>204</v>
      </c>
      <c r="D62" s="533">
        <v>459</v>
      </c>
      <c r="E62" s="533" t="s">
        <v>204</v>
      </c>
      <c r="F62" s="533">
        <v>0</v>
      </c>
      <c r="G62" s="533"/>
      <c r="H62" s="533">
        <v>38</v>
      </c>
      <c r="I62" s="533" t="s">
        <v>204</v>
      </c>
      <c r="J62" s="533"/>
      <c r="K62" s="364" t="s">
        <v>14</v>
      </c>
      <c r="L62" s="328"/>
      <c r="M62" s="364" t="s">
        <v>14</v>
      </c>
      <c r="N62" s="328"/>
      <c r="O62" s="364" t="s">
        <v>14</v>
      </c>
      <c r="P62" s="328"/>
      <c r="Q62" s="364" t="s">
        <v>14</v>
      </c>
      <c r="R62" s="327"/>
    </row>
    <row r="63" spans="1:18" s="314" customFormat="1" ht="6.6" customHeight="1">
      <c r="A63" s="329"/>
      <c r="B63" s="324"/>
      <c r="C63" s="325"/>
      <c r="D63" s="359"/>
      <c r="E63" s="325"/>
      <c r="F63" s="359"/>
      <c r="G63" s="325"/>
      <c r="H63" s="321"/>
      <c r="I63" s="325"/>
      <c r="J63" s="345"/>
      <c r="K63" s="327"/>
      <c r="L63" s="327"/>
      <c r="M63" s="327"/>
      <c r="N63" s="328"/>
      <c r="O63" s="328"/>
      <c r="P63" s="328"/>
      <c r="Q63" s="323"/>
      <c r="R63" s="323"/>
    </row>
    <row r="64" spans="1:18" s="319" customFormat="1" ht="24">
      <c r="A64" s="227" t="s">
        <v>127</v>
      </c>
      <c r="B64" s="337">
        <f>SUM(D64,F64,H64)</f>
        <v>20205</v>
      </c>
      <c r="C64" s="325"/>
      <c r="D64" s="337">
        <f>SUM(D66:D71)</f>
        <v>9526</v>
      </c>
      <c r="E64" s="325"/>
      <c r="F64" s="337">
        <f>SUM(F65:F71)</f>
        <v>5851</v>
      </c>
      <c r="G64" s="325"/>
      <c r="H64" s="337">
        <f>SUM(H66:H71)</f>
        <v>4828</v>
      </c>
      <c r="I64" s="325"/>
      <c r="J64" s="326"/>
      <c r="K64" s="338">
        <f>SUM(K65:K70)</f>
        <v>100</v>
      </c>
      <c r="L64" s="338"/>
      <c r="M64" s="338">
        <f>SUM(M65:M70)</f>
        <v>100</v>
      </c>
      <c r="N64" s="338"/>
      <c r="O64" s="338">
        <f>SUM(O65:O70)</f>
        <v>100</v>
      </c>
      <c r="P64" s="332"/>
      <c r="Q64" s="338">
        <f>SUM(Q65:Q70)</f>
        <v>100</v>
      </c>
      <c r="R64" s="338"/>
    </row>
    <row r="65" spans="1:18" s="319" customFormat="1" ht="12">
      <c r="A65" s="531" t="s">
        <v>201</v>
      </c>
      <c r="B65" s="533">
        <f>SUM(D65+F65+H65)</f>
        <v>235</v>
      </c>
      <c r="C65" s="325" t="s">
        <v>204</v>
      </c>
      <c r="D65" s="533">
        <v>0</v>
      </c>
      <c r="E65" s="533"/>
      <c r="F65" s="533">
        <v>235</v>
      </c>
      <c r="G65" s="533" t="s">
        <v>204</v>
      </c>
      <c r="H65" s="533">
        <v>0</v>
      </c>
      <c r="I65" s="533"/>
      <c r="J65" s="326"/>
      <c r="K65" s="323">
        <f>B65*100/SUM($B$65:$B$70)</f>
        <v>1.2701329585990704</v>
      </c>
      <c r="L65" s="338"/>
      <c r="M65" s="323">
        <f>D65*100/SUM($D$65:$D$70)</f>
        <v>0</v>
      </c>
      <c r="N65" s="338"/>
      <c r="O65" s="323">
        <f>F65*100/SUM($F$65:$F$70)</f>
        <v>4.4156332205937616</v>
      </c>
      <c r="P65" s="332"/>
      <c r="Q65" s="323">
        <f>H65*100/SUM($H$65:$H$70)</f>
        <v>0</v>
      </c>
      <c r="R65" s="338"/>
    </row>
    <row r="66" spans="1:18" s="314" customFormat="1" ht="11.4">
      <c r="A66" s="384" t="s">
        <v>24</v>
      </c>
      <c r="B66" s="533">
        <f t="shared" ref="B66:B71" si="22">SUM(D66+F66+H66)</f>
        <v>295</v>
      </c>
      <c r="C66" s="325" t="s">
        <v>204</v>
      </c>
      <c r="D66" s="533">
        <v>103</v>
      </c>
      <c r="E66" s="533" t="s">
        <v>204</v>
      </c>
      <c r="F66" s="533">
        <v>125</v>
      </c>
      <c r="G66" s="533" t="s">
        <v>204</v>
      </c>
      <c r="H66" s="533">
        <v>67</v>
      </c>
      <c r="I66" s="533" t="s">
        <v>204</v>
      </c>
      <c r="J66" s="344"/>
      <c r="K66" s="323">
        <f>B66*100/SUM($B$65:$B$70)</f>
        <v>1.5944222246243649</v>
      </c>
      <c r="L66" s="328"/>
      <c r="M66" s="323">
        <f t="shared" ref="M66:M69" si="23">D66*100/SUM($D$65:$D$70)</f>
        <v>1.2231326445790287</v>
      </c>
      <c r="N66" s="328"/>
      <c r="O66" s="323">
        <f t="shared" ref="O66:O68" si="24">F66*100/SUM($F$65:$F$70)</f>
        <v>2.3487410747839159</v>
      </c>
      <c r="P66" s="323"/>
      <c r="Q66" s="323">
        <f>H66*100/SUM($H$65:$H$70)</f>
        <v>1.4078587938642573</v>
      </c>
      <c r="R66" s="327"/>
    </row>
    <row r="67" spans="1:18" s="314" customFormat="1" ht="11.4">
      <c r="A67" s="384" t="s">
        <v>63</v>
      </c>
      <c r="B67" s="533">
        <f t="shared" si="22"/>
        <v>149</v>
      </c>
      <c r="C67" s="325" t="s">
        <v>204</v>
      </c>
      <c r="D67" s="533">
        <v>65</v>
      </c>
      <c r="E67" s="533" t="s">
        <v>204</v>
      </c>
      <c r="F67" s="533">
        <v>27</v>
      </c>
      <c r="G67" s="533" t="s">
        <v>204</v>
      </c>
      <c r="H67" s="533">
        <v>57</v>
      </c>
      <c r="I67" s="533" t="s">
        <v>204</v>
      </c>
      <c r="J67" s="344"/>
      <c r="K67" s="323">
        <f t="shared" ref="K67:K70" si="25">B67*100/SUM($B$65:$B$70)</f>
        <v>0.80531834396281488</v>
      </c>
      <c r="L67" s="328"/>
      <c r="M67" s="323">
        <f t="shared" si="23"/>
        <v>0.77187982424890156</v>
      </c>
      <c r="N67" s="328"/>
      <c r="O67" s="323">
        <f t="shared" si="24"/>
        <v>0.50732807215332587</v>
      </c>
      <c r="P67" s="323"/>
      <c r="Q67" s="323">
        <f t="shared" ref="Q67" si="26">H67*100/SUM($H$65:$H$70)</f>
        <v>1.197730615675562</v>
      </c>
      <c r="R67" s="327"/>
    </row>
    <row r="68" spans="1:18" s="314" customFormat="1" ht="11.4">
      <c r="A68" s="384" t="s">
        <v>64</v>
      </c>
      <c r="B68" s="533">
        <f t="shared" si="22"/>
        <v>595</v>
      </c>
      <c r="C68" s="325"/>
      <c r="D68" s="533">
        <v>199</v>
      </c>
      <c r="E68" s="533" t="s">
        <v>204</v>
      </c>
      <c r="F68" s="533">
        <v>250</v>
      </c>
      <c r="G68" s="533" t="s">
        <v>204</v>
      </c>
      <c r="H68" s="533">
        <v>146</v>
      </c>
      <c r="I68" s="533" t="s">
        <v>204</v>
      </c>
      <c r="J68" s="344"/>
      <c r="K68" s="323">
        <f t="shared" si="25"/>
        <v>3.2158685547508377</v>
      </c>
      <c r="L68" s="328"/>
      <c r="M68" s="323">
        <f t="shared" si="23"/>
        <v>2.3631397696235603</v>
      </c>
      <c r="N68" s="328"/>
      <c r="O68" s="323">
        <f t="shared" si="24"/>
        <v>4.6974821495678318</v>
      </c>
      <c r="P68" s="323"/>
      <c r="Q68" s="323">
        <f>H68*100/SUM($H$65:$H$70)</f>
        <v>3.0678714015549486</v>
      </c>
      <c r="R68" s="327"/>
    </row>
    <row r="69" spans="1:18" s="314" customFormat="1" ht="11.4">
      <c r="A69" s="384" t="s">
        <v>65</v>
      </c>
      <c r="B69" s="533">
        <f t="shared" si="22"/>
        <v>3171</v>
      </c>
      <c r="C69" s="325"/>
      <c r="D69" s="533">
        <v>1604</v>
      </c>
      <c r="E69" s="533"/>
      <c r="F69" s="533">
        <v>851</v>
      </c>
      <c r="G69" s="533" t="s">
        <v>204</v>
      </c>
      <c r="H69" s="533">
        <v>716</v>
      </c>
      <c r="I69" s="533"/>
      <c r="J69" s="344"/>
      <c r="K69" s="323">
        <f t="shared" si="25"/>
        <v>17.138687709436816</v>
      </c>
      <c r="L69" s="328"/>
      <c r="M69" s="323">
        <f t="shared" si="23"/>
        <v>19.047619047619047</v>
      </c>
      <c r="N69" s="328"/>
      <c r="O69" s="323">
        <f>F69*100/SUM($F$65:$F$70)</f>
        <v>15.990229237128899</v>
      </c>
      <c r="P69" s="323"/>
      <c r="Q69" s="323">
        <f>H69*100/SUM($H$65:$H$70)</f>
        <v>15.04517755831057</v>
      </c>
      <c r="R69" s="327"/>
    </row>
    <row r="70" spans="1:18" s="314" customFormat="1" ht="12">
      <c r="A70" s="384" t="s">
        <v>41</v>
      </c>
      <c r="B70" s="533">
        <f t="shared" si="22"/>
        <v>14057</v>
      </c>
      <c r="C70" s="325"/>
      <c r="D70" s="533">
        <v>6450</v>
      </c>
      <c r="E70" s="533"/>
      <c r="F70" s="533">
        <v>3834</v>
      </c>
      <c r="G70" s="533"/>
      <c r="H70" s="533">
        <v>3773</v>
      </c>
      <c r="I70" s="533"/>
      <c r="J70" s="344"/>
      <c r="K70" s="323">
        <f t="shared" si="25"/>
        <v>75.975570208626095</v>
      </c>
      <c r="L70" s="338"/>
      <c r="M70" s="323">
        <f>D70*100/SUM($D$65:$D$70)</f>
        <v>76.594228713929468</v>
      </c>
      <c r="N70" s="338"/>
      <c r="O70" s="323">
        <f>F70*100/SUM($F$65:$F$70)</f>
        <v>72.040586245772261</v>
      </c>
      <c r="P70" s="338"/>
      <c r="Q70" s="323">
        <f>H70*100/SUM($H$65:$H$70)</f>
        <v>79.28136163059466</v>
      </c>
      <c r="R70" s="327"/>
    </row>
    <row r="71" spans="1:18" s="314" customFormat="1" ht="12">
      <c r="A71" s="384" t="s">
        <v>4</v>
      </c>
      <c r="B71" s="533">
        <f t="shared" si="22"/>
        <v>1703</v>
      </c>
      <c r="C71" s="533"/>
      <c r="D71" s="533">
        <v>1105</v>
      </c>
      <c r="E71" s="533"/>
      <c r="F71" s="533">
        <v>529</v>
      </c>
      <c r="G71" s="533" t="s">
        <v>204</v>
      </c>
      <c r="H71" s="533">
        <v>69</v>
      </c>
      <c r="I71" s="533" t="s">
        <v>204</v>
      </c>
      <c r="J71" s="326"/>
      <c r="K71" s="364" t="s">
        <v>14</v>
      </c>
      <c r="L71" s="328"/>
      <c r="M71" s="364" t="s">
        <v>14</v>
      </c>
      <c r="N71" s="328"/>
      <c r="O71" s="364" t="s">
        <v>14</v>
      </c>
      <c r="P71" s="367"/>
      <c r="Q71" s="364" t="s">
        <v>14</v>
      </c>
      <c r="R71" s="323"/>
    </row>
    <row r="72" spans="1:18" s="418" customFormat="1" ht="6.6" customHeight="1" thickBot="1">
      <c r="A72" s="412"/>
      <c r="B72" s="413"/>
      <c r="C72" s="348"/>
      <c r="D72" s="399"/>
      <c r="E72" s="399"/>
      <c r="F72" s="399"/>
      <c r="G72" s="399"/>
      <c r="H72" s="399"/>
      <c r="I72" s="399"/>
      <c r="J72" s="261"/>
      <c r="K72" s="414"/>
      <c r="L72" s="415"/>
      <c r="M72" s="414"/>
      <c r="N72" s="415"/>
      <c r="O72" s="414"/>
      <c r="P72" s="416"/>
      <c r="Q72" s="415"/>
      <c r="R72" s="417"/>
    </row>
    <row r="73" spans="1:18" s="353" customFormat="1" ht="6.6" customHeight="1">
      <c r="B73" s="374"/>
      <c r="C73" s="419"/>
      <c r="D73" s="374"/>
      <c r="E73" s="419"/>
      <c r="G73" s="355"/>
      <c r="I73" s="355"/>
      <c r="K73" s="420"/>
      <c r="L73" s="421"/>
      <c r="M73" s="269"/>
      <c r="N73" s="421"/>
      <c r="O73" s="422"/>
      <c r="P73" s="422"/>
      <c r="Q73" s="422"/>
    </row>
    <row r="74" spans="1:18" s="353" customFormat="1" ht="22.5" customHeight="1">
      <c r="A74" s="714" t="s">
        <v>160</v>
      </c>
      <c r="B74" s="714"/>
      <c r="C74" s="714"/>
      <c r="D74" s="714"/>
      <c r="E74" s="714"/>
      <c r="F74" s="714"/>
      <c r="G74" s="714"/>
      <c r="H74" s="714"/>
      <c r="I74" s="714"/>
      <c r="J74" s="714"/>
      <c r="K74" s="714"/>
      <c r="L74" s="714"/>
      <c r="M74" s="714"/>
      <c r="N74" s="714"/>
      <c r="O74" s="714"/>
      <c r="P74" s="714"/>
      <c r="Q74" s="714"/>
      <c r="R74" s="714"/>
    </row>
    <row r="75" spans="1:18" s="353" customFormat="1" ht="10.199999999999999">
      <c r="A75" s="287" t="s">
        <v>13</v>
      </c>
      <c r="B75" s="423"/>
      <c r="C75" s="419"/>
      <c r="D75" s="187"/>
      <c r="E75" s="419"/>
      <c r="G75" s="355"/>
      <c r="I75" s="355"/>
      <c r="K75" s="423"/>
      <c r="L75" s="424"/>
      <c r="M75" s="187"/>
      <c r="N75" s="424"/>
    </row>
    <row r="76" spans="1:18" s="353" customFormat="1" ht="10.199999999999999">
      <c r="A76" s="288" t="s">
        <v>68</v>
      </c>
      <c r="B76" s="374"/>
      <c r="C76" s="355"/>
      <c r="E76" s="355"/>
      <c r="G76" s="355"/>
      <c r="I76" s="355"/>
    </row>
    <row r="77" spans="1:18" s="353" customFormat="1" ht="10.199999999999999">
      <c r="A77" s="9" t="s">
        <v>229</v>
      </c>
      <c r="C77" s="355"/>
      <c r="E77" s="355"/>
      <c r="G77" s="355"/>
      <c r="I77" s="355"/>
    </row>
  </sheetData>
  <mergeCells count="15">
    <mergeCell ref="A1:R1"/>
    <mergeCell ref="A4:A10"/>
    <mergeCell ref="B4:I4"/>
    <mergeCell ref="K4:R4"/>
    <mergeCell ref="B7:C10"/>
    <mergeCell ref="D7:I7"/>
    <mergeCell ref="A74:R74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Y5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32" sqref="B32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39" customWidth="1"/>
    <col min="4" max="4" width="8.6640625" style="122" customWidth="1"/>
    <col min="5" max="5" width="2.6640625" style="539" customWidth="1"/>
    <col min="6" max="6" width="8.6640625" style="122" customWidth="1"/>
    <col min="7" max="7" width="2.6640625" style="539" customWidth="1"/>
    <col min="8" max="8" width="8.6640625" style="127" customWidth="1"/>
    <col min="9" max="9" width="2.6640625" style="539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2" t="s">
        <v>233</v>
      </c>
      <c r="B1" s="722"/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722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132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23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23"/>
      <c r="B8" s="716"/>
      <c r="C8" s="716"/>
      <c r="D8" s="430"/>
      <c r="E8" s="548"/>
      <c r="F8" s="430"/>
      <c r="G8" s="548"/>
      <c r="H8" s="430"/>
      <c r="I8" s="548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6"/>
      <c r="C9" s="716"/>
      <c r="D9" s="431"/>
      <c r="E9" s="549"/>
      <c r="F9" s="431"/>
      <c r="G9" s="549"/>
      <c r="H9" s="431"/>
      <c r="I9" s="549"/>
      <c r="J9" s="429"/>
      <c r="K9" s="716"/>
      <c r="L9" s="716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127" customFormat="1" ht="6.6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156</v>
      </c>
      <c r="B13" s="448">
        <f>B15</f>
        <v>45702</v>
      </c>
      <c r="C13" s="553"/>
      <c r="D13" s="448">
        <f>D15</f>
        <v>27428</v>
      </c>
      <c r="E13" s="564"/>
      <c r="F13" s="448">
        <f>F15</f>
        <v>11994</v>
      </c>
      <c r="G13" s="553"/>
      <c r="H13" s="448">
        <f>H15</f>
        <v>6280</v>
      </c>
      <c r="I13" s="553"/>
      <c r="J13" s="451"/>
      <c r="K13" s="443">
        <f>SUM(M13,O13,Q13)</f>
        <v>100</v>
      </c>
      <c r="L13" s="444"/>
      <c r="M13" s="443">
        <f>D13*100/B13</f>
        <v>60.014878998730907</v>
      </c>
      <c r="N13" s="445"/>
      <c r="O13" s="443">
        <f>F13*100/B13</f>
        <v>26.243928055664959</v>
      </c>
      <c r="P13" s="452"/>
      <c r="Q13" s="443">
        <f>H13*100/B13</f>
        <v>13.741192945604132</v>
      </c>
      <c r="R13" s="451"/>
    </row>
    <row r="14" spans="1:18" s="127" customFormat="1" ht="6.6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44" customFormat="1" ht="12">
      <c r="A15" s="279" t="s">
        <v>244</v>
      </c>
      <c r="B15" s="138">
        <f>SUM(D15:H15)</f>
        <v>45702</v>
      </c>
      <c r="C15" s="580"/>
      <c r="D15" s="138">
        <f>SUM(D16:D17)</f>
        <v>27428</v>
      </c>
      <c r="E15" s="580"/>
      <c r="F15" s="138">
        <v>11994</v>
      </c>
      <c r="G15" s="580"/>
      <c r="H15" s="138">
        <v>6280</v>
      </c>
      <c r="I15" s="580"/>
      <c r="J15" s="140"/>
      <c r="K15" s="141">
        <f>SUM(K16:K17)</f>
        <v>100</v>
      </c>
      <c r="L15" s="142"/>
      <c r="M15" s="141">
        <f>SUM(M16:M18)</f>
        <v>100</v>
      </c>
      <c r="N15" s="142"/>
      <c r="O15" s="141">
        <f>(F15/F15)*100</f>
        <v>100</v>
      </c>
      <c r="P15" s="141"/>
      <c r="Q15" s="141">
        <f>(H15/H15)*100</f>
        <v>100</v>
      </c>
      <c r="R15" s="143"/>
    </row>
    <row r="16" spans="1:18" s="144" customFormat="1" ht="12">
      <c r="A16" s="280" t="s">
        <v>224</v>
      </c>
      <c r="B16" s="530">
        <f>D16</f>
        <v>13725</v>
      </c>
      <c r="C16" s="537"/>
      <c r="D16" s="530">
        <v>13725</v>
      </c>
      <c r="E16" s="530"/>
      <c r="F16" s="708" t="s">
        <v>223</v>
      </c>
      <c r="G16" s="708"/>
      <c r="H16" s="708" t="s">
        <v>223</v>
      </c>
      <c r="I16" s="537"/>
      <c r="J16" s="148"/>
      <c r="K16" s="149">
        <f>B16*100/SUM(B16:B18)</f>
        <v>50.040105002187545</v>
      </c>
      <c r="L16" s="150"/>
      <c r="M16" s="149">
        <f>D16*100/SUM(D16:D18)</f>
        <v>50.040105002187545</v>
      </c>
      <c r="N16" s="150"/>
      <c r="O16" s="708" t="s">
        <v>223</v>
      </c>
      <c r="P16" s="150"/>
      <c r="Q16" s="708" t="s">
        <v>223</v>
      </c>
      <c r="R16" s="143"/>
    </row>
    <row r="17" spans="1:21" s="144" customFormat="1" ht="12">
      <c r="A17" s="280" t="s">
        <v>225</v>
      </c>
      <c r="B17" s="530">
        <f>D17</f>
        <v>13703</v>
      </c>
      <c r="C17" s="537"/>
      <c r="D17" s="530">
        <v>13703</v>
      </c>
      <c r="E17" s="530"/>
      <c r="F17" s="708" t="s">
        <v>223</v>
      </c>
      <c r="G17" s="708"/>
      <c r="H17" s="708" t="s">
        <v>223</v>
      </c>
      <c r="I17" s="537"/>
      <c r="J17" s="148"/>
      <c r="K17" s="149">
        <f>B17*100/SUM(B16:B18)</f>
        <v>49.959894997812455</v>
      </c>
      <c r="L17" s="150"/>
      <c r="M17" s="149">
        <f>D17*100/SUM(D16:D18)</f>
        <v>49.959894997812455</v>
      </c>
      <c r="N17" s="150"/>
      <c r="O17" s="708" t="s">
        <v>223</v>
      </c>
      <c r="P17" s="150"/>
      <c r="Q17" s="708" t="s">
        <v>223</v>
      </c>
      <c r="R17" s="143"/>
    </row>
    <row r="18" spans="1:21" s="127" customFormat="1" ht="11.4">
      <c r="A18" s="280"/>
      <c r="B18" s="530"/>
      <c r="C18" s="537"/>
      <c r="D18" s="530"/>
      <c r="E18" s="530"/>
      <c r="F18" s="530"/>
      <c r="G18" s="530"/>
      <c r="H18" s="530"/>
      <c r="I18" s="537"/>
      <c r="J18" s="148"/>
      <c r="K18" s="149"/>
      <c r="L18" s="150"/>
      <c r="M18" s="149"/>
      <c r="N18" s="150"/>
      <c r="O18" s="149"/>
      <c r="P18" s="150"/>
      <c r="Q18" s="149"/>
      <c r="R18" s="149"/>
    </row>
    <row r="19" spans="1:21" s="333" customFormat="1" ht="6.6" customHeight="1">
      <c r="A19" s="336"/>
      <c r="B19" s="337"/>
      <c r="C19" s="577"/>
      <c r="D19" s="337"/>
      <c r="E19" s="593"/>
      <c r="F19" s="162"/>
      <c r="G19" s="593"/>
      <c r="H19" s="163"/>
      <c r="I19" s="593"/>
      <c r="J19" s="159"/>
      <c r="K19" s="164"/>
      <c r="L19" s="332"/>
      <c r="M19" s="332"/>
      <c r="N19" s="332"/>
      <c r="O19" s="332"/>
      <c r="P19" s="332"/>
      <c r="Q19" s="338"/>
      <c r="R19" s="338"/>
    </row>
    <row r="20" spans="1:21" s="333" customFormat="1" ht="12">
      <c r="A20" s="281" t="s">
        <v>84</v>
      </c>
      <c r="B20" s="153">
        <f t="shared" ref="B20:B25" si="0">D20+F20+H20</f>
        <v>45702</v>
      </c>
      <c r="C20" s="530"/>
      <c r="D20" s="674">
        <f>SUM(D21:D25)</f>
        <v>27428</v>
      </c>
      <c r="E20" s="674"/>
      <c r="F20" s="674">
        <f>SUM(F21:F25)</f>
        <v>11994</v>
      </c>
      <c r="G20" s="674"/>
      <c r="H20" s="674">
        <f>SUM(H21:H25)</f>
        <v>6280</v>
      </c>
      <c r="I20" s="530"/>
      <c r="J20" s="329"/>
      <c r="K20" s="332">
        <f>SUM(K21:K25)</f>
        <v>100</v>
      </c>
      <c r="L20" s="155"/>
      <c r="M20" s="332">
        <f>SUM(M21:M25)</f>
        <v>100.00000000000001</v>
      </c>
      <c r="N20" s="155"/>
      <c r="O20" s="332">
        <f>SUM(O21:O25)</f>
        <v>100</v>
      </c>
      <c r="P20" s="155"/>
      <c r="Q20" s="332">
        <f>SUM(Q21:Q25)</f>
        <v>100</v>
      </c>
      <c r="R20" s="332"/>
      <c r="U20" s="333">
        <f>45*18.6</f>
        <v>837.00000000000011</v>
      </c>
    </row>
    <row r="21" spans="1:21" s="318" customFormat="1" ht="11.4">
      <c r="A21" s="282" t="s">
        <v>23</v>
      </c>
      <c r="B21" s="330">
        <f t="shared" si="0"/>
        <v>26969</v>
      </c>
      <c r="C21" s="530"/>
      <c r="D21" s="530">
        <v>26969</v>
      </c>
      <c r="E21" s="530"/>
      <c r="F21" s="530">
        <v>0</v>
      </c>
      <c r="G21" s="530"/>
      <c r="H21" s="530">
        <v>0</v>
      </c>
      <c r="I21" s="530"/>
      <c r="J21" s="159"/>
      <c r="K21" s="327">
        <f>B21*100/B20</f>
        <v>59.010546584394554</v>
      </c>
      <c r="L21" s="327"/>
      <c r="M21" s="327">
        <f>D21*100/D20</f>
        <v>98.32652763599242</v>
      </c>
      <c r="N21" s="327"/>
      <c r="O21" s="327">
        <f>F21*100/F20</f>
        <v>0</v>
      </c>
      <c r="P21" s="327"/>
      <c r="Q21" s="327">
        <f>H21*100/H20</f>
        <v>0</v>
      </c>
      <c r="R21" s="327"/>
    </row>
    <row r="22" spans="1:21" s="318" customFormat="1" ht="11.4">
      <c r="A22" s="282" t="s">
        <v>76</v>
      </c>
      <c r="B22" s="330">
        <f t="shared" si="0"/>
        <v>11530</v>
      </c>
      <c r="C22" s="530"/>
      <c r="D22" s="530">
        <v>49</v>
      </c>
      <c r="E22" s="530" t="s">
        <v>204</v>
      </c>
      <c r="F22" s="530">
        <v>11481</v>
      </c>
      <c r="G22" s="530"/>
      <c r="H22" s="530">
        <v>0</v>
      </c>
      <c r="I22" s="530"/>
      <c r="J22" s="159"/>
      <c r="K22" s="327">
        <f>B22*100/B20</f>
        <v>25.228655201085292</v>
      </c>
      <c r="L22" s="327"/>
      <c r="M22" s="327">
        <f>D22*100/D20</f>
        <v>0.17864955519906664</v>
      </c>
      <c r="N22" s="327"/>
      <c r="O22" s="327">
        <f>F22*100/F20</f>
        <v>95.722861430715355</v>
      </c>
      <c r="P22" s="327"/>
      <c r="Q22" s="327">
        <f>H22*100/H20</f>
        <v>0</v>
      </c>
      <c r="R22" s="327"/>
    </row>
    <row r="23" spans="1:21" s="318" customFormat="1" ht="11.4">
      <c r="A23" s="282" t="s">
        <v>77</v>
      </c>
      <c r="B23" s="330">
        <f t="shared" si="0"/>
        <v>6182</v>
      </c>
      <c r="C23" s="530"/>
      <c r="D23" s="530">
        <v>0</v>
      </c>
      <c r="E23" s="530"/>
      <c r="F23" s="530">
        <v>0</v>
      </c>
      <c r="G23" s="530"/>
      <c r="H23" s="530">
        <v>6182</v>
      </c>
      <c r="I23" s="530"/>
      <c r="J23" s="159"/>
      <c r="K23" s="327">
        <f>B23*100/B20</f>
        <v>13.52676031683515</v>
      </c>
      <c r="L23" s="327"/>
      <c r="M23" s="327">
        <f>D23*100/D20</f>
        <v>0</v>
      </c>
      <c r="N23" s="327"/>
      <c r="O23" s="327">
        <f>F23*100/F20</f>
        <v>0</v>
      </c>
      <c r="P23" s="327"/>
      <c r="Q23" s="327">
        <f>H23*100/H20</f>
        <v>98.439490445859875</v>
      </c>
      <c r="R23" s="327"/>
    </row>
    <row r="24" spans="1:21" s="318" customFormat="1" ht="11.4">
      <c r="A24" s="334" t="s">
        <v>85</v>
      </c>
      <c r="B24" s="330">
        <f t="shared" si="0"/>
        <v>838</v>
      </c>
      <c r="C24" s="530" t="s">
        <v>204</v>
      </c>
      <c r="D24" s="530">
        <v>410</v>
      </c>
      <c r="E24" s="530" t="s">
        <v>204</v>
      </c>
      <c r="F24" s="530">
        <v>340</v>
      </c>
      <c r="G24" s="530" t="s">
        <v>204</v>
      </c>
      <c r="H24" s="530">
        <v>88</v>
      </c>
      <c r="I24" s="530" t="s">
        <v>204</v>
      </c>
      <c r="J24" s="159"/>
      <c r="K24" s="327">
        <f>B24*100/B20</f>
        <v>1.8336177847796595</v>
      </c>
      <c r="L24" s="327"/>
      <c r="M24" s="327">
        <f>D24*100/D20</f>
        <v>1.4948228088085169</v>
      </c>
      <c r="N24" s="327"/>
      <c r="O24" s="327">
        <f>F24*100/F20</f>
        <v>2.8347507086876771</v>
      </c>
      <c r="P24" s="327"/>
      <c r="Q24" s="327">
        <f>H24*100/H20</f>
        <v>1.4012738853503184</v>
      </c>
      <c r="R24" s="327"/>
    </row>
    <row r="25" spans="1:21" s="318" customFormat="1" ht="11.4">
      <c r="A25" s="334" t="s">
        <v>202</v>
      </c>
      <c r="B25" s="330">
        <f t="shared" si="0"/>
        <v>183</v>
      </c>
      <c r="C25" s="530" t="s">
        <v>204</v>
      </c>
      <c r="D25" s="530">
        <v>0</v>
      </c>
      <c r="E25" s="530"/>
      <c r="F25" s="530">
        <v>173</v>
      </c>
      <c r="G25" s="530" t="s">
        <v>204</v>
      </c>
      <c r="H25" s="530">
        <v>10</v>
      </c>
      <c r="I25" s="530" t="s">
        <v>204</v>
      </c>
      <c r="J25" s="335"/>
      <c r="K25" s="327">
        <f>B25*100/B20</f>
        <v>0.4004201129053433</v>
      </c>
      <c r="L25" s="327"/>
      <c r="M25" s="327">
        <f>D25*100/D20</f>
        <v>0</v>
      </c>
      <c r="N25" s="327"/>
      <c r="O25" s="327">
        <f>F25*100/F20</f>
        <v>1.4423878605969651</v>
      </c>
      <c r="P25" s="327"/>
      <c r="Q25" s="327">
        <f>H25*100/H20</f>
        <v>0.15923566878980891</v>
      </c>
      <c r="R25" s="327"/>
    </row>
    <row r="26" spans="1:21" s="127" customFormat="1" ht="6.6" customHeight="1">
      <c r="A26" s="151"/>
      <c r="B26" s="146"/>
      <c r="C26" s="537"/>
      <c r="D26" s="146"/>
      <c r="E26" s="537"/>
      <c r="F26" s="152"/>
      <c r="G26" s="539"/>
      <c r="H26" s="135"/>
      <c r="I26" s="537"/>
      <c r="J26" s="148"/>
      <c r="K26" s="150"/>
      <c r="L26" s="150"/>
      <c r="M26" s="150"/>
      <c r="N26" s="150"/>
      <c r="O26" s="149"/>
      <c r="P26" s="150"/>
      <c r="Q26" s="137"/>
      <c r="R26" s="137"/>
    </row>
    <row r="27" spans="1:21" s="166" customFormat="1" ht="24">
      <c r="A27" s="454" t="s">
        <v>86</v>
      </c>
      <c r="B27" s="448">
        <f>D27+F27+H27</f>
        <v>44680</v>
      </c>
      <c r="C27" s="573"/>
      <c r="D27" s="448">
        <f>D29</f>
        <v>27017</v>
      </c>
      <c r="E27" s="568"/>
      <c r="F27" s="448">
        <f>F29</f>
        <v>11481</v>
      </c>
      <c r="G27" s="573"/>
      <c r="H27" s="448">
        <f>H29</f>
        <v>6182</v>
      </c>
      <c r="I27" s="573"/>
      <c r="J27" s="493"/>
      <c r="K27" s="452">
        <f>SUM(M27,O27,Q27)</f>
        <v>100</v>
      </c>
      <c r="L27" s="452"/>
      <c r="M27" s="452">
        <f>D27*100/B27</f>
        <v>60.467770814682183</v>
      </c>
      <c r="N27" s="444"/>
      <c r="O27" s="452">
        <f>F27*100/B27</f>
        <v>25.696060877350046</v>
      </c>
      <c r="P27" s="452"/>
      <c r="Q27" s="452">
        <f>H27*100/B27</f>
        <v>13.836168307967771</v>
      </c>
      <c r="R27" s="452"/>
    </row>
    <row r="28" spans="1:21" s="127" customFormat="1" ht="6.6" customHeight="1">
      <c r="A28" s="167"/>
      <c r="B28" s="135"/>
      <c r="C28" s="539"/>
      <c r="D28" s="135"/>
      <c r="E28" s="539"/>
      <c r="F28" s="135"/>
      <c r="G28" s="539"/>
      <c r="H28" s="135"/>
      <c r="I28" s="537"/>
      <c r="J28" s="148"/>
      <c r="K28" s="150"/>
      <c r="L28" s="150"/>
      <c r="M28" s="150"/>
      <c r="N28" s="150"/>
      <c r="O28" s="150"/>
      <c r="P28" s="137"/>
      <c r="Q28" s="137"/>
      <c r="R28" s="137"/>
    </row>
    <row r="29" spans="1:21" s="133" customFormat="1" ht="12">
      <c r="A29" s="281" t="s">
        <v>174</v>
      </c>
      <c r="B29" s="168">
        <f t="shared" ref="B29:B32" si="1">D29+F29+H29</f>
        <v>44680</v>
      </c>
      <c r="C29" s="539"/>
      <c r="D29" s="168">
        <f>SUM(D30:D32)</f>
        <v>27017</v>
      </c>
      <c r="E29" s="538"/>
      <c r="F29" s="168">
        <f>SUM(F30:F32)</f>
        <v>11481</v>
      </c>
      <c r="G29" s="539"/>
      <c r="H29" s="168">
        <f>SUM(H30:H32)</f>
        <v>6182</v>
      </c>
      <c r="I29" s="537"/>
      <c r="J29" s="148"/>
      <c r="K29" s="165">
        <f>SUM(K30:K31)</f>
        <v>100</v>
      </c>
      <c r="L29" s="165"/>
      <c r="M29" s="165">
        <f>SUM(M30:M31)</f>
        <v>100</v>
      </c>
      <c r="N29" s="165"/>
      <c r="O29" s="165">
        <f>SUM(O30:O31)</f>
        <v>100</v>
      </c>
      <c r="P29" s="154"/>
      <c r="Q29" s="165">
        <f>SUM(Q30:Q31)</f>
        <v>100</v>
      </c>
      <c r="R29" s="165"/>
    </row>
    <row r="30" spans="1:21" s="127" customFormat="1" ht="11.4">
      <c r="A30" s="282" t="s">
        <v>87</v>
      </c>
      <c r="B30" s="146">
        <f t="shared" si="1"/>
        <v>11350</v>
      </c>
      <c r="C30" s="537"/>
      <c r="D30" s="530">
        <v>7338</v>
      </c>
      <c r="E30" s="530"/>
      <c r="F30" s="530">
        <v>1262</v>
      </c>
      <c r="G30" s="530" t="s">
        <v>204</v>
      </c>
      <c r="H30" s="530">
        <v>2750</v>
      </c>
      <c r="I30" s="537"/>
      <c r="J30" s="148"/>
      <c r="K30" s="149">
        <f>B30*100/SUM($B$30:$B$31)</f>
        <v>36.503393046666453</v>
      </c>
      <c r="L30" s="150"/>
      <c r="M30" s="149">
        <f>D30*100/SUM($D$30:$D$31)</f>
        <v>44.061486729914733</v>
      </c>
      <c r="N30" s="150"/>
      <c r="O30" s="149">
        <f>F30*100/SUM($F$30:$F$31)</f>
        <v>13.786322918942538</v>
      </c>
      <c r="P30" s="137"/>
      <c r="Q30" s="149">
        <f>H30*100/SUM($H$30:$H$31)</f>
        <v>52.034058656575212</v>
      </c>
      <c r="R30" s="149"/>
    </row>
    <row r="31" spans="1:21" s="127" customFormat="1" ht="11.4">
      <c r="A31" s="282" t="s">
        <v>88</v>
      </c>
      <c r="B31" s="146">
        <f t="shared" si="1"/>
        <v>19743</v>
      </c>
      <c r="C31" s="537"/>
      <c r="D31" s="530">
        <v>9316</v>
      </c>
      <c r="E31" s="530"/>
      <c r="F31" s="530">
        <v>7892</v>
      </c>
      <c r="G31" s="530"/>
      <c r="H31" s="530">
        <v>2535</v>
      </c>
      <c r="I31" s="537"/>
      <c r="J31" s="148"/>
      <c r="K31" s="149">
        <f>B31*100/SUM($B$30:$B$31)</f>
        <v>63.496606953333547</v>
      </c>
      <c r="L31" s="150"/>
      <c r="M31" s="149">
        <f>D31*100/SUM($D$30:$D$31)</f>
        <v>55.938513270085267</v>
      </c>
      <c r="N31" s="150"/>
      <c r="O31" s="149">
        <f>F31*100/SUM($F$30:$F$31)</f>
        <v>86.213677081057455</v>
      </c>
      <c r="P31" s="137"/>
      <c r="Q31" s="149">
        <f>H31*100/SUM($H$30:$H$31)</f>
        <v>47.965941343424788</v>
      </c>
      <c r="R31" s="149"/>
    </row>
    <row r="32" spans="1:21" s="127" customFormat="1" ht="11.4">
      <c r="A32" s="282" t="s">
        <v>4</v>
      </c>
      <c r="B32" s="146">
        <f t="shared" si="1"/>
        <v>13587</v>
      </c>
      <c r="C32" s="538"/>
      <c r="D32" s="530">
        <v>10363</v>
      </c>
      <c r="E32" s="530"/>
      <c r="F32" s="530">
        <v>2327</v>
      </c>
      <c r="G32" s="530"/>
      <c r="H32" s="530">
        <v>897</v>
      </c>
      <c r="I32" s="577"/>
      <c r="J32" s="148"/>
      <c r="K32" s="213" t="s">
        <v>14</v>
      </c>
      <c r="L32" s="150"/>
      <c r="M32" s="519" t="s">
        <v>14</v>
      </c>
      <c r="N32" s="136"/>
      <c r="O32" s="519" t="s">
        <v>14</v>
      </c>
      <c r="P32" s="137"/>
      <c r="Q32" s="213" t="s">
        <v>14</v>
      </c>
      <c r="R32" s="149"/>
    </row>
    <row r="33" spans="1:25" s="127" customFormat="1" ht="6.6" customHeight="1">
      <c r="A33" s="169"/>
      <c r="B33" s="146"/>
      <c r="C33" s="537"/>
      <c r="D33" s="146"/>
      <c r="E33" s="539"/>
      <c r="F33" s="135"/>
      <c r="G33" s="539"/>
      <c r="H33" s="135"/>
      <c r="I33" s="537"/>
      <c r="J33" s="148"/>
      <c r="K33" s="150"/>
      <c r="L33" s="150"/>
      <c r="M33" s="150"/>
      <c r="N33" s="150"/>
      <c r="O33" s="150"/>
      <c r="P33" s="137"/>
      <c r="Q33" s="137"/>
      <c r="R33" s="137"/>
    </row>
    <row r="34" spans="1:25" s="133" customFormat="1" ht="24">
      <c r="A34" s="307" t="s">
        <v>173</v>
      </c>
      <c r="B34" s="168">
        <f>D34+F34+H34</f>
        <v>44681</v>
      </c>
      <c r="C34" s="570"/>
      <c r="D34" s="674">
        <f>D35+D36</f>
        <v>27018</v>
      </c>
      <c r="E34" s="674"/>
      <c r="F34" s="674">
        <f>F35+F36</f>
        <v>11481</v>
      </c>
      <c r="G34" s="674"/>
      <c r="H34" s="674">
        <f>H35+H36</f>
        <v>6182</v>
      </c>
      <c r="I34" s="537"/>
      <c r="J34" s="148"/>
      <c r="K34" s="165">
        <f>SUM(K35:K36)</f>
        <v>100</v>
      </c>
      <c r="L34" s="165"/>
      <c r="M34" s="165">
        <f>SUM(M35:M36)</f>
        <v>100</v>
      </c>
      <c r="N34" s="165"/>
      <c r="O34" s="165">
        <f>SUM(O35:O36)</f>
        <v>100</v>
      </c>
      <c r="P34" s="154"/>
      <c r="Q34" s="165">
        <f>SUM(Q35:Q36)</f>
        <v>100</v>
      </c>
      <c r="R34" s="165"/>
    </row>
    <row r="35" spans="1:25" s="132" customFormat="1" ht="11.4">
      <c r="A35" s="283" t="s">
        <v>7</v>
      </c>
      <c r="B35" s="146">
        <f>D35+F35+H35</f>
        <v>7262</v>
      </c>
      <c r="C35" s="538"/>
      <c r="D35" s="530">
        <v>4637</v>
      </c>
      <c r="E35" s="530"/>
      <c r="F35" s="530">
        <v>2107</v>
      </c>
      <c r="G35" s="530"/>
      <c r="H35" s="530">
        <v>518</v>
      </c>
      <c r="I35" s="538"/>
      <c r="J35" s="171"/>
      <c r="K35" s="149">
        <f>B35*100/SUM(B35:B36)</f>
        <v>16.252993442402811</v>
      </c>
      <c r="L35" s="150"/>
      <c r="M35" s="149">
        <f>D35*100/SUM(D35:D36)</f>
        <v>17.162632319194611</v>
      </c>
      <c r="N35" s="150"/>
      <c r="O35" s="149">
        <f>F35*100/SUM(F35:F36)</f>
        <v>18.352059925093634</v>
      </c>
      <c r="P35" s="150"/>
      <c r="Q35" s="149">
        <f>H35*100/SUM(H35:H36)</f>
        <v>8.3791653186670985</v>
      </c>
      <c r="R35" s="149"/>
    </row>
    <row r="36" spans="1:25" s="132" customFormat="1" ht="11.4">
      <c r="A36" s="284" t="s">
        <v>138</v>
      </c>
      <c r="B36" s="146">
        <f>D36+F36+H36</f>
        <v>37419</v>
      </c>
      <c r="C36" s="538"/>
      <c r="D36" s="530">
        <f>SUM(D37:D38)</f>
        <v>22381</v>
      </c>
      <c r="E36" s="530"/>
      <c r="F36" s="530">
        <f>SUM(F37:F38)</f>
        <v>9374</v>
      </c>
      <c r="G36" s="530"/>
      <c r="H36" s="530">
        <f>SUM(H37:H38)</f>
        <v>5664</v>
      </c>
      <c r="I36" s="538"/>
      <c r="J36" s="171"/>
      <c r="K36" s="149">
        <f>B36*100/SUM(B35:B36)</f>
        <v>83.747006557597189</v>
      </c>
      <c r="L36" s="150"/>
      <c r="M36" s="149">
        <f>D36*100/SUM(D35:D36)</f>
        <v>82.837367680805386</v>
      </c>
      <c r="N36" s="150"/>
      <c r="O36" s="149">
        <f>F36*100/SUM(F35:F36)</f>
        <v>81.647940074906373</v>
      </c>
      <c r="P36" s="150"/>
      <c r="Q36" s="149">
        <f>H36*100/SUM(H35:H36)</f>
        <v>91.620834681332909</v>
      </c>
      <c r="R36" s="149"/>
    </row>
    <row r="37" spans="1:25" s="127" customFormat="1">
      <c r="A37" s="285" t="s">
        <v>188</v>
      </c>
      <c r="B37" s="146">
        <f t="shared" ref="B37:B38" si="2">D37+F37+H37</f>
        <v>15107</v>
      </c>
      <c r="C37" s="537"/>
      <c r="D37" s="530">
        <v>6186</v>
      </c>
      <c r="E37" s="530"/>
      <c r="F37" s="530">
        <v>7732</v>
      </c>
      <c r="G37" s="530"/>
      <c r="H37" s="530">
        <v>1189</v>
      </c>
      <c r="I37" s="537"/>
      <c r="J37" s="148"/>
      <c r="K37" s="149">
        <f>B37*100/SUM(B35:B36)</f>
        <v>33.810792059264564</v>
      </c>
      <c r="L37" s="150"/>
      <c r="M37" s="149">
        <f>D37*100/SUM(D35:D36)</f>
        <v>22.89584721296913</v>
      </c>
      <c r="N37" s="150"/>
      <c r="O37" s="149">
        <f>F37*100/SUM(F35:F36)</f>
        <v>67.346049995644975</v>
      </c>
      <c r="P37" s="137"/>
      <c r="Q37" s="149">
        <f>H37*100/SUM(H35:H36)</f>
        <v>19.233257845357489</v>
      </c>
      <c r="R37" s="149"/>
    </row>
    <row r="38" spans="1:25" s="123" customFormat="1">
      <c r="A38" s="285" t="s">
        <v>189</v>
      </c>
      <c r="B38" s="146">
        <f t="shared" si="2"/>
        <v>22312</v>
      </c>
      <c r="C38" s="538"/>
      <c r="D38" s="530">
        <v>16195</v>
      </c>
      <c r="E38" s="530"/>
      <c r="F38" s="530">
        <v>1642</v>
      </c>
      <c r="G38" s="530"/>
      <c r="H38" s="530">
        <v>4475</v>
      </c>
      <c r="I38" s="577"/>
      <c r="J38" s="172"/>
      <c r="K38" s="149">
        <f>B38*100/SUM(B35:B36)</f>
        <v>49.936214498332625</v>
      </c>
      <c r="L38" s="149"/>
      <c r="M38" s="149">
        <f>D38*100/SUM(D35:D36)</f>
        <v>59.941520467836256</v>
      </c>
      <c r="N38" s="149"/>
      <c r="O38" s="149">
        <f>F38*100/SUM(F35:F36)</f>
        <v>14.301890079261389</v>
      </c>
      <c r="P38" s="173"/>
      <c r="Q38" s="149">
        <f>H38*100/SUM(H35:H36)</f>
        <v>72.387576835975409</v>
      </c>
      <c r="R38" s="149"/>
    </row>
    <row r="39" spans="1:25" s="123" customFormat="1" ht="6.6" customHeight="1" thickBot="1">
      <c r="A39" s="174"/>
      <c r="B39" s="175"/>
      <c r="C39" s="562"/>
      <c r="D39" s="175"/>
      <c r="E39" s="562"/>
      <c r="F39" s="175"/>
      <c r="G39" s="554"/>
      <c r="H39" s="175"/>
      <c r="I39" s="562"/>
      <c r="J39" s="178"/>
      <c r="K39" s="179"/>
      <c r="L39" s="178"/>
      <c r="M39" s="179"/>
      <c r="N39" s="178"/>
      <c r="O39" s="179"/>
      <c r="P39" s="180"/>
      <c r="Q39" s="181"/>
      <c r="R39" s="181"/>
    </row>
    <row r="40" spans="1:25" s="182" customFormat="1" ht="6.6" customHeight="1">
      <c r="B40" s="183"/>
      <c r="C40" s="572"/>
      <c r="D40" s="183"/>
      <c r="E40" s="572"/>
      <c r="G40" s="572"/>
      <c r="I40" s="572"/>
      <c r="K40" s="183"/>
      <c r="M40" s="183"/>
    </row>
    <row r="41" spans="1:25" s="9" customFormat="1" ht="11.25" customHeight="1">
      <c r="A41" s="9" t="s">
        <v>187</v>
      </c>
      <c r="B41" s="24"/>
      <c r="C41" s="556"/>
      <c r="D41" s="24"/>
      <c r="E41" s="556"/>
      <c r="F41" s="24"/>
      <c r="G41" s="556"/>
      <c r="H41" s="24"/>
      <c r="I41" s="556"/>
      <c r="K41" s="67"/>
      <c r="L41" s="67"/>
      <c r="M41" s="67"/>
      <c r="N41" s="67"/>
      <c r="O41" s="67"/>
      <c r="P41" s="67"/>
      <c r="Q41" s="67"/>
      <c r="R41" s="67"/>
    </row>
    <row r="42" spans="1:25" s="182" customFormat="1" ht="11.4">
      <c r="A42" s="286" t="s">
        <v>185</v>
      </c>
      <c r="B42" s="183"/>
      <c r="C42" s="572"/>
      <c r="D42" s="183"/>
      <c r="E42" s="572"/>
      <c r="F42" s="185"/>
      <c r="G42" s="572"/>
      <c r="I42" s="572"/>
      <c r="K42" s="183"/>
      <c r="M42" s="183"/>
      <c r="O42" s="185"/>
      <c r="T42" s="183"/>
      <c r="V42" s="185"/>
    </row>
    <row r="43" spans="1:25" s="273" customFormat="1" ht="22.5" customHeight="1">
      <c r="A43" s="714" t="s">
        <v>160</v>
      </c>
      <c r="B43" s="714"/>
      <c r="C43" s="714"/>
      <c r="D43" s="714"/>
      <c r="E43" s="714"/>
      <c r="F43" s="714"/>
      <c r="G43" s="714"/>
      <c r="H43" s="714"/>
      <c r="I43" s="714"/>
      <c r="J43" s="714"/>
      <c r="K43" s="714"/>
      <c r="L43" s="714"/>
      <c r="M43" s="714"/>
      <c r="N43" s="714"/>
      <c r="O43" s="714"/>
      <c r="P43" s="714"/>
      <c r="Q43" s="714"/>
      <c r="R43" s="714"/>
      <c r="S43" s="275"/>
      <c r="T43" s="275"/>
      <c r="U43" s="275"/>
      <c r="V43" s="275"/>
      <c r="W43" s="275"/>
      <c r="X43" s="275"/>
      <c r="Y43" s="275"/>
    </row>
    <row r="44" spans="1:25" s="273" customFormat="1" ht="10.199999999999999">
      <c r="A44" s="287" t="s">
        <v>13</v>
      </c>
      <c r="B44" s="271"/>
      <c r="C44" s="557"/>
      <c r="E44" s="557"/>
      <c r="G44" s="557"/>
      <c r="I44" s="563"/>
      <c r="N44" s="274"/>
      <c r="P44" s="105"/>
      <c r="Q44" s="271"/>
      <c r="R44" s="272"/>
      <c r="U44" s="274"/>
      <c r="W44" s="105"/>
      <c r="X44" s="271"/>
      <c r="Y44" s="272"/>
    </row>
    <row r="45" spans="1:25" s="273" customFormat="1" ht="10.199999999999999">
      <c r="A45" s="288" t="s">
        <v>68</v>
      </c>
      <c r="B45" s="271"/>
      <c r="C45" s="557"/>
      <c r="E45" s="557"/>
      <c r="G45" s="557"/>
      <c r="I45" s="563"/>
      <c r="N45" s="274"/>
      <c r="P45" s="106"/>
      <c r="Q45" s="271"/>
      <c r="R45" s="272"/>
      <c r="U45" s="274"/>
      <c r="W45" s="106"/>
      <c r="X45" s="271"/>
      <c r="Y45" s="272"/>
    </row>
    <row r="46" spans="1:25" s="273" customFormat="1" ht="10.199999999999999">
      <c r="A46" s="9" t="s">
        <v>229</v>
      </c>
      <c r="B46" s="271"/>
      <c r="C46" s="557"/>
      <c r="E46" s="557"/>
      <c r="G46" s="557"/>
      <c r="I46" s="563"/>
      <c r="N46" s="274"/>
      <c r="P46" s="9"/>
      <c r="Q46" s="271"/>
      <c r="R46" s="272"/>
      <c r="U46" s="274"/>
      <c r="W46" s="9"/>
      <c r="X46" s="271"/>
      <c r="Y46" s="272"/>
    </row>
    <row r="47" spans="1:25">
      <c r="C47" s="608"/>
      <c r="E47" s="608"/>
      <c r="G47" s="608"/>
      <c r="H47" s="122"/>
      <c r="I47" s="608"/>
      <c r="J47" s="122"/>
    </row>
    <row r="48" spans="1:25">
      <c r="C48" s="608"/>
      <c r="E48" s="608"/>
      <c r="G48" s="608"/>
      <c r="H48" s="122"/>
      <c r="I48" s="608"/>
      <c r="J48" s="122"/>
    </row>
    <row r="49" spans="3:10">
      <c r="C49" s="608"/>
      <c r="E49" s="608"/>
      <c r="G49" s="608"/>
      <c r="H49" s="122"/>
      <c r="I49" s="608"/>
      <c r="J49" s="122"/>
    </row>
    <row r="50" spans="3:10">
      <c r="C50" s="608"/>
      <c r="E50" s="608"/>
      <c r="G50" s="608"/>
      <c r="H50" s="122"/>
      <c r="I50" s="608"/>
      <c r="J50" s="122"/>
    </row>
    <row r="51" spans="3:10">
      <c r="C51" s="608"/>
      <c r="E51" s="608"/>
      <c r="G51" s="608"/>
      <c r="H51" s="122"/>
      <c r="I51" s="608"/>
      <c r="J51" s="122"/>
    </row>
    <row r="52" spans="3:10">
      <c r="C52" s="608"/>
      <c r="E52" s="608"/>
      <c r="G52" s="608"/>
      <c r="H52" s="122"/>
      <c r="I52" s="608"/>
      <c r="J52" s="122"/>
    </row>
    <row r="53" spans="3:10">
      <c r="C53" s="608"/>
      <c r="E53" s="608"/>
      <c r="G53" s="608"/>
      <c r="H53" s="122"/>
      <c r="I53" s="608"/>
      <c r="J53" s="122"/>
    </row>
  </sheetData>
  <mergeCells count="15">
    <mergeCell ref="A43:R43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R71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sqref="A1:R1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55" customWidth="1"/>
    <col min="4" max="4" width="8.6640625" style="122" customWidth="1"/>
    <col min="5" max="5" width="2.6640625" style="555" customWidth="1"/>
    <col min="6" max="6" width="8.6640625" style="122" customWidth="1"/>
    <col min="7" max="7" width="2.6640625" style="219" customWidth="1"/>
    <col min="8" max="8" width="8.6640625" style="122" customWidth="1"/>
    <col min="9" max="9" width="2.6640625" style="555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4" t="s">
        <v>234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125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26"/>
      <c r="B3" s="427"/>
      <c r="C3" s="551"/>
      <c r="D3" s="428"/>
      <c r="E3" s="551"/>
      <c r="F3" s="428"/>
      <c r="G3" s="428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9" t="s">
        <v>133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19"/>
      <c r="B5" s="430"/>
      <c r="C5" s="548"/>
      <c r="D5" s="430"/>
      <c r="E5" s="548"/>
      <c r="F5" s="430"/>
      <c r="G5" s="430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19"/>
      <c r="B6" s="431"/>
      <c r="C6" s="549"/>
      <c r="D6" s="431"/>
      <c r="E6" s="549"/>
      <c r="F6" s="431"/>
      <c r="G6" s="431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19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19"/>
      <c r="B8" s="716"/>
      <c r="C8" s="716"/>
      <c r="D8" s="430"/>
      <c r="E8" s="548"/>
      <c r="F8" s="430"/>
      <c r="G8" s="430"/>
      <c r="H8" s="430"/>
      <c r="I8" s="548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19"/>
      <c r="B9" s="716"/>
      <c r="C9" s="716"/>
      <c r="D9" s="431"/>
      <c r="E9" s="549"/>
      <c r="F9" s="431"/>
      <c r="G9" s="431"/>
      <c r="H9" s="431"/>
      <c r="I9" s="549"/>
      <c r="J9" s="429"/>
      <c r="K9" s="716"/>
      <c r="L9" s="716"/>
      <c r="M9" s="431"/>
      <c r="N9" s="431"/>
      <c r="O9" s="431"/>
      <c r="P9" s="431"/>
      <c r="Q9" s="431"/>
      <c r="R9" s="431"/>
    </row>
    <row r="10" spans="1:18" s="128" customFormat="1" ht="11.4">
      <c r="A10" s="719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127" customFormat="1" ht="6.6" customHeight="1">
      <c r="A11" s="433"/>
      <c r="B11" s="434"/>
      <c r="C11" s="552"/>
      <c r="D11" s="434"/>
      <c r="E11" s="552"/>
      <c r="F11" s="434"/>
      <c r="G11" s="435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538"/>
      <c r="D12" s="130"/>
      <c r="E12" s="538"/>
      <c r="F12" s="130"/>
      <c r="G12" s="131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38" t="s">
        <v>156</v>
      </c>
      <c r="B13" s="439">
        <f>SUM(D13,F13,H13)</f>
        <v>45701</v>
      </c>
      <c r="C13" s="578"/>
      <c r="D13" s="439">
        <f>D15</f>
        <v>27427</v>
      </c>
      <c r="E13" s="564"/>
      <c r="F13" s="439">
        <f>F15</f>
        <v>11994</v>
      </c>
      <c r="G13" s="440"/>
      <c r="H13" s="439">
        <f>H15</f>
        <v>6280</v>
      </c>
      <c r="I13" s="578"/>
      <c r="J13" s="442"/>
      <c r="K13" s="443">
        <f>SUM(M13,O13,Q13)</f>
        <v>100</v>
      </c>
      <c r="L13" s="444"/>
      <c r="M13" s="443">
        <f>D13*100/B13</f>
        <v>60.014004069932824</v>
      </c>
      <c r="N13" s="445"/>
      <c r="O13" s="443">
        <f>F13*100/B13</f>
        <v>26.244502308483401</v>
      </c>
      <c r="P13" s="446"/>
      <c r="Q13" s="443">
        <f>H13*100/B13</f>
        <v>13.741493621583773</v>
      </c>
      <c r="R13" s="442"/>
    </row>
    <row r="14" spans="1:18" s="127" customFormat="1" ht="6.6" customHeight="1">
      <c r="A14" s="134"/>
      <c r="B14" s="146"/>
      <c r="C14" s="537"/>
      <c r="D14" s="146"/>
      <c r="E14" s="537"/>
      <c r="F14" s="146"/>
      <c r="G14" s="147"/>
      <c r="H14" s="146"/>
      <c r="I14" s="539"/>
      <c r="J14" s="134"/>
      <c r="K14" s="137"/>
      <c r="L14" s="137"/>
      <c r="M14" s="137"/>
      <c r="N14" s="137"/>
      <c r="O14" s="137"/>
      <c r="P14" s="137"/>
      <c r="Q14" s="137"/>
      <c r="R14" s="137"/>
    </row>
    <row r="15" spans="1:18" s="133" customFormat="1" ht="12">
      <c r="A15" s="289" t="s">
        <v>15</v>
      </c>
      <c r="B15" s="168">
        <f t="shared" ref="B15" si="0">SUM(D15,F15,H15)</f>
        <v>45701</v>
      </c>
      <c r="C15" s="537"/>
      <c r="D15" s="168">
        <f>SUM(D16:D17)</f>
        <v>27427</v>
      </c>
      <c r="E15" s="546"/>
      <c r="F15" s="168">
        <f>SUM(F16:F17)</f>
        <v>11994</v>
      </c>
      <c r="G15" s="168"/>
      <c r="H15" s="168">
        <f>SUM(H16:H17)</f>
        <v>6280</v>
      </c>
      <c r="I15" s="538"/>
      <c r="J15" s="192"/>
      <c r="K15" s="165">
        <f>SUM(K16:K17)</f>
        <v>100</v>
      </c>
      <c r="L15" s="165"/>
      <c r="M15" s="165">
        <f>SUM(M16:M17)</f>
        <v>100</v>
      </c>
      <c r="N15" s="165"/>
      <c r="O15" s="165">
        <f>SUM(O16:O17)</f>
        <v>100</v>
      </c>
      <c r="P15" s="154"/>
      <c r="Q15" s="165">
        <f>SUM(Q16:Q17)</f>
        <v>100</v>
      </c>
      <c r="R15" s="165"/>
    </row>
    <row r="16" spans="1:18" s="127" customFormat="1" ht="11.4">
      <c r="A16" s="290" t="s">
        <v>89</v>
      </c>
      <c r="B16" s="146">
        <f>SUM(D16,F16,H16)</f>
        <v>40117</v>
      </c>
      <c r="C16" s="537"/>
      <c r="D16" s="146">
        <v>24303</v>
      </c>
      <c r="E16" s="146"/>
      <c r="F16" s="146">
        <v>10429</v>
      </c>
      <c r="G16" s="146"/>
      <c r="H16" s="146">
        <v>5385</v>
      </c>
      <c r="I16" s="146"/>
      <c r="J16" s="171"/>
      <c r="K16" s="150">
        <f>B16*100/SUM(B16:B17)</f>
        <v>87.781448983610858</v>
      </c>
      <c r="L16" s="150"/>
      <c r="M16" s="150">
        <f>D16*100/SUM(D16:D17)</f>
        <v>88.609764101068293</v>
      </c>
      <c r="N16" s="150"/>
      <c r="O16" s="150">
        <f>F16*100/SUM(F16:F17)</f>
        <v>86.951809237952304</v>
      </c>
      <c r="P16" s="149"/>
      <c r="Q16" s="150">
        <f>H16*100/SUM(H16:H17)</f>
        <v>85.748407643312106</v>
      </c>
      <c r="R16" s="150"/>
    </row>
    <row r="17" spans="1:18" s="127" customFormat="1" ht="11.4">
      <c r="A17" s="290" t="s">
        <v>90</v>
      </c>
      <c r="B17" s="146">
        <f>SUM(D17,F17,H17)</f>
        <v>5584</v>
      </c>
      <c r="C17" s="537"/>
      <c r="D17" s="146">
        <v>3124</v>
      </c>
      <c r="E17" s="146"/>
      <c r="F17" s="146">
        <v>1565</v>
      </c>
      <c r="G17" s="146"/>
      <c r="H17" s="146">
        <v>895</v>
      </c>
      <c r="I17" s="146"/>
      <c r="J17" s="171"/>
      <c r="K17" s="150">
        <f>B17*100/SUM(B16:B17)</f>
        <v>12.218551016389139</v>
      </c>
      <c r="L17" s="150"/>
      <c r="M17" s="150">
        <f>D17*100/SUM(D16:D17)</f>
        <v>11.39023589893171</v>
      </c>
      <c r="N17" s="150"/>
      <c r="O17" s="150">
        <f>F17*100/SUM(F16:F17)</f>
        <v>13.048190762047691</v>
      </c>
      <c r="P17" s="149"/>
      <c r="Q17" s="150">
        <f>H17*100/SUM(H16:H17)</f>
        <v>14.251592356687897</v>
      </c>
      <c r="R17" s="150"/>
    </row>
    <row r="18" spans="1:18" s="127" customFormat="1" ht="6.6" customHeight="1">
      <c r="A18" s="169"/>
      <c r="B18" s="146"/>
      <c r="C18" s="537"/>
      <c r="D18" s="146"/>
      <c r="E18" s="537"/>
      <c r="F18" s="152"/>
      <c r="G18" s="131"/>
      <c r="H18" s="152"/>
      <c r="I18" s="538"/>
      <c r="J18" s="171"/>
      <c r="K18" s="150"/>
      <c r="L18" s="150"/>
      <c r="M18" s="150"/>
      <c r="N18" s="150"/>
      <c r="O18" s="149"/>
      <c r="P18" s="149"/>
      <c r="Q18" s="137"/>
      <c r="R18" s="137"/>
    </row>
    <row r="19" spans="1:18" s="133" customFormat="1" ht="12">
      <c r="A19" s="291" t="s">
        <v>16</v>
      </c>
      <c r="B19" s="168">
        <f>SUM(D19,F19,H19)</f>
        <v>45702</v>
      </c>
      <c r="C19" s="539"/>
      <c r="D19" s="168">
        <f>SUM(D20:D25)</f>
        <v>27428</v>
      </c>
      <c r="E19" s="537"/>
      <c r="F19" s="168">
        <f>SUM(F20:F25)</f>
        <v>11994</v>
      </c>
      <c r="G19" s="147"/>
      <c r="H19" s="168">
        <f>SUM(H20:H25)</f>
        <v>6280</v>
      </c>
      <c r="I19" s="537"/>
      <c r="J19" s="195"/>
      <c r="K19" s="165">
        <f>SUM(K20:K24)</f>
        <v>100.00000000000001</v>
      </c>
      <c r="L19" s="165"/>
      <c r="M19" s="165">
        <f>SUM(M20:M24)</f>
        <v>100.00000000000001</v>
      </c>
      <c r="N19" s="165"/>
      <c r="O19" s="165">
        <f>SUM(O20:O24)</f>
        <v>100</v>
      </c>
      <c r="P19" s="165"/>
      <c r="Q19" s="165">
        <f>SUM(Q20:Q24)</f>
        <v>100</v>
      </c>
      <c r="R19" s="165"/>
    </row>
    <row r="20" spans="1:18" s="127" customFormat="1" ht="11.4">
      <c r="A20" s="292" t="s">
        <v>220</v>
      </c>
      <c r="B20" s="146">
        <f t="shared" ref="B20:B23" si="1">SUM(D20,F20,H20)</f>
        <v>8171</v>
      </c>
      <c r="C20" s="537"/>
      <c r="D20" s="146">
        <v>6050</v>
      </c>
      <c r="E20" s="146"/>
      <c r="F20" s="146">
        <v>1347</v>
      </c>
      <c r="G20" s="146" t="s">
        <v>204</v>
      </c>
      <c r="H20" s="146">
        <v>774</v>
      </c>
      <c r="I20" s="146"/>
      <c r="J20" s="148"/>
      <c r="K20" s="150">
        <f>B20*100/SUM($B$20:$B$24)</f>
        <v>17.89923329682366</v>
      </c>
      <c r="L20" s="150"/>
      <c r="M20" s="150">
        <f>D20*100/SUM($D$20:$D$24)</f>
        <v>22.057751203150065</v>
      </c>
      <c r="N20" s="150"/>
      <c r="O20" s="150">
        <f>F20*100/SUM($F$20:$F$24)</f>
        <v>11.279517668732206</v>
      </c>
      <c r="P20" s="137"/>
      <c r="Q20" s="150">
        <f>H20*100/SUM($H$20:$H$24)</f>
        <v>12.32484076433121</v>
      </c>
      <c r="R20" s="149"/>
    </row>
    <row r="21" spans="1:18" s="127" customFormat="1" ht="12">
      <c r="A21" s="292" t="s">
        <v>1</v>
      </c>
      <c r="B21" s="146">
        <f t="shared" si="1"/>
        <v>25464</v>
      </c>
      <c r="C21" s="537"/>
      <c r="D21" s="146">
        <v>15436</v>
      </c>
      <c r="E21" s="146"/>
      <c r="F21" s="146">
        <v>6730</v>
      </c>
      <c r="G21" s="146"/>
      <c r="H21" s="146">
        <v>3298</v>
      </c>
      <c r="I21" s="146"/>
      <c r="J21" s="171"/>
      <c r="K21" s="150">
        <f t="shared" ref="K21:K24" si="2">B21*100/SUM($B$20:$B$24)</f>
        <v>55.780941949616647</v>
      </c>
      <c r="L21" s="165"/>
      <c r="M21" s="150">
        <f>D21*100/SUM($D$20:$D$24)</f>
        <v>56.278255796995772</v>
      </c>
      <c r="N21" s="165"/>
      <c r="O21" s="150">
        <f t="shared" ref="O21:O23" si="3">F21*100/SUM($F$20:$F$24)</f>
        <v>56.355719309998328</v>
      </c>
      <c r="P21" s="149"/>
      <c r="Q21" s="150">
        <f t="shared" ref="Q21:Q22" si="4">H21*100/SUM($H$20:$H$24)</f>
        <v>52.515923566878982</v>
      </c>
      <c r="R21" s="149"/>
    </row>
    <row r="22" spans="1:18" s="127" customFormat="1" ht="11.4">
      <c r="A22" s="292" t="s">
        <v>2</v>
      </c>
      <c r="B22" s="146">
        <f t="shared" si="1"/>
        <v>8924</v>
      </c>
      <c r="C22" s="537"/>
      <c r="D22" s="146">
        <v>4399</v>
      </c>
      <c r="E22" s="146"/>
      <c r="F22" s="146">
        <v>3072</v>
      </c>
      <c r="G22" s="146"/>
      <c r="H22" s="146">
        <v>1453</v>
      </c>
      <c r="I22" s="146"/>
      <c r="J22" s="171"/>
      <c r="K22" s="150">
        <f>B22*100/SUM($B$20:$B$24)</f>
        <v>19.548740416210297</v>
      </c>
      <c r="L22" s="197"/>
      <c r="M22" s="150">
        <f>D22*100/SUM($D$20:$D$24)</f>
        <v>16.038354965728452</v>
      </c>
      <c r="N22" s="197"/>
      <c r="O22" s="150">
        <f t="shared" si="3"/>
        <v>25.724334282364762</v>
      </c>
      <c r="P22" s="149"/>
      <c r="Q22" s="150">
        <f t="shared" si="4"/>
        <v>23.136942675159236</v>
      </c>
      <c r="R22" s="149"/>
    </row>
    <row r="23" spans="1:18" s="127" customFormat="1" ht="11.4">
      <c r="A23" s="292" t="s">
        <v>3</v>
      </c>
      <c r="B23" s="146">
        <f t="shared" si="1"/>
        <v>2623</v>
      </c>
      <c r="C23" s="537"/>
      <c r="D23" s="146">
        <v>1279</v>
      </c>
      <c r="E23" s="146"/>
      <c r="F23" s="146">
        <v>670</v>
      </c>
      <c r="G23" s="146" t="s">
        <v>204</v>
      </c>
      <c r="H23" s="146">
        <v>674</v>
      </c>
      <c r="I23" s="146"/>
      <c r="J23" s="148"/>
      <c r="K23" s="150">
        <f>B23*100/SUM($B$20:$B$24)</f>
        <v>5.7458926615553123</v>
      </c>
      <c r="L23" s="150"/>
      <c r="M23" s="150">
        <f>D23*100/SUM($D$20:$D$24)</f>
        <v>4.6631179816246169</v>
      </c>
      <c r="N23" s="150"/>
      <c r="O23" s="150">
        <f t="shared" si="3"/>
        <v>5.6104505108022105</v>
      </c>
      <c r="P23" s="137"/>
      <c r="Q23" s="150">
        <f>H23*100/SUM($H$20:$H$24)</f>
        <v>10.732484076433121</v>
      </c>
      <c r="R23" s="149"/>
    </row>
    <row r="24" spans="1:18" s="127" customFormat="1" ht="11.4">
      <c r="A24" s="196" t="s">
        <v>40</v>
      </c>
      <c r="B24" s="146">
        <f>SUM(D24,F24,H24)</f>
        <v>468</v>
      </c>
      <c r="C24" s="537" t="s">
        <v>204</v>
      </c>
      <c r="D24" s="146">
        <v>264</v>
      </c>
      <c r="E24" s="146" t="s">
        <v>204</v>
      </c>
      <c r="F24" s="146">
        <v>123</v>
      </c>
      <c r="G24" s="146" t="s">
        <v>204</v>
      </c>
      <c r="H24" s="146">
        <v>81</v>
      </c>
      <c r="I24" s="146" t="s">
        <v>204</v>
      </c>
      <c r="J24" s="171"/>
      <c r="K24" s="150">
        <f t="shared" si="2"/>
        <v>1.0251916757940853</v>
      </c>
      <c r="L24" s="150"/>
      <c r="M24" s="150">
        <f t="shared" ref="M24" si="5">D24*100/SUM($D$20:$D$24)</f>
        <v>0.96252005250109374</v>
      </c>
      <c r="N24" s="150"/>
      <c r="O24" s="150">
        <f>F24*100/SUM($F$20:$F$24)</f>
        <v>1.0299782281024954</v>
      </c>
      <c r="P24" s="137"/>
      <c r="Q24" s="150">
        <f>H24*100/SUM($H$20:$H$24)</f>
        <v>1.2898089171974523</v>
      </c>
      <c r="R24" s="149"/>
    </row>
    <row r="25" spans="1:18" s="127" customFormat="1" ht="11.4" customHeight="1">
      <c r="A25" s="157" t="s">
        <v>226</v>
      </c>
      <c r="B25" s="146">
        <f>SUM(D25,F25,H25)</f>
        <v>52</v>
      </c>
      <c r="C25" s="537" t="s">
        <v>204</v>
      </c>
      <c r="D25" s="146">
        <v>0</v>
      </c>
      <c r="E25" s="537"/>
      <c r="F25" s="152">
        <v>52</v>
      </c>
      <c r="G25" s="537" t="s">
        <v>204</v>
      </c>
      <c r="H25" s="146">
        <v>0</v>
      </c>
      <c r="I25" s="537"/>
      <c r="J25" s="148"/>
      <c r="K25" s="150"/>
      <c r="L25" s="150"/>
      <c r="M25" s="150"/>
      <c r="N25" s="150"/>
      <c r="O25" s="149"/>
      <c r="P25" s="137"/>
      <c r="Q25" s="137"/>
      <c r="R25" s="137"/>
    </row>
    <row r="26" spans="1:18" s="127" customFormat="1" ht="11.4" customHeight="1">
      <c r="A26" s="157"/>
      <c r="B26" s="146"/>
      <c r="C26" s="537"/>
      <c r="D26" s="146"/>
      <c r="E26" s="537"/>
      <c r="F26" s="152"/>
      <c r="G26" s="664"/>
      <c r="H26" s="146"/>
      <c r="I26" s="537"/>
      <c r="J26" s="148"/>
      <c r="K26" s="150"/>
      <c r="L26" s="150"/>
      <c r="M26" s="150"/>
      <c r="N26" s="150"/>
      <c r="O26" s="149"/>
      <c r="P26" s="137"/>
      <c r="Q26" s="137"/>
      <c r="R26" s="137"/>
    </row>
    <row r="27" spans="1:18" s="127" customFormat="1" ht="24">
      <c r="A27" s="293" t="s">
        <v>139</v>
      </c>
      <c r="B27" s="168">
        <f t="shared" ref="B27:B30" si="6">SUM(D27,F27,H27)</f>
        <v>45702</v>
      </c>
      <c r="C27" s="570"/>
      <c r="D27" s="168">
        <f>SUM(D28:D30)</f>
        <v>27428</v>
      </c>
      <c r="E27" s="609"/>
      <c r="F27" s="168">
        <f>SUM(F28:F30)</f>
        <v>11994</v>
      </c>
      <c r="G27" s="665"/>
      <c r="H27" s="168">
        <f>SUM(H28:H30)</f>
        <v>6280</v>
      </c>
      <c r="I27" s="538"/>
      <c r="J27" s="192"/>
      <c r="K27" s="165">
        <f>SUM(K28:K29)</f>
        <v>100</v>
      </c>
      <c r="L27" s="165"/>
      <c r="M27" s="165">
        <f>SUM(M28:M29)</f>
        <v>100</v>
      </c>
      <c r="N27" s="165"/>
      <c r="O27" s="165">
        <f>SUM(O28:O29)</f>
        <v>100</v>
      </c>
      <c r="P27" s="154"/>
      <c r="Q27" s="165">
        <f>SUM(Q28:Q29)</f>
        <v>100</v>
      </c>
      <c r="R27" s="137"/>
    </row>
    <row r="28" spans="1:18" s="127" customFormat="1" ht="12" customHeight="1">
      <c r="A28" s="199" t="s">
        <v>140</v>
      </c>
      <c r="B28" s="146">
        <f t="shared" si="6"/>
        <v>10428</v>
      </c>
      <c r="C28" s="537"/>
      <c r="D28" s="146">
        <v>10428</v>
      </c>
      <c r="E28" s="146"/>
      <c r="F28" s="146">
        <v>0</v>
      </c>
      <c r="G28" s="146"/>
      <c r="H28" s="146">
        <v>0</v>
      </c>
      <c r="I28" s="537"/>
      <c r="J28" s="171"/>
      <c r="K28" s="150">
        <f>B28*100/SUM(B28:B29)</f>
        <v>22.817382171458579</v>
      </c>
      <c r="L28" s="150"/>
      <c r="M28" s="150">
        <f>D28*100/SUM(D28:D29)</f>
        <v>38.019542073793204</v>
      </c>
      <c r="N28" s="149"/>
      <c r="O28" s="150">
        <f>F28*100/SUM(F28:F29)</f>
        <v>0</v>
      </c>
      <c r="P28" s="149"/>
      <c r="Q28" s="150">
        <f>H28*100/SUM(H28:H29)</f>
        <v>0</v>
      </c>
      <c r="R28" s="137"/>
    </row>
    <row r="29" spans="1:18" s="127" customFormat="1" ht="12" customHeight="1">
      <c r="A29" s="199" t="s">
        <v>141</v>
      </c>
      <c r="B29" s="146">
        <f t="shared" si="6"/>
        <v>35274</v>
      </c>
      <c r="C29" s="663"/>
      <c r="D29" s="146">
        <v>17000</v>
      </c>
      <c r="E29" s="146"/>
      <c r="F29" s="146">
        <v>11994</v>
      </c>
      <c r="G29" s="146"/>
      <c r="H29" s="146">
        <v>6280</v>
      </c>
      <c r="I29" s="537"/>
      <c r="J29" s="200"/>
      <c r="K29" s="150">
        <f>B29*100/SUM(B28:B29)</f>
        <v>77.182617828541424</v>
      </c>
      <c r="L29" s="197"/>
      <c r="M29" s="150">
        <f>D29*100/SUM(D28:D29)</f>
        <v>61.980457926206796</v>
      </c>
      <c r="N29" s="201"/>
      <c r="O29" s="150">
        <f>F29*100/SUM(F28:F29)</f>
        <v>100</v>
      </c>
      <c r="P29" s="201"/>
      <c r="Q29" s="150">
        <f>H29*100/SUM(H28:H29)</f>
        <v>100</v>
      </c>
      <c r="R29" s="137"/>
    </row>
    <row r="30" spans="1:18" s="127" customFormat="1" ht="12" customHeight="1">
      <c r="A30" s="19" t="s">
        <v>4</v>
      </c>
      <c r="B30" s="146">
        <f t="shared" si="6"/>
        <v>0</v>
      </c>
      <c r="C30" s="663"/>
      <c r="D30" s="146">
        <v>0</v>
      </c>
      <c r="E30" s="146"/>
      <c r="F30" s="146">
        <v>0</v>
      </c>
      <c r="G30" s="146"/>
      <c r="H30" s="146">
        <v>0</v>
      </c>
      <c r="I30" s="537"/>
      <c r="J30" s="200"/>
      <c r="K30" s="661" t="s">
        <v>14</v>
      </c>
      <c r="L30" s="662"/>
      <c r="M30" s="661" t="s">
        <v>14</v>
      </c>
      <c r="N30" s="363"/>
      <c r="O30" s="328">
        <v>0</v>
      </c>
      <c r="P30" s="363"/>
      <c r="Q30" s="328">
        <v>0</v>
      </c>
      <c r="R30" s="137"/>
    </row>
    <row r="31" spans="1:18" s="127" customFormat="1" ht="6.6" customHeight="1">
      <c r="A31" s="151"/>
      <c r="B31" s="146"/>
      <c r="C31" s="664"/>
      <c r="D31" s="146"/>
      <c r="E31" s="663"/>
      <c r="F31" s="135"/>
      <c r="G31" s="664"/>
      <c r="H31" s="135"/>
      <c r="I31" s="537"/>
      <c r="J31" s="148"/>
      <c r="K31" s="150"/>
      <c r="L31" s="150"/>
      <c r="M31" s="150"/>
      <c r="N31" s="150"/>
      <c r="O31" s="150"/>
      <c r="P31" s="137"/>
      <c r="Q31" s="137"/>
      <c r="R31" s="137"/>
    </row>
    <row r="32" spans="1:18" s="127" customFormat="1" ht="24">
      <c r="A32" s="293" t="s">
        <v>143</v>
      </c>
      <c r="B32" s="168">
        <f t="shared" ref="B32:B35" si="7">SUM(D32,F32,H32)</f>
        <v>45702</v>
      </c>
      <c r="C32" s="665"/>
      <c r="D32" s="168">
        <f>SUM(D33:D35)</f>
        <v>27428</v>
      </c>
      <c r="E32" s="664"/>
      <c r="F32" s="168">
        <f>SUM(F33:F35)</f>
        <v>11994</v>
      </c>
      <c r="G32" s="665"/>
      <c r="H32" s="168">
        <f>SUM(H33:H35)</f>
        <v>6280</v>
      </c>
      <c r="I32" s="538"/>
      <c r="J32" s="192"/>
      <c r="K32" s="165">
        <f>SUM(K33:K34)</f>
        <v>100</v>
      </c>
      <c r="L32" s="165"/>
      <c r="M32" s="165">
        <f>SUM(M33:M34)</f>
        <v>100</v>
      </c>
      <c r="N32" s="165"/>
      <c r="O32" s="165">
        <f>SUM(O33:O34)</f>
        <v>100</v>
      </c>
      <c r="P32" s="154"/>
      <c r="Q32" s="165">
        <f>SUM(Q33:Q34)</f>
        <v>100</v>
      </c>
      <c r="R32" s="137"/>
    </row>
    <row r="33" spans="1:18" s="127" customFormat="1" ht="12" customHeight="1">
      <c r="A33" s="199" t="s">
        <v>140</v>
      </c>
      <c r="B33" s="146">
        <f t="shared" si="7"/>
        <v>3040</v>
      </c>
      <c r="C33" s="663"/>
      <c r="D33" s="146">
        <v>1436</v>
      </c>
      <c r="E33" s="146"/>
      <c r="F33" s="146">
        <v>1205</v>
      </c>
      <c r="G33" s="146" t="s">
        <v>204</v>
      </c>
      <c r="H33" s="146">
        <v>399</v>
      </c>
      <c r="I33" s="538"/>
      <c r="J33" s="171"/>
      <c r="K33" s="150">
        <f>B33*100/SUM(B33:B34)</f>
        <v>6.6517876679357579</v>
      </c>
      <c r="L33" s="150"/>
      <c r="M33" s="150">
        <f>D33*100/SUM(D33:D34)</f>
        <v>5.235525740119586</v>
      </c>
      <c r="N33" s="149"/>
      <c r="O33" s="150">
        <f>F33*100/SUM(F33:F34)</f>
        <v>10.046690011672503</v>
      </c>
      <c r="P33" s="149"/>
      <c r="Q33" s="150">
        <f>H33*100/SUM(H33:H34)</f>
        <v>6.3535031847133761</v>
      </c>
      <c r="R33" s="137"/>
    </row>
    <row r="34" spans="1:18" s="127" customFormat="1" ht="12" customHeight="1">
      <c r="A34" s="199" t="s">
        <v>141</v>
      </c>
      <c r="B34" s="146">
        <f t="shared" si="7"/>
        <v>42662</v>
      </c>
      <c r="C34" s="663"/>
      <c r="D34" s="146">
        <v>25992</v>
      </c>
      <c r="E34" s="146"/>
      <c r="F34" s="146">
        <v>10789</v>
      </c>
      <c r="G34" s="146"/>
      <c r="H34" s="146">
        <v>5881</v>
      </c>
      <c r="I34" s="537"/>
      <c r="J34" s="200"/>
      <c r="K34" s="150">
        <f>B34*100/SUM(B33:B34)</f>
        <v>93.348212332064236</v>
      </c>
      <c r="L34" s="197"/>
      <c r="M34" s="150">
        <f>D34*100/SUM(D33:D34)</f>
        <v>94.764474259880416</v>
      </c>
      <c r="N34" s="201"/>
      <c r="O34" s="150">
        <f>F34*100/SUM(F33:F34)</f>
        <v>89.95330998832749</v>
      </c>
      <c r="P34" s="201"/>
      <c r="Q34" s="150">
        <f>H34*100/SUM(H33:H34)</f>
        <v>93.646496815286625</v>
      </c>
      <c r="R34" s="137"/>
    </row>
    <row r="35" spans="1:18" s="127" customFormat="1" ht="12" customHeight="1">
      <c r="A35" s="19" t="s">
        <v>4</v>
      </c>
      <c r="B35" s="146">
        <f t="shared" si="7"/>
        <v>0</v>
      </c>
      <c r="C35" s="663"/>
      <c r="D35" s="146">
        <v>0</v>
      </c>
      <c r="E35" s="146"/>
      <c r="F35" s="146">
        <v>0</v>
      </c>
      <c r="G35" s="146"/>
      <c r="H35" s="146">
        <v>0</v>
      </c>
      <c r="I35" s="537"/>
      <c r="J35" s="200"/>
      <c r="K35" s="661">
        <v>0</v>
      </c>
      <c r="L35" s="662"/>
      <c r="M35" s="661">
        <v>0</v>
      </c>
      <c r="N35" s="363"/>
      <c r="O35" s="328">
        <v>0</v>
      </c>
      <c r="P35" s="363"/>
      <c r="Q35" s="328">
        <v>0</v>
      </c>
      <c r="R35" s="137"/>
    </row>
    <row r="36" spans="1:18" s="127" customFormat="1" ht="6.6" customHeight="1">
      <c r="A36" s="151"/>
      <c r="B36" s="146"/>
      <c r="C36" s="664"/>
      <c r="D36" s="146"/>
      <c r="E36" s="663"/>
      <c r="F36" s="135"/>
      <c r="G36" s="664"/>
      <c r="H36" s="135"/>
      <c r="I36" s="537"/>
      <c r="J36" s="148"/>
      <c r="K36" s="150"/>
      <c r="L36" s="150"/>
      <c r="M36" s="150"/>
      <c r="N36" s="150"/>
      <c r="O36" s="150"/>
      <c r="P36" s="137"/>
      <c r="Q36" s="137"/>
      <c r="R36" s="137"/>
    </row>
    <row r="37" spans="1:18" s="133" customFormat="1" ht="12">
      <c r="A37" s="293" t="s">
        <v>17</v>
      </c>
      <c r="B37" s="168">
        <f t="shared" ref="B37:B60" si="8">SUM(D37,F37,H37)</f>
        <v>45703</v>
      </c>
      <c r="C37" s="665"/>
      <c r="D37" s="156">
        <f>SUM(D38:D40)</f>
        <v>27429</v>
      </c>
      <c r="E37" s="667"/>
      <c r="F37" s="156">
        <f>SUM(F38:F40)</f>
        <v>11994</v>
      </c>
      <c r="G37" s="665"/>
      <c r="H37" s="156">
        <f>SUM(H38:H40)</f>
        <v>6280</v>
      </c>
      <c r="I37" s="538"/>
      <c r="J37" s="192"/>
      <c r="K37" s="154">
        <f>SUM(K38:K39)</f>
        <v>100</v>
      </c>
      <c r="L37" s="154"/>
      <c r="M37" s="154">
        <f>SUM(M38:M39)</f>
        <v>100</v>
      </c>
      <c r="N37" s="154"/>
      <c r="O37" s="154">
        <f>SUM(O38:O39)</f>
        <v>100</v>
      </c>
      <c r="P37" s="154"/>
      <c r="Q37" s="154">
        <f>SUM(Q38:Q39)</f>
        <v>100</v>
      </c>
      <c r="R37" s="165"/>
    </row>
    <row r="38" spans="1:18" s="127" customFormat="1" ht="12">
      <c r="A38" s="199" t="s">
        <v>18</v>
      </c>
      <c r="B38" s="146">
        <f t="shared" si="8"/>
        <v>43688</v>
      </c>
      <c r="C38" s="675"/>
      <c r="D38" s="676">
        <v>26461</v>
      </c>
      <c r="E38" s="665"/>
      <c r="F38" s="676">
        <v>11195</v>
      </c>
      <c r="G38" s="675"/>
      <c r="H38" s="676">
        <v>6032</v>
      </c>
      <c r="I38" s="538"/>
      <c r="J38" s="171"/>
      <c r="K38" s="149">
        <f>B38*100/SUM(B38:B39)</f>
        <v>95.933245498462895</v>
      </c>
      <c r="L38" s="149"/>
      <c r="M38" s="149">
        <f>D38*100/SUM(D38:D39)</f>
        <v>97.047605075918725</v>
      </c>
      <c r="N38" s="149"/>
      <c r="O38" s="149">
        <f>F38*100/SUM(F38:F39)</f>
        <v>93.338335834583958</v>
      </c>
      <c r="P38" s="149"/>
      <c r="Q38" s="149">
        <f>H38*100/SUM(H38:H39)</f>
        <v>96.050955414012734</v>
      </c>
      <c r="R38" s="149"/>
    </row>
    <row r="39" spans="1:18" s="127" customFormat="1" ht="11.4">
      <c r="A39" s="199" t="s">
        <v>19</v>
      </c>
      <c r="B39" s="146">
        <f t="shared" si="8"/>
        <v>1852</v>
      </c>
      <c r="C39" s="675"/>
      <c r="D39" s="676">
        <v>805</v>
      </c>
      <c r="E39" s="675" t="s">
        <v>204</v>
      </c>
      <c r="F39" s="676">
        <v>799</v>
      </c>
      <c r="G39" s="675" t="s">
        <v>204</v>
      </c>
      <c r="H39" s="676">
        <v>248</v>
      </c>
      <c r="I39" s="538" t="s">
        <v>204</v>
      </c>
      <c r="J39" s="200"/>
      <c r="K39" s="149">
        <f>B39*100/SUM(B38:B39)</f>
        <v>4.06675450153711</v>
      </c>
      <c r="L39" s="201"/>
      <c r="M39" s="149">
        <f>D39*100/SUM(D38:D39)</f>
        <v>2.9523949240812732</v>
      </c>
      <c r="N39" s="201"/>
      <c r="O39" s="149">
        <f>F39*100/SUM(F38:F39)</f>
        <v>6.6616641654160418</v>
      </c>
      <c r="P39" s="201"/>
      <c r="Q39" s="149">
        <f>H39*100/SUM(H38:H39)</f>
        <v>3.9490445859872612</v>
      </c>
      <c r="R39" s="149"/>
    </row>
    <row r="40" spans="1:18" s="127" customFormat="1" ht="11.4">
      <c r="A40" s="19" t="s">
        <v>4</v>
      </c>
      <c r="B40" s="146">
        <f t="shared" si="8"/>
        <v>163</v>
      </c>
      <c r="C40" s="675" t="s">
        <v>204</v>
      </c>
      <c r="D40" s="152">
        <v>163</v>
      </c>
      <c r="E40" s="675" t="s">
        <v>204</v>
      </c>
      <c r="F40" s="152">
        <v>0</v>
      </c>
      <c r="G40" s="675"/>
      <c r="H40" s="152">
        <v>0</v>
      </c>
      <c r="I40" s="538"/>
      <c r="J40" s="200"/>
      <c r="K40" s="152">
        <v>0</v>
      </c>
      <c r="L40" s="677"/>
      <c r="M40" s="152">
        <v>0</v>
      </c>
      <c r="N40" s="363"/>
      <c r="O40" s="152">
        <v>0</v>
      </c>
      <c r="P40" s="677"/>
      <c r="Q40" s="152">
        <v>0</v>
      </c>
      <c r="R40" s="149"/>
    </row>
    <row r="41" spans="1:18" s="127" customFormat="1" ht="6.6" customHeight="1">
      <c r="A41" s="151"/>
      <c r="B41" s="146"/>
      <c r="C41" s="664"/>
      <c r="D41" s="146"/>
      <c r="E41" s="663"/>
      <c r="F41" s="135"/>
      <c r="G41" s="664"/>
      <c r="H41" s="135"/>
      <c r="I41" s="537"/>
      <c r="J41" s="148"/>
      <c r="K41" s="150"/>
      <c r="L41" s="150"/>
      <c r="M41" s="150"/>
      <c r="N41" s="150"/>
      <c r="O41" s="150"/>
      <c r="P41" s="137"/>
      <c r="Q41" s="137"/>
      <c r="R41" s="137"/>
    </row>
    <row r="42" spans="1:18" s="133" customFormat="1" ht="12">
      <c r="A42" s="294" t="s">
        <v>20</v>
      </c>
      <c r="B42" s="168">
        <f>SUM(D42,F42,H42)</f>
        <v>45704</v>
      </c>
      <c r="C42" s="665"/>
      <c r="D42" s="168">
        <f>SUM(D43:D49)</f>
        <v>27428</v>
      </c>
      <c r="E42" s="664"/>
      <c r="F42" s="168">
        <f>SUM(F43:F49)</f>
        <v>11994</v>
      </c>
      <c r="G42" s="666"/>
      <c r="H42" s="168">
        <f>SUM(H43:H49)</f>
        <v>6282</v>
      </c>
      <c r="I42" s="609"/>
      <c r="J42" s="192"/>
      <c r="K42" s="165">
        <f>SUM(K43:K48)</f>
        <v>100</v>
      </c>
      <c r="L42" s="165"/>
      <c r="M42" s="165">
        <f>SUM(M43:M48)</f>
        <v>100</v>
      </c>
      <c r="N42" s="165"/>
      <c r="O42" s="165">
        <f>SUM(O43:O48)</f>
        <v>100</v>
      </c>
      <c r="P42" s="154"/>
      <c r="Q42" s="165">
        <f>SUM(Q43:Q48)</f>
        <v>100</v>
      </c>
      <c r="R42" s="165"/>
    </row>
    <row r="43" spans="1:18" s="127" customFormat="1" ht="11.4">
      <c r="A43" s="295" t="s">
        <v>5</v>
      </c>
      <c r="B43" s="146">
        <f t="shared" si="8"/>
        <v>2434</v>
      </c>
      <c r="C43" s="663"/>
      <c r="D43" s="146">
        <v>1725</v>
      </c>
      <c r="E43" s="146"/>
      <c r="F43" s="146">
        <v>503</v>
      </c>
      <c r="G43" s="146" t="s">
        <v>204</v>
      </c>
      <c r="H43" s="146">
        <v>206</v>
      </c>
      <c r="I43" s="146" t="s">
        <v>204</v>
      </c>
      <c r="J43" s="171"/>
      <c r="K43" s="150">
        <f>B43*100/SUM($B$43:$B$48)</f>
        <v>5.3377192982456139</v>
      </c>
      <c r="L43" s="150"/>
      <c r="M43" s="150">
        <f>D43*100/SUM($D$43:$D$48)</f>
        <v>6.3011396843950909</v>
      </c>
      <c r="N43" s="149"/>
      <c r="O43" s="150">
        <f>F43*100/SUM($F$43:$F$48)</f>
        <v>4.2120247864679285</v>
      </c>
      <c r="P43" s="149"/>
      <c r="Q43" s="150">
        <f>H43*100/SUM($H$43:$H$48)</f>
        <v>3.2792104425342248</v>
      </c>
      <c r="R43" s="149"/>
    </row>
    <row r="44" spans="1:18" s="127" customFormat="1" ht="11.4">
      <c r="A44" s="295" t="s">
        <v>161</v>
      </c>
      <c r="B44" s="146">
        <f t="shared" si="8"/>
        <v>10911</v>
      </c>
      <c r="C44" s="663"/>
      <c r="D44" s="146">
        <v>6864</v>
      </c>
      <c r="E44" s="146"/>
      <c r="F44" s="146">
        <v>2993</v>
      </c>
      <c r="G44" s="146"/>
      <c r="H44" s="146">
        <v>1054</v>
      </c>
      <c r="I44" s="146"/>
      <c r="J44" s="148"/>
      <c r="K44" s="150">
        <f t="shared" ref="K44:K47" si="9">B44*100/SUM($B$43:$B$48)</f>
        <v>23.92763157894737</v>
      </c>
      <c r="L44" s="150"/>
      <c r="M44" s="150">
        <f t="shared" ref="M44:M47" si="10">D44*100/SUM($D$43:$D$48)</f>
        <v>25.073056691992985</v>
      </c>
      <c r="N44" s="150"/>
      <c r="O44" s="150">
        <f t="shared" ref="O44:O47" si="11">F44*100/SUM($F$43:$F$48)</f>
        <v>25.062803550494056</v>
      </c>
      <c r="P44" s="137"/>
      <c r="Q44" s="150">
        <f t="shared" ref="Q44:Q47" si="12">H44*100/SUM($H$43:$H$48)</f>
        <v>16.778096147723655</v>
      </c>
      <c r="R44" s="149"/>
    </row>
    <row r="45" spans="1:18" s="127" customFormat="1" ht="11.4">
      <c r="A45" s="296" t="s">
        <v>162</v>
      </c>
      <c r="B45" s="146">
        <f t="shared" si="8"/>
        <v>10142</v>
      </c>
      <c r="C45" s="663"/>
      <c r="D45" s="146">
        <v>5178</v>
      </c>
      <c r="E45" s="146"/>
      <c r="F45" s="146">
        <v>4253</v>
      </c>
      <c r="G45" s="146"/>
      <c r="H45" s="146">
        <v>711</v>
      </c>
      <c r="I45" s="146"/>
      <c r="J45" s="148"/>
      <c r="K45" s="150">
        <f t="shared" si="9"/>
        <v>22.241228070175438</v>
      </c>
      <c r="L45" s="150"/>
      <c r="M45" s="150">
        <f t="shared" si="10"/>
        <v>18.914377556984221</v>
      </c>
      <c r="N45" s="150"/>
      <c r="O45" s="150">
        <f t="shared" si="11"/>
        <v>35.613800033495224</v>
      </c>
      <c r="P45" s="137"/>
      <c r="Q45" s="150">
        <f t="shared" si="12"/>
        <v>11.318051575931232</v>
      </c>
      <c r="R45" s="149"/>
    </row>
    <row r="46" spans="1:18" s="127" customFormat="1" ht="11.4">
      <c r="A46" s="296" t="s">
        <v>163</v>
      </c>
      <c r="B46" s="146">
        <f t="shared" si="8"/>
        <v>5486</v>
      </c>
      <c r="C46" s="664"/>
      <c r="D46" s="146">
        <v>3698</v>
      </c>
      <c r="E46" s="146"/>
      <c r="F46" s="146">
        <v>744</v>
      </c>
      <c r="G46" s="146" t="s">
        <v>204</v>
      </c>
      <c r="H46" s="146">
        <v>1044</v>
      </c>
      <c r="I46" s="146"/>
      <c r="J46" s="148"/>
      <c r="K46" s="150">
        <f>B46*100/SUM($B$43:$B$48)</f>
        <v>12.030701754385966</v>
      </c>
      <c r="L46" s="150"/>
      <c r="M46" s="150">
        <f t="shared" si="10"/>
        <v>13.508182349503214</v>
      </c>
      <c r="N46" s="150"/>
      <c r="O46" s="150">
        <f t="shared" si="11"/>
        <v>6.2301122090102163</v>
      </c>
      <c r="P46" s="137"/>
      <c r="Q46" s="150">
        <f t="shared" si="12"/>
        <v>16.618911174785101</v>
      </c>
      <c r="R46" s="149"/>
    </row>
    <row r="47" spans="1:18" s="127" customFormat="1" ht="12">
      <c r="A47" s="295" t="s">
        <v>164</v>
      </c>
      <c r="B47" s="146">
        <f t="shared" si="8"/>
        <v>5519</v>
      </c>
      <c r="C47" s="666"/>
      <c r="D47" s="146">
        <v>3210</v>
      </c>
      <c r="E47" s="146"/>
      <c r="F47" s="146">
        <v>1104</v>
      </c>
      <c r="G47" s="146" t="s">
        <v>204</v>
      </c>
      <c r="H47" s="146">
        <v>1205</v>
      </c>
      <c r="I47" s="146"/>
      <c r="J47" s="148"/>
      <c r="K47" s="150">
        <f t="shared" si="9"/>
        <v>12.103070175438596</v>
      </c>
      <c r="L47" s="150"/>
      <c r="M47" s="150">
        <f t="shared" si="10"/>
        <v>11.725599064874343</v>
      </c>
      <c r="N47" s="150"/>
      <c r="O47" s="150">
        <f t="shared" si="11"/>
        <v>9.244682632724837</v>
      </c>
      <c r="P47" s="137"/>
      <c r="Q47" s="150">
        <f t="shared" si="12"/>
        <v>19.181789239095828</v>
      </c>
      <c r="R47" s="149"/>
    </row>
    <row r="48" spans="1:18" s="127" customFormat="1" ht="11.4">
      <c r="A48" s="19" t="s">
        <v>165</v>
      </c>
      <c r="B48" s="146">
        <f t="shared" si="8"/>
        <v>11108</v>
      </c>
      <c r="C48" s="663"/>
      <c r="D48" s="146">
        <v>6701</v>
      </c>
      <c r="E48" s="146"/>
      <c r="F48" s="146">
        <v>2345</v>
      </c>
      <c r="G48" s="146"/>
      <c r="H48" s="146">
        <v>2062</v>
      </c>
      <c r="I48" s="146"/>
      <c r="J48" s="148"/>
      <c r="K48" s="150">
        <f>B48*100/SUM($B$43:$B$48)</f>
        <v>24.359649122807017</v>
      </c>
      <c r="L48" s="150"/>
      <c r="M48" s="150">
        <f>D48*100/SUM($D$43:$D$48)</f>
        <v>24.477644652250145</v>
      </c>
      <c r="N48" s="150"/>
      <c r="O48" s="150">
        <f>F48*100/SUM($F$43:$F$48)</f>
        <v>19.636576787807737</v>
      </c>
      <c r="P48" s="137"/>
      <c r="Q48" s="150">
        <f>H48*100/SUM($H$43:$H$48)</f>
        <v>32.823941419929959</v>
      </c>
      <c r="R48" s="149"/>
    </row>
    <row r="49" spans="1:18" s="127" customFormat="1" ht="11.4">
      <c r="A49" s="19" t="s">
        <v>4</v>
      </c>
      <c r="B49" s="146">
        <f>SUM(D49,F49,H49)</f>
        <v>104</v>
      </c>
      <c r="C49" s="663" t="s">
        <v>204</v>
      </c>
      <c r="D49" s="146">
        <v>52</v>
      </c>
      <c r="E49" s="146"/>
      <c r="F49" s="146">
        <v>52</v>
      </c>
      <c r="G49" s="146" t="s">
        <v>204</v>
      </c>
      <c r="H49" s="146">
        <v>0</v>
      </c>
      <c r="I49" s="146"/>
      <c r="J49" s="148"/>
      <c r="K49" s="146">
        <f>SUM(M49,O49,Q49)</f>
        <v>0</v>
      </c>
      <c r="L49" s="662"/>
      <c r="M49" s="146">
        <f>SUM(O49,Q49,S49)</f>
        <v>0</v>
      </c>
      <c r="N49" s="363"/>
      <c r="O49" s="328">
        <v>0</v>
      </c>
      <c r="P49" s="363"/>
      <c r="Q49" s="328">
        <v>0</v>
      </c>
      <c r="R49" s="149"/>
    </row>
    <row r="50" spans="1:18" s="123" customFormat="1" ht="6.6" customHeight="1">
      <c r="A50" s="202"/>
      <c r="B50" s="146"/>
      <c r="C50" s="663"/>
      <c r="D50" s="152"/>
      <c r="E50" s="663"/>
      <c r="F50" s="152"/>
      <c r="G50" s="667"/>
      <c r="H50" s="152"/>
      <c r="I50" s="538"/>
      <c r="J50" s="172"/>
      <c r="K50" s="149"/>
      <c r="L50" s="149"/>
      <c r="M50" s="149"/>
      <c r="N50" s="149"/>
      <c r="O50" s="149"/>
      <c r="P50" s="173"/>
      <c r="Q50" s="149"/>
      <c r="R50" s="149"/>
    </row>
    <row r="51" spans="1:18" s="133" customFormat="1" ht="12">
      <c r="A51" s="294" t="s">
        <v>21</v>
      </c>
      <c r="B51" s="168">
        <f t="shared" si="8"/>
        <v>45702</v>
      </c>
      <c r="C51" s="663"/>
      <c r="D51" s="168">
        <f>SUM(D52:D54)</f>
        <v>27427</v>
      </c>
      <c r="E51" s="663"/>
      <c r="F51" s="168">
        <f>SUM(F52:F54)</f>
        <v>11994</v>
      </c>
      <c r="G51" s="665"/>
      <c r="H51" s="168">
        <f>SUM(H52:H54)</f>
        <v>6281</v>
      </c>
      <c r="I51" s="537"/>
      <c r="J51" s="205"/>
      <c r="K51" s="165">
        <f>SUM(K52:K53)</f>
        <v>100</v>
      </c>
      <c r="L51" s="165"/>
      <c r="M51" s="165">
        <f>SUM(M52:M53)</f>
        <v>100</v>
      </c>
      <c r="N51" s="165"/>
      <c r="O51" s="165">
        <f>SUM(O52:O53)</f>
        <v>100</v>
      </c>
      <c r="P51" s="206"/>
      <c r="Q51" s="165">
        <f>SUM(Q52:Q53)</f>
        <v>100</v>
      </c>
      <c r="R51" s="165"/>
    </row>
    <row r="52" spans="1:18" s="127" customFormat="1">
      <c r="A52" s="297" t="s">
        <v>182</v>
      </c>
      <c r="B52" s="146">
        <f t="shared" si="8"/>
        <v>19332</v>
      </c>
      <c r="C52" s="663"/>
      <c r="D52" s="146">
        <v>12132</v>
      </c>
      <c r="E52" s="146"/>
      <c r="F52" s="146">
        <v>4707</v>
      </c>
      <c r="G52" s="146"/>
      <c r="H52" s="146">
        <v>2493</v>
      </c>
      <c r="I52" s="537"/>
      <c r="J52" s="148"/>
      <c r="K52" s="150">
        <f>B52*100/SUM(B52:B53)</f>
        <v>42.300118156754628</v>
      </c>
      <c r="L52" s="197"/>
      <c r="M52" s="150">
        <f>D52*100/SUM(D52:D53)</f>
        <v>44.233784227221349</v>
      </c>
      <c r="N52" s="197"/>
      <c r="O52" s="150">
        <f>F52*100/SUM(F52:F53)</f>
        <v>39.244622311155581</v>
      </c>
      <c r="P52" s="137"/>
      <c r="Q52" s="150">
        <f>H52*100/SUM(H52:H53)</f>
        <v>39.691131985352648</v>
      </c>
      <c r="R52" s="149"/>
    </row>
    <row r="53" spans="1:18" s="127" customFormat="1">
      <c r="A53" s="297" t="s">
        <v>183</v>
      </c>
      <c r="B53" s="146">
        <f t="shared" si="8"/>
        <v>26370</v>
      </c>
      <c r="C53" s="663"/>
      <c r="D53" s="146">
        <v>15295</v>
      </c>
      <c r="E53" s="146"/>
      <c r="F53" s="146">
        <v>7287</v>
      </c>
      <c r="G53" s="146"/>
      <c r="H53" s="146">
        <v>3788</v>
      </c>
      <c r="I53" s="538"/>
      <c r="J53" s="171"/>
      <c r="K53" s="150">
        <f>B53*100/SUM(B52:B53)</f>
        <v>57.699881843245372</v>
      </c>
      <c r="L53" s="150"/>
      <c r="M53" s="150">
        <f>D53*100/SUM(D52:D53)</f>
        <v>55.766215772778651</v>
      </c>
      <c r="N53" s="150"/>
      <c r="O53" s="150">
        <f>F53*100/SUM(F52:F53)</f>
        <v>60.755377688844419</v>
      </c>
      <c r="P53" s="149"/>
      <c r="Q53" s="150">
        <f>H53*100/SUM(H52:H53)</f>
        <v>60.308868014647352</v>
      </c>
      <c r="R53" s="149"/>
    </row>
    <row r="54" spans="1:18" s="127" customFormat="1" ht="11.4">
      <c r="A54" s="19" t="s">
        <v>4</v>
      </c>
      <c r="B54" s="146">
        <f>SUM(D54,F54,H54)</f>
        <v>0</v>
      </c>
      <c r="C54" s="663"/>
      <c r="D54" s="146">
        <v>0</v>
      </c>
      <c r="E54" s="146"/>
      <c r="F54" s="146">
        <v>0</v>
      </c>
      <c r="G54" s="146"/>
      <c r="H54" s="146">
        <v>0</v>
      </c>
      <c r="I54" s="538"/>
      <c r="J54" s="171"/>
      <c r="K54" s="661">
        <v>0</v>
      </c>
      <c r="L54" s="662"/>
      <c r="M54" s="661">
        <v>0</v>
      </c>
      <c r="N54" s="363"/>
      <c r="O54" s="661">
        <v>0</v>
      </c>
      <c r="P54" s="662"/>
      <c r="Q54" s="661">
        <v>0</v>
      </c>
      <c r="R54" s="149"/>
    </row>
    <row r="55" spans="1:18" s="127" customFormat="1" ht="6.6" customHeight="1">
      <c r="A55" s="207"/>
      <c r="B55" s="146"/>
      <c r="C55" s="611"/>
      <c r="D55" s="208"/>
      <c r="E55" s="663"/>
      <c r="F55" s="208"/>
      <c r="G55" s="668"/>
      <c r="H55" s="209"/>
      <c r="I55" s="537"/>
      <c r="J55" s="210"/>
      <c r="K55" s="197"/>
      <c r="L55" s="197"/>
      <c r="M55" s="197"/>
      <c r="N55" s="197"/>
      <c r="O55" s="197"/>
      <c r="P55" s="211"/>
      <c r="Q55" s="137"/>
      <c r="R55" s="137"/>
    </row>
    <row r="56" spans="1:18" s="133" customFormat="1" ht="12">
      <c r="A56" s="298" t="s">
        <v>22</v>
      </c>
      <c r="B56" s="168">
        <f>SUM(D56,F56,H56)</f>
        <v>45704</v>
      </c>
      <c r="C56" s="546"/>
      <c r="D56" s="168">
        <f>SUM(D57:D61)</f>
        <v>27428</v>
      </c>
      <c r="E56" s="663"/>
      <c r="F56" s="168">
        <f>SUM(F57:F61)</f>
        <v>11995</v>
      </c>
      <c r="G56" s="666"/>
      <c r="H56" s="168">
        <f>SUM(H57:H61)</f>
        <v>6281</v>
      </c>
      <c r="I56" s="537"/>
      <c r="J56" s="205"/>
      <c r="K56" s="165">
        <f>SUM(K57:K60)</f>
        <v>100</v>
      </c>
      <c r="L56" s="165"/>
      <c r="M56" s="165">
        <f>SUM(M57:M60)</f>
        <v>100</v>
      </c>
      <c r="N56" s="165"/>
      <c r="O56" s="165">
        <f>SUM(O57:O60)</f>
        <v>100</v>
      </c>
      <c r="P56" s="206"/>
      <c r="Q56" s="165">
        <f>SUM(Q57:Q60)</f>
        <v>100.00000000000001</v>
      </c>
      <c r="R56" s="165"/>
    </row>
    <row r="57" spans="1:18" s="127" customFormat="1" ht="11.4">
      <c r="A57" s="299" t="s">
        <v>71</v>
      </c>
      <c r="B57" s="146">
        <f t="shared" si="8"/>
        <v>22850</v>
      </c>
      <c r="C57" s="537"/>
      <c r="D57" s="146">
        <v>13494</v>
      </c>
      <c r="E57" s="146"/>
      <c r="F57" s="146">
        <v>7301</v>
      </c>
      <c r="G57" s="146"/>
      <c r="H57" s="146">
        <v>2055</v>
      </c>
      <c r="I57" s="146"/>
      <c r="J57" s="171"/>
      <c r="K57" s="150">
        <f>B57*100/SUM($B$57:$B$60)</f>
        <v>50.159148282296123</v>
      </c>
      <c r="L57" s="150"/>
      <c r="M57" s="150">
        <f>D57*100/SUM($D$57:$D$60)</f>
        <v>49.372507409169074</v>
      </c>
      <c r="N57" s="150"/>
      <c r="O57" s="150">
        <f>F57*100/SUM($F$57:$F$60)</f>
        <v>61.132043875073265</v>
      </c>
      <c r="P57" s="137"/>
      <c r="Q57" s="150">
        <f>H57*100/SUM($H$57:$H$60)</f>
        <v>32.717720108263016</v>
      </c>
      <c r="R57" s="149"/>
    </row>
    <row r="58" spans="1:18" s="127" customFormat="1" ht="11.4">
      <c r="A58" s="299" t="s">
        <v>72</v>
      </c>
      <c r="B58" s="146">
        <f t="shared" si="8"/>
        <v>1479</v>
      </c>
      <c r="C58" s="537"/>
      <c r="D58" s="146">
        <v>598</v>
      </c>
      <c r="E58" s="146" t="s">
        <v>204</v>
      </c>
      <c r="F58" s="146">
        <v>0</v>
      </c>
      <c r="G58" s="146"/>
      <c r="H58" s="146">
        <v>881</v>
      </c>
      <c r="I58" s="146"/>
      <c r="J58" s="171"/>
      <c r="K58" s="150">
        <f>B58*100/SUM($B$57:$B$60)</f>
        <v>3.2466249588409615</v>
      </c>
      <c r="L58" s="150"/>
      <c r="M58" s="150">
        <f>D58*100/SUM($D$57:$D$60)</f>
        <v>2.1879916578244485</v>
      </c>
      <c r="N58" s="149"/>
      <c r="O58" s="150">
        <f>F58*100/SUM($F$57:$F$60)</f>
        <v>0</v>
      </c>
      <c r="P58" s="149"/>
      <c r="Q58" s="150">
        <f>H58*100/SUM($H$57:$H$60)</f>
        <v>14.026428912593536</v>
      </c>
      <c r="R58" s="149"/>
    </row>
    <row r="59" spans="1:18" s="127" customFormat="1" ht="11.4">
      <c r="A59" s="299" t="s">
        <v>73</v>
      </c>
      <c r="B59" s="146">
        <f t="shared" si="8"/>
        <v>19922</v>
      </c>
      <c r="C59" s="537"/>
      <c r="D59" s="146">
        <v>12692</v>
      </c>
      <c r="E59" s="146"/>
      <c r="F59" s="146">
        <v>4089</v>
      </c>
      <c r="G59" s="146"/>
      <c r="H59" s="146">
        <v>3141</v>
      </c>
      <c r="I59" s="146"/>
      <c r="J59" s="171"/>
      <c r="K59" s="150">
        <f>B59*100/SUM($B$57:$B$60)</f>
        <v>43.731752826253981</v>
      </c>
      <c r="L59" s="150"/>
      <c r="M59" s="150">
        <f>D59*100/SUM($D$57:$D$60)</f>
        <v>46.438110570414544</v>
      </c>
      <c r="N59" s="149"/>
      <c r="O59" s="150">
        <f>F59*100/SUM($F$57:$F$60)</f>
        <v>34.237628736498365</v>
      </c>
      <c r="P59" s="149"/>
      <c r="Q59" s="150">
        <f>H59*100/SUM($H$57:$H$60)</f>
        <v>50.007960515841425</v>
      </c>
      <c r="R59" s="149"/>
    </row>
    <row r="60" spans="1:18" s="127" customFormat="1">
      <c r="A60" s="300" t="s">
        <v>184</v>
      </c>
      <c r="B60" s="146">
        <f t="shared" si="8"/>
        <v>1304</v>
      </c>
      <c r="C60" s="537"/>
      <c r="D60" s="146">
        <v>547</v>
      </c>
      <c r="E60" s="146" t="s">
        <v>204</v>
      </c>
      <c r="F60" s="146">
        <v>553</v>
      </c>
      <c r="G60" s="146" t="s">
        <v>204</v>
      </c>
      <c r="H60" s="146">
        <v>204</v>
      </c>
      <c r="I60" s="146" t="s">
        <v>204</v>
      </c>
      <c r="J60" s="171"/>
      <c r="K60" s="150">
        <f>B60*100/SUM($B$57:$B$60)</f>
        <v>2.8624739326089341</v>
      </c>
      <c r="L60" s="150"/>
      <c r="M60" s="150">
        <f>D60*100/SUM($D$57:$D$60)</f>
        <v>2.0013903625919287</v>
      </c>
      <c r="N60" s="149"/>
      <c r="O60" s="150">
        <f>F60*100/SUM($F$57:$F$60)</f>
        <v>4.630327388428368</v>
      </c>
      <c r="P60" s="149"/>
      <c r="Q60" s="150">
        <f>H60*100/SUM($H$57:$H$60)</f>
        <v>3.247890463302022</v>
      </c>
      <c r="R60" s="149"/>
    </row>
    <row r="61" spans="1:18" s="127" customFormat="1" ht="11.4">
      <c r="A61" s="19" t="s">
        <v>4</v>
      </c>
      <c r="B61" s="146">
        <f>SUM(D61,F61,H61)</f>
        <v>149</v>
      </c>
      <c r="C61" s="537" t="s">
        <v>204</v>
      </c>
      <c r="D61" s="146">
        <v>97</v>
      </c>
      <c r="E61" s="146" t="s">
        <v>204</v>
      </c>
      <c r="F61" s="146">
        <v>52</v>
      </c>
      <c r="G61" s="146" t="s">
        <v>204</v>
      </c>
      <c r="H61" s="146">
        <v>0</v>
      </c>
      <c r="I61" s="146"/>
      <c r="J61" s="171"/>
      <c r="K61" s="150"/>
      <c r="L61" s="150"/>
      <c r="M61" s="150"/>
      <c r="N61" s="149"/>
      <c r="O61" s="150"/>
      <c r="P61" s="149"/>
      <c r="Q61" s="150"/>
      <c r="R61" s="149"/>
    </row>
    <row r="62" spans="1:18" s="123" customFormat="1" ht="6.6" customHeight="1" thickBot="1">
      <c r="A62" s="214"/>
      <c r="B62" s="175"/>
      <c r="C62" s="562"/>
      <c r="D62" s="175"/>
      <c r="E62" s="562"/>
      <c r="F62" s="175"/>
      <c r="G62" s="177"/>
      <c r="H62" s="175"/>
      <c r="I62" s="562"/>
      <c r="J62" s="178"/>
      <c r="K62" s="179"/>
      <c r="L62" s="178"/>
      <c r="M62" s="179"/>
      <c r="N62" s="178"/>
      <c r="O62" s="179"/>
      <c r="P62" s="180"/>
      <c r="Q62" s="179"/>
      <c r="R62" s="179"/>
    </row>
    <row r="63" spans="1:18" s="182" customFormat="1" ht="6.6" customHeight="1">
      <c r="B63" s="215"/>
      <c r="C63" s="572"/>
      <c r="D63" s="183"/>
      <c r="E63" s="572"/>
      <c r="F63" s="189"/>
      <c r="G63" s="184"/>
      <c r="I63" s="572"/>
      <c r="K63" s="215"/>
      <c r="M63" s="183"/>
      <c r="O63" s="189"/>
    </row>
    <row r="64" spans="1:18" s="9" customFormat="1" ht="11.25" customHeight="1">
      <c r="A64" s="9" t="s">
        <v>187</v>
      </c>
      <c r="B64" s="24"/>
      <c r="C64" s="556"/>
      <c r="D64" s="24"/>
      <c r="E64" s="556"/>
      <c r="F64" s="24"/>
      <c r="G64" s="75"/>
      <c r="H64" s="24"/>
      <c r="I64" s="556"/>
      <c r="K64" s="67"/>
      <c r="L64" s="67"/>
      <c r="M64" s="67"/>
      <c r="N64" s="67"/>
      <c r="O64" s="67"/>
      <c r="P64" s="67"/>
      <c r="Q64" s="67"/>
      <c r="R64" s="67"/>
    </row>
    <row r="65" spans="1:18" s="182" customFormat="1" ht="11.4">
      <c r="A65" s="301" t="s">
        <v>179</v>
      </c>
      <c r="B65" s="183"/>
      <c r="C65" s="572"/>
      <c r="D65" s="183"/>
      <c r="E65" s="572"/>
      <c r="F65" s="189"/>
      <c r="G65" s="184"/>
      <c r="I65" s="572"/>
      <c r="K65" s="183"/>
      <c r="M65" s="183"/>
      <c r="O65" s="189"/>
    </row>
    <row r="66" spans="1:18" s="182" customFormat="1" ht="11.4">
      <c r="A66" s="301" t="s">
        <v>180</v>
      </c>
      <c r="B66" s="183"/>
      <c r="C66" s="572"/>
      <c r="D66" s="183"/>
      <c r="E66" s="572"/>
      <c r="G66" s="184"/>
      <c r="I66" s="572"/>
      <c r="K66" s="183"/>
      <c r="M66" s="183"/>
    </row>
    <row r="67" spans="1:18" s="182" customFormat="1" ht="11.4">
      <c r="A67" s="302" t="s">
        <v>181</v>
      </c>
      <c r="B67" s="216"/>
      <c r="C67" s="610"/>
      <c r="D67" s="216"/>
      <c r="E67" s="610"/>
      <c r="F67" s="216"/>
      <c r="G67" s="217"/>
      <c r="H67" s="218"/>
      <c r="I67" s="610"/>
      <c r="J67" s="218"/>
      <c r="K67" s="216"/>
      <c r="L67" s="218"/>
      <c r="M67" s="216"/>
      <c r="N67" s="218"/>
      <c r="O67" s="216"/>
      <c r="P67" s="218"/>
    </row>
    <row r="68" spans="1:18" s="273" customFormat="1" ht="22.5" customHeight="1">
      <c r="A68" s="714" t="s">
        <v>160</v>
      </c>
      <c r="B68" s="714"/>
      <c r="C68" s="714"/>
      <c r="D68" s="714"/>
      <c r="E68" s="714"/>
      <c r="F68" s="714"/>
      <c r="G68" s="714"/>
      <c r="H68" s="714"/>
      <c r="I68" s="714"/>
      <c r="J68" s="714"/>
      <c r="K68" s="714"/>
      <c r="L68" s="714"/>
      <c r="M68" s="714"/>
      <c r="N68" s="714"/>
      <c r="O68" s="714"/>
      <c r="P68" s="714"/>
      <c r="Q68" s="714"/>
      <c r="R68" s="714"/>
    </row>
    <row r="69" spans="1:18" s="273" customFormat="1" ht="10.199999999999999">
      <c r="A69" s="287" t="s">
        <v>13</v>
      </c>
      <c r="B69" s="271"/>
      <c r="C69" s="557"/>
      <c r="E69" s="557"/>
      <c r="G69" s="272"/>
      <c r="I69" s="563"/>
      <c r="N69" s="274"/>
      <c r="P69" s="105"/>
      <c r="Q69" s="271"/>
      <c r="R69" s="272"/>
    </row>
    <row r="70" spans="1:18" s="273" customFormat="1" ht="10.199999999999999">
      <c r="A70" s="288" t="s">
        <v>68</v>
      </c>
      <c r="B70" s="271"/>
      <c r="C70" s="557"/>
      <c r="E70" s="557"/>
      <c r="G70" s="272"/>
      <c r="I70" s="563"/>
      <c r="N70" s="274"/>
      <c r="P70" s="106"/>
      <c r="Q70" s="271"/>
      <c r="R70" s="272"/>
    </row>
    <row r="71" spans="1:18" s="273" customFormat="1" ht="10.199999999999999">
      <c r="A71" s="9" t="s">
        <v>229</v>
      </c>
      <c r="B71" s="271"/>
      <c r="C71" s="557"/>
      <c r="E71" s="557"/>
      <c r="G71" s="272"/>
      <c r="I71" s="563"/>
      <c r="N71" s="274"/>
      <c r="P71" s="9"/>
      <c r="Q71" s="271"/>
      <c r="R71" s="272"/>
    </row>
  </sheetData>
  <mergeCells count="15">
    <mergeCell ref="A68:R68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AX111"/>
  <sheetViews>
    <sheetView zoomScaleNormal="100" workbookViewId="0">
      <pane xSplit="1" ySplit="11" topLeftCell="B27" activePane="bottomRight" state="frozen"/>
      <selection sqref="A1:R1"/>
      <selection pane="topRight" sqref="A1:R1"/>
      <selection pane="bottomLeft" sqref="A1:R1"/>
      <selection pane="bottomRight" sqref="A1:R1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55" customWidth="1"/>
    <col min="4" max="4" width="8.6640625" style="122" customWidth="1"/>
    <col min="5" max="5" width="2.6640625" style="555" customWidth="1"/>
    <col min="6" max="6" width="8.6640625" style="122" customWidth="1"/>
    <col min="7" max="7" width="2.6640625" style="555" customWidth="1"/>
    <col min="8" max="8" width="8.6640625" style="122" customWidth="1"/>
    <col min="9" max="9" width="2.6640625" style="555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4" t="s">
        <v>235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134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23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23"/>
      <c r="B8" s="716"/>
      <c r="C8" s="716"/>
      <c r="D8" s="430"/>
      <c r="E8" s="548"/>
      <c r="F8" s="430"/>
      <c r="G8" s="548"/>
      <c r="H8" s="430"/>
      <c r="I8" s="548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6"/>
      <c r="C9" s="716"/>
      <c r="D9" s="431"/>
      <c r="E9" s="549"/>
      <c r="F9" s="431"/>
      <c r="G9" s="549"/>
      <c r="H9" s="431"/>
      <c r="I9" s="549"/>
      <c r="J9" s="429"/>
      <c r="K9" s="716"/>
      <c r="L9" s="716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127" customFormat="1" ht="6.6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22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156</v>
      </c>
      <c r="B13" s="448">
        <f>SUM(D13,F13,H13)</f>
        <v>45704</v>
      </c>
      <c r="C13" s="553"/>
      <c r="D13" s="448">
        <f>D15</f>
        <v>27428</v>
      </c>
      <c r="E13" s="564"/>
      <c r="F13" s="448">
        <f>F15</f>
        <v>11995</v>
      </c>
      <c r="G13" s="553"/>
      <c r="H13" s="448">
        <f>H15</f>
        <v>6281</v>
      </c>
      <c r="I13" s="553"/>
      <c r="J13" s="451"/>
      <c r="K13" s="669">
        <f>M13+O13+Q13</f>
        <v>100</v>
      </c>
      <c r="L13" s="444"/>
      <c r="M13" s="443">
        <f>D13*100/B13</f>
        <v>60.012252756870296</v>
      </c>
      <c r="N13" s="445"/>
      <c r="O13" s="443">
        <f>F13*100/B13</f>
        <v>26.244967617713986</v>
      </c>
      <c r="P13" s="452"/>
      <c r="Q13" s="443">
        <f>H13*100/B13</f>
        <v>13.742779625415718</v>
      </c>
      <c r="R13" s="451"/>
    </row>
    <row r="14" spans="1:18" s="127" customFormat="1" ht="6.6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33" customFormat="1" ht="24">
      <c r="A15" s="281" t="s">
        <v>91</v>
      </c>
      <c r="B15" s="168">
        <f t="shared" ref="B15:B24" si="0">SUM(D15,F15,H15)</f>
        <v>45704</v>
      </c>
      <c r="C15" s="537"/>
      <c r="D15" s="168">
        <f>SUM(D16:D24)</f>
        <v>27428</v>
      </c>
      <c r="E15" s="537"/>
      <c r="F15" s="168">
        <f>SUM(F16:F24)</f>
        <v>11995</v>
      </c>
      <c r="G15" s="539"/>
      <c r="H15" s="168">
        <f>SUM(H16:H24)</f>
        <v>6281</v>
      </c>
      <c r="I15" s="537"/>
      <c r="J15" s="148"/>
      <c r="K15" s="221">
        <f>SUM(K16:K23)</f>
        <v>99.999999999999986</v>
      </c>
      <c r="L15" s="221"/>
      <c r="M15" s="221">
        <f>SUM(M16:M23)</f>
        <v>100</v>
      </c>
      <c r="N15" s="221"/>
      <c r="O15" s="221">
        <f>SUM(O16:O23)</f>
        <v>100</v>
      </c>
      <c r="P15" s="221"/>
      <c r="Q15" s="221">
        <f>SUM(Q16:Q23)</f>
        <v>99.999999999999986</v>
      </c>
      <c r="R15" s="221"/>
    </row>
    <row r="16" spans="1:18" s="127" customFormat="1" ht="11.4">
      <c r="A16" s="303" t="s">
        <v>92</v>
      </c>
      <c r="B16" s="135">
        <f t="shared" si="0"/>
        <v>8437</v>
      </c>
      <c r="C16" s="135"/>
      <c r="D16" s="135">
        <v>3332</v>
      </c>
      <c r="E16" s="135"/>
      <c r="F16" s="135">
        <v>1832</v>
      </c>
      <c r="G16" s="135"/>
      <c r="H16" s="135">
        <v>3273</v>
      </c>
      <c r="I16" s="135"/>
      <c r="J16" s="222"/>
      <c r="K16" s="213">
        <f>B16*100/SUM($B$16:$B$23)</f>
        <v>20.506526019006877</v>
      </c>
      <c r="L16" s="212"/>
      <c r="M16" s="213">
        <f>D16*100/SUM($D$16:$D$23)</f>
        <v>12.839087546239211</v>
      </c>
      <c r="N16" s="223"/>
      <c r="O16" s="213">
        <f>F16*100/SUM($F$16:$F$23)</f>
        <v>18.375125376128384</v>
      </c>
      <c r="P16" s="212"/>
      <c r="Q16" s="213">
        <f>H16*100/SUM($H$16:$H$23)</f>
        <v>62.68914001149205</v>
      </c>
      <c r="R16" s="213"/>
    </row>
    <row r="17" spans="1:18" s="127" customFormat="1" ht="11.4">
      <c r="A17" s="303" t="s">
        <v>93</v>
      </c>
      <c r="B17" s="135">
        <f t="shared" si="0"/>
        <v>1697</v>
      </c>
      <c r="C17" s="135"/>
      <c r="D17" s="135">
        <v>1517</v>
      </c>
      <c r="E17" s="135"/>
      <c r="F17" s="135">
        <v>75</v>
      </c>
      <c r="G17" s="135" t="s">
        <v>204</v>
      </c>
      <c r="H17" s="135">
        <v>105</v>
      </c>
      <c r="I17" s="135" t="s">
        <v>204</v>
      </c>
      <c r="J17" s="222"/>
      <c r="K17" s="213">
        <f t="shared" ref="K17:K22" si="1">B17*100/SUM($B$16:$B$23)</f>
        <v>4.1246384561164717</v>
      </c>
      <c r="L17" s="212"/>
      <c r="M17" s="213">
        <f t="shared" ref="M17:M22" si="2">D17*100/SUM($D$16:$D$23)</f>
        <v>5.8454069050554871</v>
      </c>
      <c r="N17" s="223"/>
      <c r="O17" s="213">
        <f t="shared" ref="O17:O22" si="3">F17*100/SUM($F$16:$F$23)</f>
        <v>0.75225677031093274</v>
      </c>
      <c r="P17" s="223"/>
      <c r="Q17" s="213">
        <f t="shared" ref="Q17:Q22" si="4">H17*100/SUM($H$16:$H$23)</f>
        <v>2.0111089829534574</v>
      </c>
      <c r="R17" s="213"/>
    </row>
    <row r="18" spans="1:18" s="127" customFormat="1" ht="11.4">
      <c r="A18" s="303" t="s">
        <v>94</v>
      </c>
      <c r="B18" s="135">
        <f t="shared" si="0"/>
        <v>10814</v>
      </c>
      <c r="C18" s="135"/>
      <c r="D18" s="135">
        <v>9401</v>
      </c>
      <c r="E18" s="135"/>
      <c r="F18" s="135">
        <v>486</v>
      </c>
      <c r="G18" s="135" t="s">
        <v>204</v>
      </c>
      <c r="H18" s="135">
        <v>927</v>
      </c>
      <c r="I18" s="135"/>
      <c r="J18" s="222"/>
      <c r="K18" s="213">
        <f t="shared" si="1"/>
        <v>26.283936514109325</v>
      </c>
      <c r="L18" s="212"/>
      <c r="M18" s="213">
        <f t="shared" si="2"/>
        <v>36.224568434032058</v>
      </c>
      <c r="N18" s="212"/>
      <c r="O18" s="213">
        <f t="shared" si="3"/>
        <v>4.8746238716148449</v>
      </c>
      <c r="P18" s="213"/>
      <c r="Q18" s="213">
        <f t="shared" si="4"/>
        <v>17.755219306646236</v>
      </c>
      <c r="R18" s="213"/>
    </row>
    <row r="19" spans="1:18" s="127" customFormat="1" ht="11.4">
      <c r="A19" s="303" t="s">
        <v>95</v>
      </c>
      <c r="B19" s="135">
        <f t="shared" si="0"/>
        <v>7702</v>
      </c>
      <c r="C19" s="135"/>
      <c r="D19" s="135">
        <v>7014</v>
      </c>
      <c r="E19" s="135"/>
      <c r="F19" s="135">
        <v>152</v>
      </c>
      <c r="G19" s="135" t="s">
        <v>204</v>
      </c>
      <c r="H19" s="135">
        <v>536</v>
      </c>
      <c r="I19" s="135"/>
      <c r="J19" s="222"/>
      <c r="K19" s="213">
        <f t="shared" si="1"/>
        <v>18.720073888632331</v>
      </c>
      <c r="L19" s="212"/>
      <c r="M19" s="213">
        <f t="shared" si="2"/>
        <v>27.026818742293464</v>
      </c>
      <c r="N19" s="212"/>
      <c r="O19" s="213">
        <f t="shared" si="3"/>
        <v>1.5245737211634904</v>
      </c>
      <c r="P19" s="212"/>
      <c r="Q19" s="213">
        <f t="shared" si="4"/>
        <v>10.266232522505268</v>
      </c>
      <c r="R19" s="213"/>
    </row>
    <row r="20" spans="1:18" s="127" customFormat="1" ht="11.4">
      <c r="A20" s="303" t="s">
        <v>96</v>
      </c>
      <c r="B20" s="135">
        <f t="shared" si="0"/>
        <v>596</v>
      </c>
      <c r="C20" s="135" t="s">
        <v>204</v>
      </c>
      <c r="D20" s="135">
        <v>582</v>
      </c>
      <c r="E20" s="135" t="s">
        <v>204</v>
      </c>
      <c r="F20" s="135">
        <v>0</v>
      </c>
      <c r="G20" s="135"/>
      <c r="H20" s="135">
        <v>14</v>
      </c>
      <c r="I20" s="135" t="s">
        <v>204</v>
      </c>
      <c r="J20" s="222"/>
      <c r="K20" s="213">
        <f t="shared" si="1"/>
        <v>1.4486060812288846</v>
      </c>
      <c r="L20" s="212"/>
      <c r="M20" s="213">
        <f t="shared" si="2"/>
        <v>2.2426017262638718</v>
      </c>
      <c r="N20" s="212"/>
      <c r="O20" s="213">
        <f t="shared" si="3"/>
        <v>0</v>
      </c>
      <c r="P20" s="212"/>
      <c r="Q20" s="213">
        <f t="shared" si="4"/>
        <v>0.26814786439379429</v>
      </c>
      <c r="R20" s="213"/>
    </row>
    <row r="21" spans="1:18" s="127" customFormat="1" ht="11.4">
      <c r="A21" s="303" t="s">
        <v>97</v>
      </c>
      <c r="B21" s="135">
        <f t="shared" si="0"/>
        <v>2811</v>
      </c>
      <c r="C21" s="135"/>
      <c r="D21" s="135">
        <v>1637</v>
      </c>
      <c r="E21" s="135"/>
      <c r="F21" s="135">
        <v>1078</v>
      </c>
      <c r="G21" s="135" t="s">
        <v>204</v>
      </c>
      <c r="H21" s="135">
        <v>96</v>
      </c>
      <c r="I21" s="135" t="s">
        <v>204</v>
      </c>
      <c r="J21" s="148"/>
      <c r="K21" s="213">
        <f t="shared" si="1"/>
        <v>6.8322679435140854</v>
      </c>
      <c r="L21" s="212"/>
      <c r="M21" s="213">
        <f t="shared" si="2"/>
        <v>6.3077990135635016</v>
      </c>
      <c r="N21" s="212"/>
      <c r="O21" s="213">
        <f t="shared" si="3"/>
        <v>10.812437311935808</v>
      </c>
      <c r="P21" s="212"/>
      <c r="Q21" s="213">
        <f t="shared" si="4"/>
        <v>1.8387282129860181</v>
      </c>
      <c r="R21" s="213"/>
    </row>
    <row r="22" spans="1:18" s="127" customFormat="1" ht="11.4">
      <c r="A22" s="303" t="s">
        <v>98</v>
      </c>
      <c r="B22" s="135">
        <f t="shared" si="0"/>
        <v>8702</v>
      </c>
      <c r="C22" s="135"/>
      <c r="D22" s="135">
        <v>2422</v>
      </c>
      <c r="E22" s="135"/>
      <c r="F22" s="135">
        <v>6010</v>
      </c>
      <c r="G22" s="135"/>
      <c r="H22" s="135">
        <v>270</v>
      </c>
      <c r="I22" s="135" t="s">
        <v>204</v>
      </c>
      <c r="J22" s="171"/>
      <c r="K22" s="213">
        <f t="shared" si="1"/>
        <v>21.150621004788178</v>
      </c>
      <c r="L22" s="212"/>
      <c r="M22" s="213">
        <f t="shared" si="2"/>
        <v>9.3326140567200984</v>
      </c>
      <c r="N22" s="213"/>
      <c r="O22" s="213">
        <f t="shared" si="3"/>
        <v>60.280842527582749</v>
      </c>
      <c r="P22" s="213"/>
      <c r="Q22" s="213">
        <f t="shared" si="4"/>
        <v>5.1714230990231753</v>
      </c>
      <c r="R22" s="213"/>
    </row>
    <row r="23" spans="1:18" s="127" customFormat="1" ht="11.4">
      <c r="A23" s="224" t="s">
        <v>99</v>
      </c>
      <c r="B23" s="135">
        <f t="shared" si="0"/>
        <v>384</v>
      </c>
      <c r="C23" s="135" t="s">
        <v>204</v>
      </c>
      <c r="D23" s="135">
        <v>47</v>
      </c>
      <c r="E23" s="135" t="s">
        <v>204</v>
      </c>
      <c r="F23" s="135">
        <v>337</v>
      </c>
      <c r="G23" s="135" t="s">
        <v>204</v>
      </c>
      <c r="H23" s="135">
        <v>0</v>
      </c>
      <c r="I23" s="135"/>
      <c r="J23" s="225"/>
      <c r="K23" s="213">
        <f>B23*100/SUM($B$16:$B$23)</f>
        <v>0.93333009260384514</v>
      </c>
      <c r="L23" s="150"/>
      <c r="M23" s="213">
        <f>D23*100/SUM($D$16:$D$23)</f>
        <v>0.1811035758323058</v>
      </c>
      <c r="N23" s="150"/>
      <c r="O23" s="213">
        <f>F23*100/SUM($F$16:$F$23)</f>
        <v>3.3801404212637913</v>
      </c>
      <c r="P23" s="150"/>
      <c r="Q23" s="213">
        <f>H23*100/SUM($H$16:$H$23)</f>
        <v>0</v>
      </c>
      <c r="R23" s="149"/>
    </row>
    <row r="24" spans="1:18" s="127" customFormat="1" ht="11.4">
      <c r="A24" s="157" t="s">
        <v>69</v>
      </c>
      <c r="B24" s="135">
        <f t="shared" si="0"/>
        <v>4561</v>
      </c>
      <c r="C24" s="135"/>
      <c r="D24" s="135">
        <v>1476</v>
      </c>
      <c r="E24" s="135"/>
      <c r="F24" s="135">
        <v>2025</v>
      </c>
      <c r="G24" s="135"/>
      <c r="H24" s="135">
        <v>1060</v>
      </c>
      <c r="I24" s="135"/>
      <c r="J24" s="148"/>
      <c r="K24" s="204" t="s">
        <v>14</v>
      </c>
      <c r="L24" s="212"/>
      <c r="M24" s="204" t="s">
        <v>14</v>
      </c>
      <c r="N24" s="213"/>
      <c r="O24" s="204" t="s">
        <v>14</v>
      </c>
      <c r="P24" s="213"/>
      <c r="Q24" s="204" t="s">
        <v>14</v>
      </c>
      <c r="R24" s="212"/>
    </row>
    <row r="25" spans="1:18" s="127" customFormat="1" ht="6.6" customHeight="1">
      <c r="A25" s="169"/>
      <c r="B25" s="146"/>
      <c r="C25" s="539"/>
      <c r="D25" s="146"/>
      <c r="E25" s="538"/>
      <c r="F25" s="135"/>
      <c r="G25" s="538"/>
      <c r="H25" s="152"/>
      <c r="I25" s="538"/>
      <c r="J25" s="171"/>
      <c r="K25" s="226"/>
      <c r="L25" s="150"/>
      <c r="M25" s="150"/>
      <c r="N25" s="149"/>
      <c r="O25" s="150"/>
      <c r="P25" s="149"/>
      <c r="Q25" s="137"/>
      <c r="R25" s="137"/>
    </row>
    <row r="26" spans="1:18" s="133" customFormat="1" ht="24">
      <c r="A26" s="227" t="s">
        <v>100</v>
      </c>
      <c r="B26" s="168">
        <f t="shared" ref="B26:B29" si="5">SUM(D26,F26,H26)</f>
        <v>45702</v>
      </c>
      <c r="C26" s="537"/>
      <c r="D26" s="168">
        <f>SUM(D27:D29)</f>
        <v>27428</v>
      </c>
      <c r="E26" s="537"/>
      <c r="F26" s="168">
        <f>SUM(F27:F29)</f>
        <v>11994</v>
      </c>
      <c r="G26" s="539"/>
      <c r="H26" s="168">
        <f>SUM(H27:H29)</f>
        <v>6280</v>
      </c>
      <c r="I26" s="537"/>
      <c r="J26" s="148"/>
      <c r="K26" s="165">
        <f>SUM(K27:K28)</f>
        <v>100</v>
      </c>
      <c r="L26" s="165"/>
      <c r="M26" s="165">
        <f>SUM(M27:M28)</f>
        <v>100</v>
      </c>
      <c r="N26" s="165"/>
      <c r="O26" s="165">
        <f>SUM(O27:O28)</f>
        <v>100</v>
      </c>
      <c r="P26" s="165"/>
      <c r="Q26" s="165">
        <f>SUM(Q27:Q28)</f>
        <v>100</v>
      </c>
      <c r="R26" s="165"/>
    </row>
    <row r="27" spans="1:18" s="127" customFormat="1" ht="11.4">
      <c r="A27" s="304" t="s">
        <v>101</v>
      </c>
      <c r="B27" s="146">
        <f t="shared" si="5"/>
        <v>2951</v>
      </c>
      <c r="C27" s="135"/>
      <c r="D27" s="135">
        <v>483</v>
      </c>
      <c r="E27" s="135" t="s">
        <v>204</v>
      </c>
      <c r="F27" s="135">
        <v>2468</v>
      </c>
      <c r="G27" s="135"/>
      <c r="H27" s="135">
        <v>0</v>
      </c>
      <c r="I27" s="135"/>
      <c r="J27" s="135"/>
      <c r="K27" s="150">
        <f>B27*100/SUM(B27:B28)</f>
        <v>6.4758936996642458</v>
      </c>
      <c r="L27" s="150"/>
      <c r="M27" s="150">
        <f>D27*100/SUM($D$27:$D$28)</f>
        <v>1.7683239364428498</v>
      </c>
      <c r="N27" s="150"/>
      <c r="O27" s="150">
        <f>F27*100/SUM($F$27:$F$28)</f>
        <v>20.609603340292274</v>
      </c>
      <c r="P27" s="137"/>
      <c r="Q27" s="150">
        <f>H27*100/SUM($H$27:$H$28)</f>
        <v>0</v>
      </c>
      <c r="R27" s="149"/>
    </row>
    <row r="28" spans="1:18" s="127" customFormat="1" ht="11.4">
      <c r="A28" s="239" t="s">
        <v>102</v>
      </c>
      <c r="B28" s="146">
        <f t="shared" si="5"/>
        <v>42618</v>
      </c>
      <c r="C28" s="135"/>
      <c r="D28" s="135">
        <v>26831</v>
      </c>
      <c r="E28" s="135"/>
      <c r="F28" s="135">
        <v>9507</v>
      </c>
      <c r="G28" s="135"/>
      <c r="H28" s="135">
        <v>6280</v>
      </c>
      <c r="I28" s="135"/>
      <c r="J28" s="135"/>
      <c r="K28" s="150">
        <f>B28*100/SUM(B27:B28)</f>
        <v>93.52410630033576</v>
      </c>
      <c r="L28" s="149"/>
      <c r="M28" s="150">
        <f>D28*100/SUM($D$27:$D$28)</f>
        <v>98.231676063557146</v>
      </c>
      <c r="N28" s="150"/>
      <c r="O28" s="150">
        <f>F28*100/SUM($F$27:$F$28)</f>
        <v>79.390396659707719</v>
      </c>
      <c r="P28" s="137"/>
      <c r="Q28" s="150">
        <f>H28*100/SUM($H$27:$H$28)</f>
        <v>100</v>
      </c>
      <c r="R28" s="149"/>
    </row>
    <row r="29" spans="1:18" s="127" customFormat="1" ht="11.4">
      <c r="A29" s="145" t="s">
        <v>4</v>
      </c>
      <c r="B29" s="146">
        <f t="shared" si="5"/>
        <v>133</v>
      </c>
      <c r="C29" s="135" t="s">
        <v>204</v>
      </c>
      <c r="D29" s="135">
        <v>114</v>
      </c>
      <c r="E29" s="135" t="s">
        <v>204</v>
      </c>
      <c r="F29" s="135">
        <v>19</v>
      </c>
      <c r="G29" s="135" t="s">
        <v>204</v>
      </c>
      <c r="H29" s="135">
        <v>0</v>
      </c>
      <c r="I29" s="135"/>
      <c r="J29" s="135"/>
      <c r="K29" s="204" t="s">
        <v>14</v>
      </c>
      <c r="L29" s="150"/>
      <c r="M29" s="204" t="s">
        <v>14</v>
      </c>
      <c r="N29" s="150"/>
      <c r="O29" s="204" t="s">
        <v>14</v>
      </c>
      <c r="P29" s="149"/>
      <c r="Q29" s="204">
        <v>0</v>
      </c>
      <c r="R29" s="213"/>
    </row>
    <row r="30" spans="1:18" s="127" customFormat="1" ht="6.6" customHeight="1">
      <c r="A30" s="169"/>
      <c r="B30" s="146"/>
      <c r="C30" s="539"/>
      <c r="D30" s="135"/>
      <c r="E30" s="547"/>
      <c r="F30" s="135"/>
      <c r="G30" s="547"/>
      <c r="H30" s="135"/>
      <c r="I30" s="538"/>
      <c r="J30" s="171"/>
      <c r="K30" s="226"/>
      <c r="L30" s="150"/>
      <c r="M30" s="150"/>
      <c r="N30" s="149"/>
      <c r="O30" s="150"/>
      <c r="P30" s="149"/>
      <c r="Q30" s="137"/>
      <c r="R30" s="137"/>
    </row>
    <row r="31" spans="1:18" s="133" customFormat="1" ht="25.8">
      <c r="A31" s="653" t="s">
        <v>207</v>
      </c>
      <c r="B31" s="648"/>
      <c r="C31" s="649"/>
      <c r="D31" s="648"/>
      <c r="E31" s="649"/>
      <c r="F31" s="648"/>
      <c r="G31" s="649"/>
      <c r="H31" s="648"/>
      <c r="I31" s="678"/>
      <c r="J31" s="679"/>
      <c r="K31" s="680"/>
      <c r="L31" s="680"/>
      <c r="M31" s="680"/>
      <c r="N31" s="680"/>
      <c r="O31" s="680"/>
      <c r="P31" s="681"/>
      <c r="Q31" s="680"/>
      <c r="R31" s="165"/>
    </row>
    <row r="32" spans="1:18" s="127" customFormat="1" ht="11.4">
      <c r="A32" s="650" t="s">
        <v>176</v>
      </c>
      <c r="B32" s="651">
        <f>SUM(D32,F32,H32)</f>
        <v>39576</v>
      </c>
      <c r="C32" s="649"/>
      <c r="D32" s="651">
        <v>25085</v>
      </c>
      <c r="E32" s="651"/>
      <c r="F32" s="651">
        <v>8445</v>
      </c>
      <c r="G32" s="651"/>
      <c r="H32" s="651">
        <v>6046</v>
      </c>
      <c r="I32" s="649"/>
      <c r="J32" s="682"/>
      <c r="K32" s="713">
        <v>86.6</v>
      </c>
      <c r="L32" s="651"/>
      <c r="M32" s="713">
        <v>91.5</v>
      </c>
      <c r="N32" s="713"/>
      <c r="O32" s="713">
        <v>70.400000000000006</v>
      </c>
      <c r="P32" s="713"/>
      <c r="Q32" s="713">
        <v>96.3</v>
      </c>
      <c r="R32" s="150"/>
    </row>
    <row r="33" spans="1:18" s="127" customFormat="1" ht="11.4">
      <c r="A33" s="650" t="s">
        <v>103</v>
      </c>
      <c r="B33" s="651">
        <f t="shared" ref="B33:B37" si="6">SUM(D33,F33,H33)</f>
        <v>6736</v>
      </c>
      <c r="C33" s="649"/>
      <c r="D33" s="651">
        <v>2355</v>
      </c>
      <c r="E33" s="651"/>
      <c r="F33" s="651">
        <v>4332</v>
      </c>
      <c r="G33" s="651"/>
      <c r="H33" s="651">
        <v>49</v>
      </c>
      <c r="I33" s="678" t="s">
        <v>204</v>
      </c>
      <c r="J33" s="679"/>
      <c r="K33" s="713">
        <v>14.7</v>
      </c>
      <c r="L33" s="651"/>
      <c r="M33" s="713">
        <v>8.6</v>
      </c>
      <c r="N33" s="713"/>
      <c r="O33" s="713">
        <v>36.1</v>
      </c>
      <c r="P33" s="713"/>
      <c r="Q33" s="713">
        <v>0.8</v>
      </c>
      <c r="R33" s="150"/>
    </row>
    <row r="34" spans="1:18" s="127" customFormat="1" ht="11.4">
      <c r="A34" s="650" t="s">
        <v>205</v>
      </c>
      <c r="B34" s="651">
        <f t="shared" si="6"/>
        <v>5076</v>
      </c>
      <c r="C34" s="649"/>
      <c r="D34" s="651">
        <v>3311</v>
      </c>
      <c r="E34" s="651"/>
      <c r="F34" s="651">
        <v>1707</v>
      </c>
      <c r="G34" s="651" t="s">
        <v>204</v>
      </c>
      <c r="H34" s="651">
        <v>58</v>
      </c>
      <c r="I34" s="649" t="s">
        <v>204</v>
      </c>
      <c r="J34" s="682"/>
      <c r="K34" s="713">
        <v>11.1</v>
      </c>
      <c r="L34" s="651"/>
      <c r="M34" s="713">
        <v>12.1</v>
      </c>
      <c r="N34" s="713"/>
      <c r="O34" s="713">
        <v>14.2</v>
      </c>
      <c r="P34" s="713"/>
      <c r="Q34" s="713">
        <v>0.9</v>
      </c>
      <c r="R34" s="150"/>
    </row>
    <row r="35" spans="1:18" s="127" customFormat="1" ht="11.4">
      <c r="A35" s="650" t="s">
        <v>206</v>
      </c>
      <c r="B35" s="651">
        <f t="shared" si="6"/>
        <v>5557</v>
      </c>
      <c r="C35" s="649"/>
      <c r="D35" s="651">
        <v>3582</v>
      </c>
      <c r="E35" s="651"/>
      <c r="F35" s="651">
        <v>866</v>
      </c>
      <c r="G35" s="651" t="s">
        <v>204</v>
      </c>
      <c r="H35" s="651">
        <v>1109</v>
      </c>
      <c r="I35" s="649"/>
      <c r="J35" s="679"/>
      <c r="K35" s="713">
        <v>12.2</v>
      </c>
      <c r="L35" s="651"/>
      <c r="M35" s="713">
        <v>13.1</v>
      </c>
      <c r="N35" s="713"/>
      <c r="O35" s="713">
        <v>7.2</v>
      </c>
      <c r="P35" s="713"/>
      <c r="Q35" s="713">
        <v>17.7</v>
      </c>
      <c r="R35" s="150"/>
    </row>
    <row r="36" spans="1:18" s="127" customFormat="1" ht="11.4">
      <c r="A36" s="650" t="s">
        <v>177</v>
      </c>
      <c r="B36" s="651">
        <f t="shared" si="6"/>
        <v>556</v>
      </c>
      <c r="C36" s="649" t="s">
        <v>204</v>
      </c>
      <c r="D36" s="651">
        <v>321</v>
      </c>
      <c r="E36" s="651" t="s">
        <v>204</v>
      </c>
      <c r="F36" s="651">
        <v>206</v>
      </c>
      <c r="G36" s="651" t="s">
        <v>204</v>
      </c>
      <c r="H36" s="651">
        <v>29</v>
      </c>
      <c r="I36" s="649" t="s">
        <v>204</v>
      </c>
      <c r="J36" s="679"/>
      <c r="K36" s="713">
        <v>1.2</v>
      </c>
      <c r="L36" s="651"/>
      <c r="M36" s="713">
        <v>1.2</v>
      </c>
      <c r="N36" s="713"/>
      <c r="O36" s="713">
        <v>1.7</v>
      </c>
      <c r="P36" s="713"/>
      <c r="Q36" s="713">
        <v>0.5</v>
      </c>
      <c r="R36" s="150"/>
    </row>
    <row r="37" spans="1:18" s="127" customFormat="1" ht="11.4">
      <c r="A37" s="652" t="s">
        <v>104</v>
      </c>
      <c r="B37" s="651">
        <f t="shared" si="6"/>
        <v>47</v>
      </c>
      <c r="C37" s="649" t="s">
        <v>204</v>
      </c>
      <c r="D37" s="651">
        <v>0</v>
      </c>
      <c r="E37" s="651"/>
      <c r="F37" s="651">
        <v>47</v>
      </c>
      <c r="G37" s="651" t="s">
        <v>204</v>
      </c>
      <c r="H37" s="651">
        <v>0</v>
      </c>
      <c r="I37" s="649"/>
      <c r="J37" s="679"/>
      <c r="K37" s="713">
        <v>0.118322</v>
      </c>
      <c r="L37" s="651"/>
      <c r="M37" s="713">
        <v>0</v>
      </c>
      <c r="N37" s="713"/>
      <c r="O37" s="713">
        <v>0.446938</v>
      </c>
      <c r="P37" s="713"/>
      <c r="Q37" s="713">
        <v>0</v>
      </c>
      <c r="R37" s="150"/>
    </row>
    <row r="38" spans="1:18" s="127" customFormat="1" ht="6.6" customHeight="1">
      <c r="A38" s="231"/>
      <c r="B38" s="146"/>
      <c r="C38" s="537"/>
      <c r="D38" s="135"/>
      <c r="E38" s="547"/>
      <c r="F38" s="135"/>
      <c r="G38" s="547"/>
      <c r="H38" s="135"/>
      <c r="I38" s="537"/>
      <c r="J38" s="148"/>
      <c r="K38" s="150"/>
      <c r="L38" s="150"/>
      <c r="M38" s="150"/>
      <c r="N38" s="150"/>
      <c r="O38" s="150"/>
      <c r="P38" s="150"/>
      <c r="Q38" s="137"/>
      <c r="R38" s="137"/>
    </row>
    <row r="39" spans="1:18" s="133" customFormat="1" ht="24">
      <c r="A39" s="191" t="s">
        <v>105</v>
      </c>
      <c r="B39" s="168">
        <f t="shared" ref="B39:B52" si="7">SUM(D39,F39,H39)</f>
        <v>45701</v>
      </c>
      <c r="C39" s="537"/>
      <c r="D39" s="168">
        <f>SUM(D40:D52)</f>
        <v>27428</v>
      </c>
      <c r="E39" s="537"/>
      <c r="F39" s="168">
        <f>SUM(F40:F52)</f>
        <v>11994</v>
      </c>
      <c r="G39" s="537"/>
      <c r="H39" s="168">
        <f>SUM(H40:H52)</f>
        <v>6279</v>
      </c>
      <c r="I39" s="537"/>
      <c r="J39" s="148"/>
      <c r="K39" s="165">
        <f>SUM(K40:K51)</f>
        <v>100.00000000000001</v>
      </c>
      <c r="L39" s="165"/>
      <c r="M39" s="165">
        <f>SUM(M40:M51)</f>
        <v>100</v>
      </c>
      <c r="N39" s="165"/>
      <c r="O39" s="165">
        <f>SUM(O40:O51)</f>
        <v>100</v>
      </c>
      <c r="P39" s="150"/>
      <c r="Q39" s="165">
        <f>SUM(Q40:Q51)</f>
        <v>100</v>
      </c>
      <c r="R39" s="165"/>
    </row>
    <row r="40" spans="1:18" s="127" customFormat="1" ht="11.4">
      <c r="A40" s="157" t="s">
        <v>45</v>
      </c>
      <c r="B40" s="146">
        <f t="shared" si="7"/>
        <v>1530</v>
      </c>
      <c r="C40" s="146"/>
      <c r="D40" s="146">
        <v>692</v>
      </c>
      <c r="E40" s="146" t="s">
        <v>204</v>
      </c>
      <c r="F40" s="146">
        <v>491</v>
      </c>
      <c r="G40" s="146" t="s">
        <v>204</v>
      </c>
      <c r="H40" s="146">
        <v>347</v>
      </c>
      <c r="I40" s="146" t="s">
        <v>204</v>
      </c>
      <c r="J40" s="148"/>
      <c r="K40" s="149">
        <f>B40*100/SUM($B$40:$B$51)</f>
        <v>3.4947464595705804</v>
      </c>
      <c r="L40" s="149"/>
      <c r="M40" s="149">
        <f>D40*100/SUM($D$40:$D$51)</f>
        <v>2.6411205679172549</v>
      </c>
      <c r="N40" s="149"/>
      <c r="O40" s="149">
        <f>F40*100/SUM($F$40:$F$51)</f>
        <v>4.32332482169587</v>
      </c>
      <c r="P40" s="150"/>
      <c r="Q40" s="149">
        <f>H40*100/SUM($H$40:$H$51)</f>
        <v>5.5769848923175829</v>
      </c>
      <c r="R40" s="149"/>
    </row>
    <row r="41" spans="1:18" s="127" customFormat="1" ht="11.4">
      <c r="A41" s="145" t="s">
        <v>47</v>
      </c>
      <c r="B41" s="146">
        <f t="shared" si="7"/>
        <v>559</v>
      </c>
      <c r="C41" s="146" t="s">
        <v>204</v>
      </c>
      <c r="D41" s="146">
        <v>181</v>
      </c>
      <c r="E41" s="146" t="s">
        <v>204</v>
      </c>
      <c r="F41" s="146">
        <v>266</v>
      </c>
      <c r="G41" s="146" t="s">
        <v>204</v>
      </c>
      <c r="H41" s="146">
        <v>112</v>
      </c>
      <c r="I41" s="146" t="s">
        <v>204</v>
      </c>
      <c r="J41" s="160"/>
      <c r="K41" s="149">
        <f t="shared" ref="K41:K50" si="8">B41*100/SUM($B$40:$B$51)</f>
        <v>1.2768387391502969</v>
      </c>
      <c r="L41" s="150"/>
      <c r="M41" s="149">
        <f t="shared" ref="M41:M50" si="9">D41*100/SUM($D$40:$D$51)</f>
        <v>0.69081332773558257</v>
      </c>
      <c r="N41" s="149"/>
      <c r="O41" s="149">
        <f t="shared" ref="O41:O50" si="10">F41*100/SUM($F$40:$F$51)</f>
        <v>2.3421678260103902</v>
      </c>
      <c r="P41" s="150"/>
      <c r="Q41" s="149">
        <f t="shared" ref="Q41:Q50" si="11">H41*100/SUM($H$40:$H$51)</f>
        <v>1.8000642880102862</v>
      </c>
      <c r="R41" s="149"/>
    </row>
    <row r="42" spans="1:18" s="127" customFormat="1" ht="11.4">
      <c r="A42" s="145" t="s">
        <v>219</v>
      </c>
      <c r="B42" s="146">
        <f t="shared" si="7"/>
        <v>5060</v>
      </c>
      <c r="C42" s="146"/>
      <c r="D42" s="146">
        <v>4799</v>
      </c>
      <c r="E42" s="146"/>
      <c r="F42" s="146">
        <v>205</v>
      </c>
      <c r="G42" s="146" t="s">
        <v>204</v>
      </c>
      <c r="H42" s="146">
        <v>56</v>
      </c>
      <c r="I42" s="146" t="s">
        <v>204</v>
      </c>
      <c r="J42" s="148"/>
      <c r="K42" s="149">
        <f t="shared" si="8"/>
        <v>11.557788944723619</v>
      </c>
      <c r="L42" s="150"/>
      <c r="M42" s="149">
        <f t="shared" si="9"/>
        <v>18.316094805541773</v>
      </c>
      <c r="N42" s="150"/>
      <c r="O42" s="149">
        <f t="shared" si="10"/>
        <v>1.8050541516245486</v>
      </c>
      <c r="P42" s="150"/>
      <c r="Q42" s="149">
        <f t="shared" si="11"/>
        <v>0.90003214400514309</v>
      </c>
      <c r="R42" s="149"/>
    </row>
    <row r="43" spans="1:18" s="127" customFormat="1" ht="11.4">
      <c r="A43" s="157" t="s">
        <v>46</v>
      </c>
      <c r="B43" s="146">
        <f t="shared" si="7"/>
        <v>446</v>
      </c>
      <c r="C43" s="146" t="s">
        <v>204</v>
      </c>
      <c r="D43" s="146">
        <v>359</v>
      </c>
      <c r="E43" s="146" t="s">
        <v>204</v>
      </c>
      <c r="F43" s="146">
        <v>27</v>
      </c>
      <c r="G43" s="146" t="s">
        <v>204</v>
      </c>
      <c r="H43" s="146">
        <v>60</v>
      </c>
      <c r="I43" s="146" t="s">
        <v>204</v>
      </c>
      <c r="J43" s="148"/>
      <c r="K43" s="149">
        <f>B43*100/SUM($B$40:$B$51)</f>
        <v>1.018730013704888</v>
      </c>
      <c r="L43" s="149"/>
      <c r="M43" s="149">
        <f t="shared" si="9"/>
        <v>1.3701767108125644</v>
      </c>
      <c r="N43" s="149"/>
      <c r="O43" s="149">
        <f t="shared" si="10"/>
        <v>0.23773883948225763</v>
      </c>
      <c r="P43" s="150"/>
      <c r="Q43" s="149">
        <f t="shared" si="11"/>
        <v>0.96432015429122464</v>
      </c>
      <c r="R43" s="149"/>
    </row>
    <row r="44" spans="1:18" s="127" customFormat="1" ht="11.4">
      <c r="A44" s="384" t="s">
        <v>129</v>
      </c>
      <c r="B44" s="146">
        <f t="shared" si="7"/>
        <v>126</v>
      </c>
      <c r="C44" s="146" t="s">
        <v>204</v>
      </c>
      <c r="D44" s="146">
        <v>0</v>
      </c>
      <c r="E44" s="146"/>
      <c r="F44" s="146">
        <v>122</v>
      </c>
      <c r="G44" s="146" t="s">
        <v>204</v>
      </c>
      <c r="H44" s="146">
        <v>4</v>
      </c>
      <c r="I44" s="146" t="s">
        <v>204</v>
      </c>
      <c r="J44" s="148"/>
      <c r="K44" s="149">
        <f>B44*100/SUM($B$40:$B$51)</f>
        <v>0.28780264961169483</v>
      </c>
      <c r="L44" s="149"/>
      <c r="M44" s="149">
        <f t="shared" si="9"/>
        <v>0</v>
      </c>
      <c r="N44" s="149"/>
      <c r="O44" s="149">
        <f t="shared" si="10"/>
        <v>1.0742273487716827</v>
      </c>
      <c r="P44" s="150"/>
      <c r="Q44" s="149">
        <f t="shared" si="11"/>
        <v>6.4288010286081651E-2</v>
      </c>
      <c r="R44" s="149"/>
    </row>
    <row r="45" spans="1:18" s="127" customFormat="1" ht="11.4">
      <c r="A45" s="157" t="s">
        <v>48</v>
      </c>
      <c r="B45" s="146">
        <f t="shared" si="7"/>
        <v>290</v>
      </c>
      <c r="C45" s="146" t="s">
        <v>204</v>
      </c>
      <c r="D45" s="146">
        <v>226</v>
      </c>
      <c r="E45" s="146" t="s">
        <v>204</v>
      </c>
      <c r="F45" s="146">
        <v>44</v>
      </c>
      <c r="G45" s="146" t="s">
        <v>204</v>
      </c>
      <c r="H45" s="146">
        <v>20</v>
      </c>
      <c r="I45" s="146" t="s">
        <v>204</v>
      </c>
      <c r="J45" s="148"/>
      <c r="K45" s="149">
        <f t="shared" si="8"/>
        <v>0.66240292370945641</v>
      </c>
      <c r="L45" s="197"/>
      <c r="M45" s="149">
        <f t="shared" si="9"/>
        <v>0.86256249761459491</v>
      </c>
      <c r="N45" s="197"/>
      <c r="O45" s="149">
        <f t="shared" si="10"/>
        <v>0.38742625693404947</v>
      </c>
      <c r="P45" s="150"/>
      <c r="Q45" s="149">
        <f t="shared" si="11"/>
        <v>0.32144005143040821</v>
      </c>
      <c r="R45" s="149"/>
    </row>
    <row r="46" spans="1:18" s="127" customFormat="1" ht="11.4">
      <c r="A46" s="157" t="s">
        <v>49</v>
      </c>
      <c r="B46" s="146">
        <f t="shared" si="7"/>
        <v>119</v>
      </c>
      <c r="C46" s="146" t="s">
        <v>204</v>
      </c>
      <c r="D46" s="146">
        <v>81</v>
      </c>
      <c r="E46" s="146" t="s">
        <v>204</v>
      </c>
      <c r="F46" s="146">
        <v>30</v>
      </c>
      <c r="G46" s="146" t="s">
        <v>204</v>
      </c>
      <c r="H46" s="146">
        <v>8</v>
      </c>
      <c r="I46" s="146" t="s">
        <v>204</v>
      </c>
      <c r="J46" s="148"/>
      <c r="K46" s="149">
        <f t="shared" si="8"/>
        <v>0.27181361352215622</v>
      </c>
      <c r="L46" s="149"/>
      <c r="M46" s="149">
        <f t="shared" si="9"/>
        <v>0.30914850578222203</v>
      </c>
      <c r="N46" s="150"/>
      <c r="O46" s="149">
        <f t="shared" si="10"/>
        <v>0.26415426609139736</v>
      </c>
      <c r="P46" s="150"/>
      <c r="Q46" s="149">
        <f t="shared" si="11"/>
        <v>0.1285760205721633</v>
      </c>
      <c r="R46" s="149"/>
    </row>
    <row r="47" spans="1:18" s="127" customFormat="1" ht="11.4">
      <c r="A47" s="145" t="s">
        <v>128</v>
      </c>
      <c r="B47" s="146">
        <f t="shared" si="7"/>
        <v>1611</v>
      </c>
      <c r="C47" s="146"/>
      <c r="D47" s="146">
        <v>484</v>
      </c>
      <c r="E47" s="146" t="s">
        <v>204</v>
      </c>
      <c r="F47" s="146">
        <v>1007</v>
      </c>
      <c r="G47" s="146" t="s">
        <v>204</v>
      </c>
      <c r="H47" s="146">
        <v>120</v>
      </c>
      <c r="I47" s="146" t="s">
        <v>204</v>
      </c>
      <c r="J47" s="148"/>
      <c r="K47" s="149">
        <f t="shared" si="8"/>
        <v>3.6797624486066698</v>
      </c>
      <c r="L47" s="150"/>
      <c r="M47" s="149">
        <f t="shared" si="9"/>
        <v>1.8472577382542652</v>
      </c>
      <c r="N47" s="149"/>
      <c r="O47" s="149">
        <f t="shared" si="10"/>
        <v>8.8667781984679053</v>
      </c>
      <c r="P47" s="150"/>
      <c r="Q47" s="149">
        <f t="shared" si="11"/>
        <v>1.9286403085824493</v>
      </c>
      <c r="R47" s="149"/>
    </row>
    <row r="48" spans="1:18" s="127" customFormat="1" ht="11.4">
      <c r="A48" s="145" t="s">
        <v>50</v>
      </c>
      <c r="B48" s="146">
        <f t="shared" si="7"/>
        <v>2987</v>
      </c>
      <c r="C48" s="146"/>
      <c r="D48" s="146">
        <v>1802</v>
      </c>
      <c r="E48" s="146"/>
      <c r="F48" s="146">
        <v>938</v>
      </c>
      <c r="G48" s="146" t="s">
        <v>204</v>
      </c>
      <c r="H48" s="146">
        <v>247</v>
      </c>
      <c r="I48" s="146" t="s">
        <v>204</v>
      </c>
      <c r="J48" s="148"/>
      <c r="K48" s="149">
        <f t="shared" si="8"/>
        <v>6.822750114207401</v>
      </c>
      <c r="L48" s="150"/>
      <c r="M48" s="149">
        <f t="shared" si="9"/>
        <v>6.8776000915995574</v>
      </c>
      <c r="N48" s="150"/>
      <c r="O48" s="149">
        <f t="shared" si="10"/>
        <v>8.2592233864576912</v>
      </c>
      <c r="P48" s="150"/>
      <c r="Q48" s="149">
        <f t="shared" si="11"/>
        <v>3.9697846351655417</v>
      </c>
      <c r="R48" s="149"/>
    </row>
    <row r="49" spans="1:22" s="127" customFormat="1" ht="11.4">
      <c r="A49" s="145" t="s">
        <v>51</v>
      </c>
      <c r="B49" s="146">
        <f t="shared" si="7"/>
        <v>20855</v>
      </c>
      <c r="C49" s="146"/>
      <c r="D49" s="146">
        <v>11373</v>
      </c>
      <c r="E49" s="146"/>
      <c r="F49" s="146">
        <v>5175</v>
      </c>
      <c r="G49" s="146"/>
      <c r="H49" s="146">
        <v>4307</v>
      </c>
      <c r="I49" s="146"/>
      <c r="J49" s="148"/>
      <c r="K49" s="149">
        <f t="shared" si="8"/>
        <v>47.635906806761078</v>
      </c>
      <c r="L49" s="150"/>
      <c r="M49" s="149">
        <f t="shared" si="9"/>
        <v>43.406740200755699</v>
      </c>
      <c r="N49" s="150"/>
      <c r="O49" s="149">
        <f t="shared" si="10"/>
        <v>45.566610900766051</v>
      </c>
      <c r="P49" s="150"/>
      <c r="Q49" s="149">
        <f t="shared" si="11"/>
        <v>69.222115075538412</v>
      </c>
      <c r="R49" s="149"/>
    </row>
    <row r="50" spans="1:22" s="127" customFormat="1" ht="11.4">
      <c r="A50" s="157" t="s">
        <v>52</v>
      </c>
      <c r="B50" s="146">
        <f t="shared" si="7"/>
        <v>2174</v>
      </c>
      <c r="C50" s="146"/>
      <c r="D50" s="146">
        <v>887</v>
      </c>
      <c r="E50" s="146" t="s">
        <v>204</v>
      </c>
      <c r="F50" s="146">
        <v>1158</v>
      </c>
      <c r="G50" s="146" t="s">
        <v>204</v>
      </c>
      <c r="H50" s="146">
        <v>129</v>
      </c>
      <c r="I50" s="146" t="s">
        <v>204</v>
      </c>
      <c r="J50" s="232"/>
      <c r="K50" s="149">
        <f t="shared" si="8"/>
        <v>4.9657377798081317</v>
      </c>
      <c r="L50" s="150"/>
      <c r="M50" s="149">
        <f t="shared" si="9"/>
        <v>3.3853669707263081</v>
      </c>
      <c r="N50" s="150"/>
      <c r="O50" s="149">
        <f t="shared" si="10"/>
        <v>10.196354671127938</v>
      </c>
      <c r="P50" s="150"/>
      <c r="Q50" s="149">
        <f t="shared" si="11"/>
        <v>2.073288331726133</v>
      </c>
      <c r="R50" s="149"/>
    </row>
    <row r="51" spans="1:22" s="127" customFormat="1" ht="11.4">
      <c r="A51" s="157" t="s">
        <v>106</v>
      </c>
      <c r="B51" s="146">
        <f t="shared" si="7"/>
        <v>8023</v>
      </c>
      <c r="C51" s="146"/>
      <c r="D51" s="146">
        <v>5317</v>
      </c>
      <c r="E51" s="146"/>
      <c r="F51" s="146">
        <v>1894</v>
      </c>
      <c r="G51" s="146"/>
      <c r="H51" s="146">
        <v>812</v>
      </c>
      <c r="I51" s="146"/>
      <c r="J51" s="148"/>
      <c r="K51" s="149">
        <f>B51*100/SUM($B$40:$B$51)</f>
        <v>18.325719506624029</v>
      </c>
      <c r="L51" s="150"/>
      <c r="M51" s="149">
        <f>D51*100/SUM($D$40:$D$51)</f>
        <v>20.293118583260181</v>
      </c>
      <c r="N51" s="150"/>
      <c r="O51" s="149">
        <f>F51*100/SUM($F$40:$F$51)</f>
        <v>16.676939332570221</v>
      </c>
      <c r="P51" s="150"/>
      <c r="Q51" s="149">
        <f>H51*100/SUM($H$40:$H$51)</f>
        <v>13.050466088074574</v>
      </c>
      <c r="R51" s="149"/>
    </row>
    <row r="52" spans="1:22" s="127" customFormat="1" ht="11.4">
      <c r="A52" s="157" t="s">
        <v>69</v>
      </c>
      <c r="B52" s="146">
        <f t="shared" si="7"/>
        <v>1921</v>
      </c>
      <c r="C52" s="146"/>
      <c r="D52" s="146">
        <v>1227</v>
      </c>
      <c r="E52" s="146"/>
      <c r="F52" s="146">
        <v>637</v>
      </c>
      <c r="G52" s="146" t="s">
        <v>204</v>
      </c>
      <c r="H52" s="146">
        <v>57</v>
      </c>
      <c r="I52" s="146" t="s">
        <v>204</v>
      </c>
      <c r="J52" s="160"/>
      <c r="K52" s="212" t="s">
        <v>14</v>
      </c>
      <c r="L52" s="212"/>
      <c r="M52" s="212" t="s">
        <v>14</v>
      </c>
      <c r="N52" s="213"/>
      <c r="O52" s="212" t="s">
        <v>14</v>
      </c>
      <c r="P52" s="212"/>
      <c r="Q52" s="520">
        <v>0</v>
      </c>
      <c r="R52" s="149"/>
    </row>
    <row r="53" spans="1:22" s="127" customFormat="1" ht="6.6" customHeight="1">
      <c r="A53" s="169"/>
      <c r="B53" s="146"/>
      <c r="C53" s="537"/>
      <c r="D53" s="232"/>
      <c r="E53" s="537"/>
      <c r="F53" s="152"/>
      <c r="G53" s="537"/>
      <c r="H53" s="148"/>
      <c r="I53" s="537"/>
      <c r="J53" s="148"/>
      <c r="R53" s="137"/>
    </row>
    <row r="54" spans="1:22" s="133" customFormat="1" ht="36">
      <c r="A54" s="227" t="s">
        <v>107</v>
      </c>
      <c r="B54" s="168">
        <f>SUM(D54,F54,H54)</f>
        <v>45702</v>
      </c>
      <c r="C54" s="537"/>
      <c r="D54" s="168">
        <f>SUM(D55:D60)</f>
        <v>27427</v>
      </c>
      <c r="E54" s="537"/>
      <c r="F54" s="168">
        <f>SUM(F55:F60)</f>
        <v>11994</v>
      </c>
      <c r="G54" s="539"/>
      <c r="H54" s="168">
        <f>SUM(H55:H60)</f>
        <v>6281</v>
      </c>
      <c r="I54" s="537"/>
      <c r="J54" s="148"/>
      <c r="K54" s="165">
        <f>SUM(K55:K59)</f>
        <v>100</v>
      </c>
      <c r="L54" s="165"/>
      <c r="M54" s="165">
        <f>SUM(M55:M59)</f>
        <v>100</v>
      </c>
      <c r="N54" s="165"/>
      <c r="O54" s="165">
        <f>SUM(O55:O59)</f>
        <v>100</v>
      </c>
      <c r="P54" s="165"/>
      <c r="Q54" s="165">
        <f>SUM(Q55:Q58)</f>
        <v>100</v>
      </c>
      <c r="R54" s="165"/>
    </row>
    <row r="55" spans="1:22" s="127" customFormat="1" ht="11.4">
      <c r="A55" s="145" t="s">
        <v>108</v>
      </c>
      <c r="B55" s="146">
        <f t="shared" ref="B55:B60" si="12">SUM(D55,F55,H55)</f>
        <v>4450</v>
      </c>
      <c r="C55" s="146"/>
      <c r="D55" s="146">
        <v>1995</v>
      </c>
      <c r="E55" s="146"/>
      <c r="F55" s="146">
        <v>1903</v>
      </c>
      <c r="G55" s="146"/>
      <c r="H55" s="146">
        <v>552</v>
      </c>
      <c r="I55" s="146"/>
      <c r="J55" s="146"/>
      <c r="K55" s="149">
        <f>B55*100/SUM($B$55:$B$59)</f>
        <v>9.9374720857525674</v>
      </c>
      <c r="L55" s="150"/>
      <c r="M55" s="149">
        <f>D55*100/SUM($D$55:$D$59)</f>
        <v>7.4393108848864529</v>
      </c>
      <c r="N55" s="150"/>
      <c r="O55" s="149">
        <f>F55*100/SUM($F$55:$F$59)</f>
        <v>16.251067463706235</v>
      </c>
      <c r="P55" s="150"/>
      <c r="Q55" s="149">
        <f>H55*100/SUM($H$55:$H$59)</f>
        <v>8.8277626739165207</v>
      </c>
      <c r="R55" s="150"/>
    </row>
    <row r="56" spans="1:22" s="127" customFormat="1" ht="12">
      <c r="A56" s="145" t="s">
        <v>109</v>
      </c>
      <c r="B56" s="146">
        <f t="shared" si="12"/>
        <v>21954</v>
      </c>
      <c r="C56" s="146"/>
      <c r="D56" s="146">
        <v>12889</v>
      </c>
      <c r="E56" s="146"/>
      <c r="F56" s="146">
        <v>4884</v>
      </c>
      <c r="G56" s="146"/>
      <c r="H56" s="146">
        <v>4181</v>
      </c>
      <c r="I56" s="146"/>
      <c r="J56" s="146"/>
      <c r="K56" s="149">
        <f>B56*100/SUM($B$55:$B$59)</f>
        <v>49.026351049575702</v>
      </c>
      <c r="L56" s="165"/>
      <c r="M56" s="149">
        <f>D56*100/SUM($D$55:$D$59)</f>
        <v>48.062795987619793</v>
      </c>
      <c r="N56" s="165"/>
      <c r="O56" s="149">
        <f>F56*100/SUM($F$55:$F$59)</f>
        <v>41.707941929974382</v>
      </c>
      <c r="P56" s="165"/>
      <c r="Q56" s="149">
        <f>H56*100/SUM($H$55:$H$59)</f>
        <v>66.863905325443781</v>
      </c>
      <c r="R56" s="150"/>
    </row>
    <row r="57" spans="1:22" s="127" customFormat="1" ht="11.4">
      <c r="A57" s="145" t="s">
        <v>110</v>
      </c>
      <c r="B57" s="146">
        <f t="shared" si="12"/>
        <v>17271</v>
      </c>
      <c r="C57" s="146"/>
      <c r="D57" s="146">
        <v>11291</v>
      </c>
      <c r="E57" s="146"/>
      <c r="F57" s="146">
        <v>4460</v>
      </c>
      <c r="G57" s="146"/>
      <c r="H57" s="146">
        <v>1520</v>
      </c>
      <c r="I57" s="146"/>
      <c r="J57" s="146"/>
      <c r="K57" s="149">
        <f>B57*100/SUM($B$55:$B$59)</f>
        <v>38.568557391692721</v>
      </c>
      <c r="L57" s="150"/>
      <c r="M57" s="149">
        <f>D57*100/SUM($D$55:$D$59)</f>
        <v>42.103889323936308</v>
      </c>
      <c r="N57" s="150"/>
      <c r="O57" s="149">
        <f>F57*100/SUM($F$55:$F$59)</f>
        <v>38.087105038428696</v>
      </c>
      <c r="P57" s="197"/>
      <c r="Q57" s="149">
        <f>H57*100/SUM($H$55:$H$59)</f>
        <v>24.308332000639695</v>
      </c>
      <c r="R57" s="150"/>
    </row>
    <row r="58" spans="1:22" s="127" customFormat="1" ht="11.4">
      <c r="A58" s="145" t="s">
        <v>111</v>
      </c>
      <c r="B58" s="146">
        <f t="shared" si="12"/>
        <v>1074</v>
      </c>
      <c r="C58" s="146" t="s">
        <v>204</v>
      </c>
      <c r="D58" s="146">
        <v>611</v>
      </c>
      <c r="E58" s="146" t="s">
        <v>204</v>
      </c>
      <c r="F58" s="146">
        <v>463</v>
      </c>
      <c r="G58" s="146" t="s">
        <v>204</v>
      </c>
      <c r="H58" s="146">
        <v>0</v>
      </c>
      <c r="I58" s="146"/>
      <c r="J58" s="146"/>
      <c r="K58" s="149">
        <f>B58*100/SUM($B$55:$B$59)</f>
        <v>2.3983921393479233</v>
      </c>
      <c r="L58" s="150"/>
      <c r="M58" s="149">
        <f>D58*100/SUM($D$55:$D$59)</f>
        <v>2.2784054890554497</v>
      </c>
      <c r="N58" s="150"/>
      <c r="O58" s="149">
        <f>F58*100/SUM($F$55:$F$59)</f>
        <v>3.9538855678906919</v>
      </c>
      <c r="P58" s="150"/>
      <c r="Q58" s="149">
        <f>H58*100/SUM($H$55:$H$59)</f>
        <v>0</v>
      </c>
      <c r="R58" s="150"/>
    </row>
    <row r="59" spans="1:22" s="127" customFormat="1" ht="11.4">
      <c r="A59" s="145" t="s">
        <v>215</v>
      </c>
      <c r="B59" s="146">
        <f t="shared" si="12"/>
        <v>31</v>
      </c>
      <c r="C59" s="146" t="s">
        <v>204</v>
      </c>
      <c r="D59" s="146">
        <v>31</v>
      </c>
      <c r="E59" s="146" t="s">
        <v>204</v>
      </c>
      <c r="F59" s="146">
        <v>0</v>
      </c>
      <c r="G59" s="146"/>
      <c r="H59" s="146">
        <v>0</v>
      </c>
      <c r="I59" s="146"/>
      <c r="J59" s="146"/>
      <c r="K59" s="149">
        <f>B59*100/SUM($B$55:$B$59)</f>
        <v>6.9227333631085311E-2</v>
      </c>
      <c r="L59" s="150"/>
      <c r="M59" s="149">
        <f>D59*100/SUM($D$55:$D$59)</f>
        <v>0.11559831450199501</v>
      </c>
      <c r="N59" s="150"/>
      <c r="O59" s="149">
        <f>F59*100/SUM($F$55:$F$59)</f>
        <v>0</v>
      </c>
      <c r="P59" s="150"/>
      <c r="Q59" s="149">
        <f>H59*100/SUM($H$55:$H$59)</f>
        <v>0</v>
      </c>
      <c r="R59" s="150"/>
    </row>
    <row r="60" spans="1:22" s="127" customFormat="1" ht="11.4">
      <c r="A60" s="157" t="s">
        <v>69</v>
      </c>
      <c r="B60" s="146">
        <f t="shared" si="12"/>
        <v>922</v>
      </c>
      <c r="C60" s="146"/>
      <c r="D60" s="146">
        <v>610</v>
      </c>
      <c r="E60" s="146" t="s">
        <v>204</v>
      </c>
      <c r="F60" s="146">
        <v>284</v>
      </c>
      <c r="G60" s="146" t="s">
        <v>204</v>
      </c>
      <c r="H60" s="146">
        <v>28</v>
      </c>
      <c r="I60" s="146" t="s">
        <v>204</v>
      </c>
      <c r="J60" s="146"/>
      <c r="K60" s="204" t="s">
        <v>14</v>
      </c>
      <c r="L60" s="150"/>
      <c r="M60" s="204" t="s">
        <v>14</v>
      </c>
      <c r="N60" s="150"/>
      <c r="O60" s="204" t="s">
        <v>14</v>
      </c>
      <c r="P60" s="149"/>
      <c r="Q60" s="204">
        <v>0</v>
      </c>
      <c r="R60" s="150"/>
    </row>
    <row r="61" spans="1:22" s="127" customFormat="1" ht="6.6" customHeight="1">
      <c r="A61" s="169"/>
      <c r="B61" s="146"/>
      <c r="C61" s="537"/>
      <c r="D61" s="146"/>
      <c r="E61" s="537"/>
      <c r="F61" s="233"/>
      <c r="G61" s="539"/>
      <c r="H61" s="134"/>
      <c r="I61" s="537"/>
      <c r="J61" s="148"/>
      <c r="K61" s="197"/>
      <c r="L61" s="197"/>
      <c r="M61" s="197"/>
      <c r="N61" s="197"/>
      <c r="O61" s="197"/>
      <c r="P61" s="150"/>
      <c r="Q61" s="137"/>
      <c r="R61" s="137"/>
    </row>
    <row r="62" spans="1:22" s="133" customFormat="1" ht="24">
      <c r="A62" s="237" t="s">
        <v>113</v>
      </c>
      <c r="B62" s="168">
        <f>SUM(D62,F62,H62)</f>
        <v>45704</v>
      </c>
      <c r="C62" s="537"/>
      <c r="D62" s="168">
        <f>D63+D70+D71</f>
        <v>27429</v>
      </c>
      <c r="E62" s="537"/>
      <c r="F62" s="168">
        <f>SUM(F63+F70+F71)</f>
        <v>11995</v>
      </c>
      <c r="G62" s="539"/>
      <c r="H62" s="168">
        <f>SUM(H63+H70+H71)</f>
        <v>6280</v>
      </c>
      <c r="I62" s="537"/>
      <c r="J62" s="148"/>
      <c r="K62" s="165">
        <f>SUM(K63,K70)</f>
        <v>100</v>
      </c>
      <c r="L62" s="165"/>
      <c r="M62" s="165">
        <f>SUM(M63,M70)</f>
        <v>100</v>
      </c>
      <c r="N62" s="165"/>
      <c r="O62" s="165">
        <f>SUM(O63,O70)</f>
        <v>100</v>
      </c>
      <c r="P62" s="165"/>
      <c r="Q62" s="165">
        <f>SUM(Q63,Q70)</f>
        <v>100</v>
      </c>
      <c r="R62" s="165"/>
      <c r="V62" s="528"/>
    </row>
    <row r="63" spans="1:22" s="235" customFormat="1" ht="22.8">
      <c r="A63" s="145" t="s">
        <v>114</v>
      </c>
      <c r="B63" s="146">
        <f t="shared" ref="B63:B71" si="13">SUM(D63,F63,H63)</f>
        <v>42686</v>
      </c>
      <c r="C63" s="537"/>
      <c r="D63" s="135">
        <f>D64+D65+D66+D67+D68+D69</f>
        <v>25955</v>
      </c>
      <c r="E63" s="537"/>
      <c r="F63" s="135">
        <f>F64+F65+F66+F67+F68+F69</f>
        <v>10722</v>
      </c>
      <c r="G63" s="539"/>
      <c r="H63" s="135">
        <f>H64+H65+H66+H67+H68+H69</f>
        <v>6009</v>
      </c>
      <c r="I63" s="537"/>
      <c r="J63" s="148"/>
      <c r="K63" s="150">
        <f>B63*100/SUM(B63,B70)</f>
        <v>93.720634084222539</v>
      </c>
      <c r="L63" s="150"/>
      <c r="M63" s="149">
        <f>D63*100/SUM(D63,D70)</f>
        <v>94.916803803254709</v>
      </c>
      <c r="N63" s="150"/>
      <c r="O63" s="149">
        <f>F63*100/SUM(F63,F70)</f>
        <v>89.94211894975254</v>
      </c>
      <c r="P63" s="234"/>
      <c r="Q63" s="149">
        <f>H63*100/SUM(H63,H70)</f>
        <v>95.684713375796179</v>
      </c>
      <c r="R63" s="150"/>
    </row>
    <row r="64" spans="1:22" s="127" customFormat="1" ht="11.4">
      <c r="A64" s="229" t="s">
        <v>175</v>
      </c>
      <c r="B64" s="146">
        <f>SUM(D64,F64,H64)</f>
        <v>21229</v>
      </c>
      <c r="C64" s="146"/>
      <c r="D64" s="146">
        <v>14961</v>
      </c>
      <c r="E64" s="146"/>
      <c r="F64" s="146">
        <v>2394</v>
      </c>
      <c r="G64" s="146"/>
      <c r="H64" s="146">
        <v>3874</v>
      </c>
      <c r="I64" s="146"/>
      <c r="J64" s="148"/>
      <c r="K64" s="149">
        <f>B64*100/SUM(B63,B70)</f>
        <v>46.61002063847539</v>
      </c>
      <c r="L64" s="150"/>
      <c r="M64" s="149">
        <f>D64*100/SUM(D63,D70)</f>
        <v>54.712013165112452</v>
      </c>
      <c r="N64" s="150"/>
      <c r="O64" s="149">
        <f>F64*100/SUM(F63,F70)</f>
        <v>20.08220786846741</v>
      </c>
      <c r="P64" s="150"/>
      <c r="Q64" s="149">
        <f>H64*100/SUM(H63,H70)</f>
        <v>61.687898089171973</v>
      </c>
      <c r="R64" s="150"/>
    </row>
    <row r="65" spans="1:18" s="127" customFormat="1" ht="11.4">
      <c r="A65" s="229" t="s">
        <v>115</v>
      </c>
      <c r="B65" s="146">
        <f t="shared" si="13"/>
        <v>12106</v>
      </c>
      <c r="C65" s="146"/>
      <c r="D65" s="146">
        <v>7816</v>
      </c>
      <c r="E65" s="146"/>
      <c r="F65" s="146">
        <v>2595</v>
      </c>
      <c r="G65" s="146"/>
      <c r="H65" s="146">
        <v>1695</v>
      </c>
      <c r="I65" s="146"/>
      <c r="J65" s="148"/>
      <c r="K65" s="149">
        <f>B65*100/SUM(B63,B70)</f>
        <v>26.579721600140516</v>
      </c>
      <c r="L65" s="150"/>
      <c r="M65" s="149">
        <f>D65*100/SUM(D63,D70)</f>
        <v>28.582921923569209</v>
      </c>
      <c r="N65" s="150"/>
      <c r="O65" s="149">
        <f>F65*100/SUM(F63,F70)</f>
        <v>21.768308027850011</v>
      </c>
      <c r="P65" s="150"/>
      <c r="Q65" s="149">
        <f>H65*100/SUM(H63,H70)</f>
        <v>26.990445859872612</v>
      </c>
      <c r="R65" s="150"/>
    </row>
    <row r="66" spans="1:18" s="127" customFormat="1" ht="11.4">
      <c r="A66" s="308" t="s">
        <v>178</v>
      </c>
      <c r="B66" s="146">
        <f t="shared" si="13"/>
        <v>999</v>
      </c>
      <c r="C66" s="146" t="s">
        <v>204</v>
      </c>
      <c r="D66" s="146">
        <v>157</v>
      </c>
      <c r="E66" s="146" t="s">
        <v>204</v>
      </c>
      <c r="F66" s="146">
        <v>821</v>
      </c>
      <c r="G66" s="146" t="s">
        <v>204</v>
      </c>
      <c r="H66" s="146">
        <v>21</v>
      </c>
      <c r="I66" s="146" t="s">
        <v>204</v>
      </c>
      <c r="J66" s="148"/>
      <c r="K66" s="149">
        <f>B66*100/SUM(B63,B70)</f>
        <v>2.1933869055460415</v>
      </c>
      <c r="L66" s="150"/>
      <c r="M66" s="149">
        <f>D66*100/SUM(D63,D70)</f>
        <v>0.57414518193454012</v>
      </c>
      <c r="N66" s="150"/>
      <c r="O66" s="149">
        <f>F66*100/SUM(F63,F70)</f>
        <v>6.8870061236473452</v>
      </c>
      <c r="P66" s="150"/>
      <c r="Q66" s="149">
        <f>H66*100/SUM(H63,H70)</f>
        <v>0.33439490445859871</v>
      </c>
      <c r="R66" s="150"/>
    </row>
    <row r="67" spans="1:18" s="127" customFormat="1" ht="12">
      <c r="A67" s="229" t="s">
        <v>117</v>
      </c>
      <c r="B67" s="146">
        <f t="shared" si="13"/>
        <v>3166</v>
      </c>
      <c r="C67" s="146"/>
      <c r="D67" s="146">
        <v>1970</v>
      </c>
      <c r="E67" s="146"/>
      <c r="F67" s="146">
        <v>886</v>
      </c>
      <c r="G67" s="146" t="s">
        <v>204</v>
      </c>
      <c r="H67" s="146">
        <v>310</v>
      </c>
      <c r="I67" s="146"/>
      <c r="J67" s="148"/>
      <c r="K67" s="149">
        <f>B67*100/SUM(B63,B70)</f>
        <v>6.9512141571158832</v>
      </c>
      <c r="L67" s="150"/>
      <c r="M67" s="149">
        <f>D67*100/SUM(D63,D70)</f>
        <v>7.20424209179009</v>
      </c>
      <c r="N67" s="150"/>
      <c r="O67" s="149">
        <f>F67*100/SUM(F63,F70)</f>
        <v>7.4322623940944554</v>
      </c>
      <c r="P67" s="165"/>
      <c r="Q67" s="149">
        <f>H67*100/SUM(H63,H70)</f>
        <v>4.936305732484076</v>
      </c>
      <c r="R67" s="150"/>
    </row>
    <row r="68" spans="1:18" s="127" customFormat="1" ht="24" customHeight="1">
      <c r="A68" s="229" t="s">
        <v>116</v>
      </c>
      <c r="B68" s="146">
        <f t="shared" si="13"/>
        <v>2654</v>
      </c>
      <c r="C68" s="146"/>
      <c r="D68" s="146">
        <v>410</v>
      </c>
      <c r="E68" s="146" t="s">
        <v>204</v>
      </c>
      <c r="F68" s="146">
        <v>2223</v>
      </c>
      <c r="G68" s="146"/>
      <c r="H68" s="146">
        <v>21</v>
      </c>
      <c r="I68" s="146" t="s">
        <v>204</v>
      </c>
      <c r="J68" s="148"/>
      <c r="K68" s="149">
        <f>B68*100/SUM(B63,B70)</f>
        <v>5.8270759232424361</v>
      </c>
      <c r="L68" s="150"/>
      <c r="M68" s="149">
        <f>D68*100/SUM(D63,D70)</f>
        <v>1.4993600292558054</v>
      </c>
      <c r="N68" s="165"/>
      <c r="O68" s="149">
        <f>F68*100/SUM(F63,F70)</f>
        <v>18.647764449291166</v>
      </c>
      <c r="P68" s="150"/>
      <c r="Q68" s="149">
        <f>H68*100/SUM(H63,H70)</f>
        <v>0.33439490445859871</v>
      </c>
      <c r="R68" s="150"/>
    </row>
    <row r="69" spans="1:18" s="127" customFormat="1" ht="11.4">
      <c r="A69" s="229" t="s">
        <v>67</v>
      </c>
      <c r="B69" s="146">
        <f t="shared" si="13"/>
        <v>2532</v>
      </c>
      <c r="C69" s="146"/>
      <c r="D69" s="146">
        <v>641</v>
      </c>
      <c r="E69" s="146" t="s">
        <v>204</v>
      </c>
      <c r="F69" s="146">
        <v>1803</v>
      </c>
      <c r="G69" s="146" t="s">
        <v>204</v>
      </c>
      <c r="H69" s="146">
        <v>88</v>
      </c>
      <c r="I69" s="146" t="s">
        <v>204</v>
      </c>
      <c r="J69" s="148"/>
      <c r="K69" s="149">
        <f>B69*100/SUM(B63,B70)</f>
        <v>5.559214859702279</v>
      </c>
      <c r="L69" s="150"/>
      <c r="M69" s="149">
        <f>D69*100/SUM(D63,D70)</f>
        <v>2.3441214115926128</v>
      </c>
      <c r="N69" s="150"/>
      <c r="O69" s="149">
        <f>F69*100/SUM(F63,F70)</f>
        <v>15.124570086402148</v>
      </c>
      <c r="P69" s="150"/>
      <c r="Q69" s="149">
        <f>H69*100/SUM(H63,H70)</f>
        <v>1.4012738853503184</v>
      </c>
      <c r="R69" s="150"/>
    </row>
    <row r="70" spans="1:18" s="235" customFormat="1" ht="11.4">
      <c r="A70" s="145" t="s">
        <v>118</v>
      </c>
      <c r="B70" s="146">
        <f t="shared" si="13"/>
        <v>2860</v>
      </c>
      <c r="C70" s="146"/>
      <c r="D70" s="146">
        <v>1390</v>
      </c>
      <c r="E70" s="146"/>
      <c r="F70" s="146">
        <v>1199</v>
      </c>
      <c r="G70" s="146" t="s">
        <v>204</v>
      </c>
      <c r="H70" s="146">
        <v>271</v>
      </c>
      <c r="I70" s="146" t="s">
        <v>204</v>
      </c>
      <c r="J70" s="148"/>
      <c r="K70" s="149">
        <f>B70*100/SUM(B63,B70)</f>
        <v>6.279365915777456</v>
      </c>
      <c r="L70" s="150"/>
      <c r="M70" s="149">
        <f>D70*100/SUM(D63,D70)</f>
        <v>5.0831961967452912</v>
      </c>
      <c r="N70" s="150"/>
      <c r="O70" s="149">
        <f>F70*100/SUM(F63,F70)</f>
        <v>10.057881050247463</v>
      </c>
      <c r="P70" s="234"/>
      <c r="Q70" s="149">
        <f>H70*100/SUM(H63,H70)</f>
        <v>4.3152866242038215</v>
      </c>
      <c r="R70" s="150"/>
    </row>
    <row r="71" spans="1:18" s="127" customFormat="1" ht="11.4">
      <c r="A71" s="157" t="s">
        <v>69</v>
      </c>
      <c r="B71" s="146">
        <f t="shared" si="13"/>
        <v>158</v>
      </c>
      <c r="C71" s="146" t="s">
        <v>204</v>
      </c>
      <c r="D71" s="146">
        <v>84</v>
      </c>
      <c r="E71" s="146" t="s">
        <v>204</v>
      </c>
      <c r="F71" s="146">
        <v>74</v>
      </c>
      <c r="G71" s="146" t="s">
        <v>204</v>
      </c>
      <c r="H71" s="146">
        <v>0</v>
      </c>
      <c r="I71" s="146"/>
      <c r="J71" s="148"/>
      <c r="K71" s="204" t="s">
        <v>14</v>
      </c>
      <c r="L71" s="212"/>
      <c r="M71" s="204" t="s">
        <v>14</v>
      </c>
      <c r="N71" s="212"/>
      <c r="O71" s="204" t="s">
        <v>14</v>
      </c>
      <c r="P71" s="212"/>
      <c r="Q71" s="204" t="s">
        <v>14</v>
      </c>
      <c r="R71" s="150"/>
    </row>
    <row r="72" spans="1:18" s="127" customFormat="1" ht="6.6" customHeight="1">
      <c r="A72" s="151"/>
      <c r="B72" s="146"/>
      <c r="C72" s="537"/>
      <c r="D72" s="146"/>
      <c r="E72" s="537"/>
      <c r="F72" s="146"/>
      <c r="G72" s="537"/>
      <c r="H72" s="146"/>
      <c r="I72" s="537"/>
      <c r="J72" s="232"/>
      <c r="K72" s="150"/>
      <c r="L72" s="150"/>
      <c r="M72" s="150"/>
      <c r="N72" s="150"/>
      <c r="O72" s="150"/>
      <c r="P72" s="150"/>
      <c r="Q72" s="137"/>
      <c r="R72" s="137"/>
    </row>
    <row r="73" spans="1:18" s="133" customFormat="1" ht="24">
      <c r="A73" s="227" t="s">
        <v>119</v>
      </c>
      <c r="B73" s="168">
        <f t="shared" ref="B73:B76" si="14">SUM(D73,F73,H73)</f>
        <v>45702</v>
      </c>
      <c r="C73" s="146"/>
      <c r="D73" s="168">
        <f>SUM(D74:D76)</f>
        <v>27428</v>
      </c>
      <c r="E73" s="168"/>
      <c r="F73" s="168">
        <f>SUM(F74:F76)</f>
        <v>11994</v>
      </c>
      <c r="G73" s="168"/>
      <c r="H73" s="168">
        <f>SUM(H74:H76)</f>
        <v>6280</v>
      </c>
      <c r="I73" s="146"/>
      <c r="J73" s="148"/>
      <c r="K73" s="165">
        <f>SUM(K74:K75)</f>
        <v>100</v>
      </c>
      <c r="L73" s="165"/>
      <c r="M73" s="165">
        <f>SUM(M74:M75)</f>
        <v>100</v>
      </c>
      <c r="N73" s="165"/>
      <c r="O73" s="165">
        <f>SUM(O74:O75)</f>
        <v>100</v>
      </c>
      <c r="P73" s="206"/>
      <c r="Q73" s="165">
        <f>SUM(Q74:Q75)</f>
        <v>100</v>
      </c>
      <c r="R73" s="165"/>
    </row>
    <row r="74" spans="1:18" s="127" customFormat="1" ht="11.4">
      <c r="A74" s="145" t="s">
        <v>120</v>
      </c>
      <c r="B74" s="146">
        <f t="shared" si="14"/>
        <v>589</v>
      </c>
      <c r="C74" s="146" t="s">
        <v>204</v>
      </c>
      <c r="D74" s="146">
        <v>0</v>
      </c>
      <c r="E74" s="146"/>
      <c r="F74" s="146">
        <v>573</v>
      </c>
      <c r="G74" s="146" t="s">
        <v>204</v>
      </c>
      <c r="H74" s="146">
        <v>16</v>
      </c>
      <c r="I74" s="146" t="s">
        <v>204</v>
      </c>
      <c r="J74" s="160"/>
      <c r="K74" s="149">
        <f>B74*100/SUM(B74:B75)</f>
        <v>1.2891223462464434</v>
      </c>
      <c r="L74" s="150"/>
      <c r="M74" s="149">
        <f>D74*100/SUM(D74:D75)</f>
        <v>0</v>
      </c>
      <c r="N74" s="150"/>
      <c r="O74" s="149">
        <f>F74*100/SUM(F74:F75)</f>
        <v>4.7773886943471737</v>
      </c>
      <c r="P74" s="137"/>
      <c r="Q74" s="149">
        <f>H74*100/SUM(H74:H75)</f>
        <v>0.25477707006369427</v>
      </c>
      <c r="R74" s="137"/>
    </row>
    <row r="75" spans="1:18" s="127" customFormat="1" ht="11.4">
      <c r="A75" s="145" t="s">
        <v>121</v>
      </c>
      <c r="B75" s="146">
        <f t="shared" si="14"/>
        <v>45101</v>
      </c>
      <c r="C75" s="146"/>
      <c r="D75" s="146">
        <v>27416</v>
      </c>
      <c r="E75" s="146"/>
      <c r="F75" s="146">
        <v>11421</v>
      </c>
      <c r="G75" s="146"/>
      <c r="H75" s="146">
        <v>6264</v>
      </c>
      <c r="I75" s="146"/>
      <c r="J75" s="160"/>
      <c r="K75" s="149">
        <f>B75*100/SUM(B74:B75)</f>
        <v>98.710877653753556</v>
      </c>
      <c r="L75" s="150"/>
      <c r="M75" s="149">
        <f>D75*100/SUM(D74:D75)</f>
        <v>100</v>
      </c>
      <c r="N75" s="150"/>
      <c r="O75" s="149">
        <f>F75*100/SUM(F74:F75)</f>
        <v>95.222611305652833</v>
      </c>
      <c r="P75" s="137"/>
      <c r="Q75" s="149">
        <f>H75*100/SUM(H74:H75)</f>
        <v>99.745222929936304</v>
      </c>
      <c r="R75" s="149"/>
    </row>
    <row r="76" spans="1:18" s="127" customFormat="1" ht="11.4">
      <c r="A76" s="145" t="s">
        <v>4</v>
      </c>
      <c r="B76" s="146">
        <f t="shared" si="14"/>
        <v>12</v>
      </c>
      <c r="C76" s="146" t="s">
        <v>204</v>
      </c>
      <c r="D76" s="146">
        <v>12</v>
      </c>
      <c r="E76" s="146" t="s">
        <v>204</v>
      </c>
      <c r="F76" s="146">
        <v>0</v>
      </c>
      <c r="G76" s="146"/>
      <c r="H76" s="146">
        <v>0</v>
      </c>
      <c r="I76" s="146"/>
      <c r="J76" s="160"/>
      <c r="K76" s="213" t="s">
        <v>14</v>
      </c>
      <c r="L76" s="212"/>
      <c r="M76" s="213">
        <v>0</v>
      </c>
      <c r="N76" s="212"/>
      <c r="O76" s="213" t="s">
        <v>14</v>
      </c>
      <c r="P76" s="520"/>
      <c r="Q76" s="213" t="s">
        <v>14</v>
      </c>
      <c r="R76" s="149"/>
    </row>
    <row r="77" spans="1:18" s="127" customFormat="1" ht="6.6" customHeight="1">
      <c r="A77" s="151"/>
      <c r="B77" s="146"/>
      <c r="C77" s="537"/>
      <c r="D77" s="163"/>
      <c r="E77" s="537"/>
      <c r="F77" s="135"/>
      <c r="G77" s="539"/>
      <c r="H77" s="135"/>
      <c r="I77" s="537"/>
      <c r="J77" s="148"/>
      <c r="K77" s="149"/>
      <c r="L77" s="150"/>
      <c r="M77" s="236"/>
      <c r="N77" s="150"/>
      <c r="O77" s="149"/>
      <c r="P77" s="137"/>
      <c r="Q77" s="137"/>
      <c r="R77" s="137"/>
    </row>
    <row r="78" spans="1:18" s="133" customFormat="1" ht="24">
      <c r="A78" s="170" t="s">
        <v>144</v>
      </c>
      <c r="B78" s="168">
        <f t="shared" ref="B78:B81" si="15">SUM(D78,F78,H78)</f>
        <v>45701</v>
      </c>
      <c r="C78" s="537"/>
      <c r="D78" s="168">
        <f>SUM(D79:D81)</f>
        <v>27427</v>
      </c>
      <c r="E78" s="537"/>
      <c r="F78" s="168">
        <f>SUM(F79:F81)</f>
        <v>11994</v>
      </c>
      <c r="G78" s="539"/>
      <c r="H78" s="168">
        <f>SUM(H79:H81)</f>
        <v>6280</v>
      </c>
      <c r="I78" s="537"/>
      <c r="J78" s="148"/>
      <c r="K78" s="165">
        <f>SUM(K79:K80)</f>
        <v>100</v>
      </c>
      <c r="L78" s="165"/>
      <c r="M78" s="165">
        <f>SUM(M79:M80)</f>
        <v>100</v>
      </c>
      <c r="N78" s="165"/>
      <c r="O78" s="165">
        <f>SUM(O79:O80)</f>
        <v>100</v>
      </c>
      <c r="P78" s="206"/>
      <c r="Q78" s="165">
        <f>SUM(Q79:Q80)</f>
        <v>100</v>
      </c>
      <c r="R78" s="165"/>
    </row>
    <row r="79" spans="1:18" s="127" customFormat="1" ht="11.4">
      <c r="A79" s="145" t="s">
        <v>170</v>
      </c>
      <c r="B79" s="146">
        <f t="shared" si="15"/>
        <v>35614</v>
      </c>
      <c r="C79" s="146"/>
      <c r="D79" s="146">
        <v>25094</v>
      </c>
      <c r="E79" s="146"/>
      <c r="F79" s="146">
        <v>5229</v>
      </c>
      <c r="G79" s="146"/>
      <c r="H79" s="146">
        <v>5291</v>
      </c>
      <c r="I79" s="146"/>
      <c r="J79" s="146"/>
      <c r="K79" s="149">
        <f>B79*100/SUM(B79:B80)</f>
        <v>78.351740220882647</v>
      </c>
      <c r="L79" s="150"/>
      <c r="M79" s="149">
        <f>D79*100/SUM(D79:D80)</f>
        <v>92.176021157801941</v>
      </c>
      <c r="N79" s="150"/>
      <c r="O79" s="149">
        <f>F79*100/SUM(F79:F80)</f>
        <v>43.75732217573222</v>
      </c>
      <c r="P79" s="137"/>
      <c r="Q79" s="149">
        <f>H79*100/SUM(H79:H80)</f>
        <v>84.251592356687894</v>
      </c>
      <c r="R79" s="149"/>
    </row>
    <row r="80" spans="1:18" s="127" customFormat="1" ht="11.4">
      <c r="A80" s="145" t="s">
        <v>142</v>
      </c>
      <c r="B80" s="146">
        <f t="shared" si="15"/>
        <v>9840</v>
      </c>
      <c r="C80" s="146"/>
      <c r="D80" s="146">
        <v>2130</v>
      </c>
      <c r="E80" s="146"/>
      <c r="F80" s="146">
        <v>6721</v>
      </c>
      <c r="G80" s="146"/>
      <c r="H80" s="146">
        <v>989</v>
      </c>
      <c r="I80" s="146"/>
      <c r="J80" s="146"/>
      <c r="K80" s="149">
        <f>B80*100/SUM(B79:B80)</f>
        <v>21.64825977911735</v>
      </c>
      <c r="L80" s="150"/>
      <c r="M80" s="149">
        <f>D80*100/SUM(D79:D80)</f>
        <v>7.8239788421980609</v>
      </c>
      <c r="N80" s="150"/>
      <c r="O80" s="149">
        <f>F80*100/SUM(F79:F80)</f>
        <v>56.24267782426778</v>
      </c>
      <c r="P80" s="137"/>
      <c r="Q80" s="149">
        <f>H80*100/SUM(H79:H80)</f>
        <v>15.748407643312103</v>
      </c>
      <c r="R80" s="149"/>
    </row>
    <row r="81" spans="1:18" s="127" customFormat="1" ht="11.4">
      <c r="A81" s="145" t="s">
        <v>4</v>
      </c>
      <c r="B81" s="146">
        <f t="shared" si="15"/>
        <v>247</v>
      </c>
      <c r="C81" s="146" t="s">
        <v>204</v>
      </c>
      <c r="D81" s="146">
        <v>203</v>
      </c>
      <c r="E81" s="146" t="s">
        <v>204</v>
      </c>
      <c r="F81" s="146">
        <v>44</v>
      </c>
      <c r="G81" s="146" t="s">
        <v>204</v>
      </c>
      <c r="H81" s="146">
        <v>0</v>
      </c>
      <c r="I81" s="146"/>
      <c r="J81" s="146"/>
      <c r="K81" s="213" t="s">
        <v>14</v>
      </c>
      <c r="L81" s="212"/>
      <c r="M81" s="521" t="s">
        <v>14</v>
      </c>
      <c r="N81" s="212"/>
      <c r="O81" s="213">
        <v>0</v>
      </c>
      <c r="P81" s="520"/>
      <c r="Q81" s="520">
        <v>0</v>
      </c>
      <c r="R81" s="149"/>
    </row>
    <row r="82" spans="1:18" s="127" customFormat="1" ht="6.6" customHeight="1">
      <c r="A82" s="151"/>
      <c r="B82" s="146"/>
      <c r="C82" s="537"/>
      <c r="D82" s="163"/>
      <c r="E82" s="537"/>
      <c r="F82" s="135"/>
      <c r="G82" s="539"/>
      <c r="H82" s="135"/>
      <c r="I82" s="537"/>
      <c r="J82" s="148"/>
      <c r="R82" s="137"/>
    </row>
    <row r="83" spans="1:18" s="238" customFormat="1" ht="25.8">
      <c r="A83" s="390" t="s">
        <v>208</v>
      </c>
      <c r="B83" s="168">
        <f t="shared" ref="B83:B86" si="16">SUM(D83,F83,H83)</f>
        <v>45703</v>
      </c>
      <c r="C83" s="546"/>
      <c r="D83" s="168">
        <f>SUM(D84:D86)</f>
        <v>27428</v>
      </c>
      <c r="E83" s="546"/>
      <c r="F83" s="168">
        <f>SUM(F84:F86)</f>
        <v>11994</v>
      </c>
      <c r="G83" s="546"/>
      <c r="H83" s="168">
        <f>SUM(H84:H86)</f>
        <v>6281</v>
      </c>
      <c r="I83" s="538"/>
      <c r="J83" s="172"/>
      <c r="K83" s="154">
        <f>SUM(K84:K85)</f>
        <v>100</v>
      </c>
      <c r="L83" s="149"/>
      <c r="M83" s="154">
        <f>SUM(M84:M85)</f>
        <v>100</v>
      </c>
      <c r="N83" s="149"/>
      <c r="O83" s="154">
        <f>SUM(O84:O85)</f>
        <v>100</v>
      </c>
      <c r="P83" s="154"/>
      <c r="Q83" s="154">
        <f>SUM(Q84:Q85)</f>
        <v>100</v>
      </c>
      <c r="R83" s="154"/>
    </row>
    <row r="84" spans="1:18" s="127" customFormat="1" ht="11.4">
      <c r="A84" s="239" t="s">
        <v>101</v>
      </c>
      <c r="B84" s="146">
        <f t="shared" si="16"/>
        <v>8519</v>
      </c>
      <c r="C84" s="146"/>
      <c r="D84" s="146">
        <v>4403</v>
      </c>
      <c r="E84" s="146"/>
      <c r="F84" s="146">
        <v>2782</v>
      </c>
      <c r="G84" s="146"/>
      <c r="H84" s="146">
        <v>1334</v>
      </c>
      <c r="I84" s="537"/>
      <c r="J84" s="148"/>
      <c r="K84" s="150">
        <f>B84*100/SUM(B84:B85)</f>
        <v>18.666871179087146</v>
      </c>
      <c r="L84" s="150"/>
      <c r="M84" s="150">
        <f>D84*100/SUM(D84:D85)</f>
        <v>16.052938602887561</v>
      </c>
      <c r="N84" s="150"/>
      <c r="O84" s="150">
        <f>F84*100/SUM(F84:F85)</f>
        <v>23.323272971160296</v>
      </c>
      <c r="P84" s="150"/>
      <c r="Q84" s="150">
        <f>H84*100/SUM(H84:H85)</f>
        <v>21.238656264925968</v>
      </c>
      <c r="R84" s="149"/>
    </row>
    <row r="85" spans="1:18" s="127" customFormat="1" ht="11.4">
      <c r="A85" s="239" t="s">
        <v>102</v>
      </c>
      <c r="B85" s="146">
        <f t="shared" si="16"/>
        <v>37118</v>
      </c>
      <c r="C85" s="146"/>
      <c r="D85" s="146">
        <v>23025</v>
      </c>
      <c r="E85" s="146"/>
      <c r="F85" s="146">
        <v>9146</v>
      </c>
      <c r="G85" s="146"/>
      <c r="H85" s="146">
        <v>4947</v>
      </c>
      <c r="I85" s="537"/>
      <c r="J85" s="148"/>
      <c r="K85" s="150">
        <f>B85*100/SUM(B84:B85)</f>
        <v>81.333128820912862</v>
      </c>
      <c r="L85" s="150"/>
      <c r="M85" s="150">
        <f>D85*100/SUM(D84:D85)</f>
        <v>83.947061397112435</v>
      </c>
      <c r="N85" s="150"/>
      <c r="O85" s="150">
        <f>F85*100/SUM(F84:F85)</f>
        <v>76.676727028839707</v>
      </c>
      <c r="P85" s="150"/>
      <c r="Q85" s="150">
        <f>H85*100/SUM(H84:H85)</f>
        <v>78.761343735074036</v>
      </c>
      <c r="R85" s="150"/>
    </row>
    <row r="86" spans="1:18" s="127" customFormat="1" ht="12">
      <c r="A86" s="239" t="s">
        <v>4</v>
      </c>
      <c r="B86" s="146">
        <f t="shared" si="16"/>
        <v>66</v>
      </c>
      <c r="C86" s="146" t="s">
        <v>204</v>
      </c>
      <c r="D86" s="146">
        <v>0</v>
      </c>
      <c r="E86" s="146"/>
      <c r="F86" s="146">
        <v>66</v>
      </c>
      <c r="G86" s="146" t="s">
        <v>204</v>
      </c>
      <c r="H86" s="146">
        <v>0</v>
      </c>
      <c r="I86" s="539"/>
      <c r="J86" s="148"/>
      <c r="K86" s="212" t="s">
        <v>14</v>
      </c>
      <c r="L86" s="150"/>
      <c r="M86" s="212" t="s">
        <v>14</v>
      </c>
      <c r="N86" s="150"/>
      <c r="O86" s="212" t="s">
        <v>14</v>
      </c>
      <c r="P86" s="165"/>
      <c r="Q86" s="212">
        <v>0</v>
      </c>
      <c r="R86" s="150"/>
    </row>
    <row r="87" spans="1:18" s="127" customFormat="1" ht="6.6" customHeight="1">
      <c r="A87" s="240"/>
      <c r="B87" s="146"/>
      <c r="C87" s="537"/>
      <c r="D87" s="232"/>
      <c r="E87" s="537"/>
      <c r="F87" s="195"/>
      <c r="G87" s="539"/>
      <c r="H87" s="134"/>
      <c r="I87" s="537"/>
      <c r="J87" s="148"/>
      <c r="K87" s="165"/>
      <c r="L87" s="165"/>
      <c r="M87" s="165"/>
      <c r="N87" s="165"/>
      <c r="O87" s="165"/>
      <c r="P87" s="150"/>
      <c r="Q87" s="150"/>
      <c r="R87" s="137"/>
    </row>
    <row r="88" spans="1:18" s="133" customFormat="1" ht="36">
      <c r="A88" s="227" t="s">
        <v>70</v>
      </c>
      <c r="B88" s="168">
        <f t="shared" ref="B88:B95" si="17">SUM(D88,F88,H88)</f>
        <v>45702</v>
      </c>
      <c r="C88" s="537"/>
      <c r="D88" s="168">
        <f>SUM(D89:D95)</f>
        <v>27428</v>
      </c>
      <c r="E88" s="537"/>
      <c r="F88" s="168">
        <f>SUM(F89:F95)</f>
        <v>11994</v>
      </c>
      <c r="G88" s="539"/>
      <c r="H88" s="168">
        <f>SUM(H89:H95)</f>
        <v>6280</v>
      </c>
      <c r="I88" s="537"/>
      <c r="J88" s="148"/>
      <c r="K88" s="165">
        <f>SUM(K89:K94)</f>
        <v>99.999999999999986</v>
      </c>
      <c r="L88" s="165"/>
      <c r="M88" s="165">
        <f>SUM(M89:M94)</f>
        <v>100</v>
      </c>
      <c r="N88" s="165"/>
      <c r="O88" s="165">
        <f>SUM(O89:O94)</f>
        <v>100</v>
      </c>
      <c r="P88" s="165"/>
      <c r="Q88" s="165">
        <f>SUM(Q89:Q94)</f>
        <v>99.999999999999986</v>
      </c>
      <c r="R88" s="165"/>
    </row>
    <row r="89" spans="1:18" s="127" customFormat="1" ht="12">
      <c r="A89" s="145" t="s">
        <v>38</v>
      </c>
      <c r="B89" s="146">
        <f t="shared" si="17"/>
        <v>20112</v>
      </c>
      <c r="C89" s="146"/>
      <c r="D89" s="146">
        <v>9037</v>
      </c>
      <c r="E89" s="146"/>
      <c r="F89" s="146">
        <v>7173</v>
      </c>
      <c r="G89" s="146"/>
      <c r="H89" s="146">
        <v>3902</v>
      </c>
      <c r="I89" s="146"/>
      <c r="J89" s="148"/>
      <c r="K89" s="150">
        <f>B89*100/SUM($B$89:$B$94)</f>
        <v>44.081095890410957</v>
      </c>
      <c r="L89" s="165"/>
      <c r="M89" s="150">
        <f>D89*100/SUM($D$89:$D$94)</f>
        <v>32.98054815517682</v>
      </c>
      <c r="N89" s="165"/>
      <c r="O89" s="150">
        <f>F89*100/SUM($F$89:$F$94)</f>
        <v>60.055257870060281</v>
      </c>
      <c r="P89" s="150"/>
      <c r="Q89" s="150">
        <f>H89*100/SUM($H$89:$H$94)</f>
        <v>62.133757961783438</v>
      </c>
      <c r="R89" s="137"/>
    </row>
    <row r="90" spans="1:18" s="127" customFormat="1" ht="11.4">
      <c r="A90" s="145" t="s">
        <v>37</v>
      </c>
      <c r="B90" s="146">
        <f>SUM(D90,F90,H90)</f>
        <v>8689</v>
      </c>
      <c r="C90" s="146"/>
      <c r="D90" s="146">
        <v>4452</v>
      </c>
      <c r="E90" s="146"/>
      <c r="F90" s="146">
        <v>2351</v>
      </c>
      <c r="G90" s="146"/>
      <c r="H90" s="146">
        <v>1886</v>
      </c>
      <c r="I90" s="146"/>
      <c r="J90" s="148"/>
      <c r="K90" s="150">
        <f t="shared" ref="K90:K94" si="18">B90*100/SUM($B$89:$B$94)</f>
        <v>19.044383561643837</v>
      </c>
      <c r="L90" s="150"/>
      <c r="M90" s="150">
        <f t="shared" ref="M90:M94" si="19">D90*100/SUM($D$89:$D$94)</f>
        <v>16.247582205029012</v>
      </c>
      <c r="N90" s="150"/>
      <c r="O90" s="150">
        <f t="shared" ref="O90:O94" si="20">F90*100/SUM($F$89:$F$94)</f>
        <v>19.683523107836571</v>
      </c>
      <c r="P90" s="150"/>
      <c r="Q90" s="150">
        <f t="shared" ref="Q90:Q94" si="21">H90*100/SUM($H$89:$H$94)</f>
        <v>30.03184713375796</v>
      </c>
      <c r="R90" s="137"/>
    </row>
    <row r="91" spans="1:18" s="127" customFormat="1" ht="11.4">
      <c r="A91" s="145" t="s">
        <v>203</v>
      </c>
      <c r="B91" s="146">
        <f t="shared" si="17"/>
        <v>15654</v>
      </c>
      <c r="C91" s="146"/>
      <c r="D91" s="146">
        <v>13104</v>
      </c>
      <c r="E91" s="146"/>
      <c r="F91" s="146">
        <v>2080</v>
      </c>
      <c r="G91" s="146"/>
      <c r="H91" s="146">
        <v>470</v>
      </c>
      <c r="I91" s="146"/>
      <c r="J91" s="148"/>
      <c r="K91" s="150">
        <f t="shared" si="18"/>
        <v>34.310136986301373</v>
      </c>
      <c r="L91" s="150"/>
      <c r="M91" s="150">
        <f t="shared" si="19"/>
        <v>47.823072150651434</v>
      </c>
      <c r="N91" s="150"/>
      <c r="O91" s="150">
        <f t="shared" si="20"/>
        <v>17.4146014735432</v>
      </c>
      <c r="P91" s="150"/>
      <c r="Q91" s="150">
        <f t="shared" si="21"/>
        <v>7.484076433121019</v>
      </c>
      <c r="R91" s="137"/>
    </row>
    <row r="92" spans="1:18" s="127" customFormat="1" ht="11.4">
      <c r="A92" s="145" t="s">
        <v>66</v>
      </c>
      <c r="B92" s="146">
        <f t="shared" si="17"/>
        <v>460</v>
      </c>
      <c r="C92" s="146" t="s">
        <v>204</v>
      </c>
      <c r="D92" s="146">
        <v>333</v>
      </c>
      <c r="E92" s="146" t="s">
        <v>204</v>
      </c>
      <c r="F92" s="146">
        <v>105</v>
      </c>
      <c r="G92" s="146" t="s">
        <v>204</v>
      </c>
      <c r="H92" s="146">
        <v>22</v>
      </c>
      <c r="I92" s="146" t="s">
        <v>204</v>
      </c>
      <c r="J92" s="148"/>
      <c r="K92" s="150">
        <f t="shared" si="18"/>
        <v>1.0082191780821919</v>
      </c>
      <c r="L92" s="150"/>
      <c r="M92" s="150">
        <f t="shared" si="19"/>
        <v>1.2152841137184773</v>
      </c>
      <c r="N92" s="150"/>
      <c r="O92" s="150">
        <f t="shared" si="20"/>
        <v>0.87910247823174814</v>
      </c>
      <c r="P92" s="150"/>
      <c r="Q92" s="150">
        <f t="shared" si="21"/>
        <v>0.3503184713375796</v>
      </c>
      <c r="R92" s="137"/>
    </row>
    <row r="93" spans="1:18" s="127" customFormat="1" ht="11.4">
      <c r="A93" s="145" t="s">
        <v>122</v>
      </c>
      <c r="B93" s="146">
        <f t="shared" si="17"/>
        <v>32</v>
      </c>
      <c r="C93" s="146" t="s">
        <v>204</v>
      </c>
      <c r="D93" s="146">
        <v>0</v>
      </c>
      <c r="E93" s="146" t="s">
        <v>204</v>
      </c>
      <c r="F93" s="146">
        <v>32</v>
      </c>
      <c r="G93" s="146"/>
      <c r="H93" s="146">
        <v>0</v>
      </c>
      <c r="I93" s="146"/>
      <c r="J93" s="148"/>
      <c r="K93" s="150">
        <f t="shared" si="18"/>
        <v>7.0136986301369858E-2</v>
      </c>
      <c r="L93" s="150"/>
      <c r="M93" s="150">
        <f t="shared" si="19"/>
        <v>0</v>
      </c>
      <c r="N93" s="150"/>
      <c r="O93" s="150">
        <f t="shared" si="20"/>
        <v>0.26791694574681851</v>
      </c>
      <c r="P93" s="150"/>
      <c r="Q93" s="150">
        <f t="shared" si="21"/>
        <v>0</v>
      </c>
      <c r="R93" s="137"/>
    </row>
    <row r="94" spans="1:18" s="127" customFormat="1" ht="11.4">
      <c r="A94" s="145" t="s">
        <v>67</v>
      </c>
      <c r="B94" s="146">
        <f>SUM(D94,F94,H94)</f>
        <v>678</v>
      </c>
      <c r="C94" s="146" t="s">
        <v>204</v>
      </c>
      <c r="D94" s="146">
        <v>475</v>
      </c>
      <c r="E94" s="146" t="s">
        <v>204</v>
      </c>
      <c r="F94" s="146">
        <v>203</v>
      </c>
      <c r="G94" s="146" t="s">
        <v>204</v>
      </c>
      <c r="H94" s="146">
        <v>0</v>
      </c>
      <c r="I94" s="146"/>
      <c r="J94" s="148"/>
      <c r="K94" s="150">
        <f t="shared" si="18"/>
        <v>1.486027397260274</v>
      </c>
      <c r="L94" s="150"/>
      <c r="M94" s="150">
        <f t="shared" si="19"/>
        <v>1.7335133754242547</v>
      </c>
      <c r="N94" s="150"/>
      <c r="O94" s="150">
        <f t="shared" si="20"/>
        <v>1.6995981245813798</v>
      </c>
      <c r="P94" s="150"/>
      <c r="Q94" s="150">
        <f t="shared" si="21"/>
        <v>0</v>
      </c>
      <c r="R94" s="137"/>
    </row>
    <row r="95" spans="1:18" s="127" customFormat="1" ht="11.4">
      <c r="A95" s="145" t="s">
        <v>4</v>
      </c>
      <c r="B95" s="146">
        <f t="shared" si="17"/>
        <v>77</v>
      </c>
      <c r="C95" s="146" t="s">
        <v>204</v>
      </c>
      <c r="D95" s="146">
        <v>27</v>
      </c>
      <c r="E95" s="146" t="s">
        <v>204</v>
      </c>
      <c r="F95" s="146">
        <v>50</v>
      </c>
      <c r="G95" s="146" t="s">
        <v>204</v>
      </c>
      <c r="H95" s="146">
        <v>0</v>
      </c>
      <c r="I95" s="146"/>
      <c r="J95" s="148"/>
      <c r="K95" s="212" t="s">
        <v>14</v>
      </c>
      <c r="L95" s="150"/>
      <c r="M95" s="212" t="s">
        <v>14</v>
      </c>
      <c r="N95" s="150"/>
      <c r="O95" s="212">
        <v>0</v>
      </c>
      <c r="P95" s="150"/>
      <c r="Q95" s="212" t="s">
        <v>14</v>
      </c>
      <c r="R95" s="150"/>
    </row>
    <row r="96" spans="1:18" s="127" customFormat="1" ht="6.6" customHeight="1">
      <c r="A96" s="169"/>
      <c r="B96" s="146"/>
      <c r="C96" s="537"/>
      <c r="D96" s="146"/>
      <c r="E96" s="539"/>
      <c r="F96" s="135"/>
      <c r="G96" s="539"/>
      <c r="H96" s="135"/>
      <c r="I96" s="537"/>
      <c r="J96" s="148"/>
      <c r="K96" s="150"/>
      <c r="L96" s="150"/>
      <c r="M96" s="150"/>
      <c r="N96" s="150"/>
      <c r="O96" s="150"/>
      <c r="P96" s="150"/>
      <c r="Q96" s="150"/>
      <c r="R96" s="137"/>
    </row>
    <row r="97" spans="1:50" s="133" customFormat="1" ht="12" customHeight="1">
      <c r="A97" s="227" t="s">
        <v>123</v>
      </c>
      <c r="B97" s="168">
        <f t="shared" ref="B97:B102" si="22">SUM(D97,F97,H97)</f>
        <v>45703</v>
      </c>
      <c r="C97" s="537"/>
      <c r="D97" s="168">
        <f>SUM(D98,D101,D102)</f>
        <v>27428</v>
      </c>
      <c r="E97" s="537"/>
      <c r="F97" s="168">
        <f>SUM(F98,F101,F102)</f>
        <v>11995</v>
      </c>
      <c r="G97" s="539"/>
      <c r="H97" s="168">
        <f>SUM(H98,H101,H102)</f>
        <v>6280</v>
      </c>
      <c r="I97" s="537"/>
      <c r="J97" s="148"/>
      <c r="K97" s="165">
        <f>K98+K101</f>
        <v>100</v>
      </c>
      <c r="L97" s="165"/>
      <c r="M97" s="165">
        <f>M98+M101</f>
        <v>100</v>
      </c>
      <c r="N97" s="165"/>
      <c r="O97" s="165">
        <f>O98+O101</f>
        <v>100</v>
      </c>
      <c r="P97" s="165"/>
      <c r="Q97" s="165">
        <f>Q98+Q101</f>
        <v>100</v>
      </c>
      <c r="R97" s="165"/>
    </row>
    <row r="98" spans="1:50" s="127" customFormat="1" ht="11.4">
      <c r="A98" s="305" t="s">
        <v>74</v>
      </c>
      <c r="B98" s="146">
        <f t="shared" si="22"/>
        <v>17808</v>
      </c>
      <c r="C98" s="537"/>
      <c r="D98" s="146">
        <f>SUM(D99:D100)</f>
        <v>7387</v>
      </c>
      <c r="E98" s="146"/>
      <c r="F98" s="146">
        <f>SUM(F99:F100)</f>
        <v>7391</v>
      </c>
      <c r="G98" s="146"/>
      <c r="H98" s="146">
        <f>SUM(H99:H100)</f>
        <v>3030</v>
      </c>
      <c r="I98" s="146"/>
      <c r="J98" s="146"/>
      <c r="K98" s="149">
        <f>B98*100/SUM(B98,B101)</f>
        <v>52.692626346313176</v>
      </c>
      <c r="L98" s="150"/>
      <c r="M98" s="149">
        <f>D98*100/SUM(D98,D101)</f>
        <v>41.446445603994839</v>
      </c>
      <c r="N98" s="150"/>
      <c r="O98" s="149">
        <f>F98*100/SUM(F98,F101)</f>
        <v>75.61898915490076</v>
      </c>
      <c r="P98" s="150"/>
      <c r="Q98" s="149">
        <f>H98*100/SUM(H98,H101)</f>
        <v>48.878851427649622</v>
      </c>
      <c r="R98" s="149"/>
    </row>
    <row r="99" spans="1:50" s="127" customFormat="1" ht="11.4">
      <c r="A99" s="229" t="s">
        <v>39</v>
      </c>
      <c r="B99" s="146">
        <f t="shared" si="22"/>
        <v>5558</v>
      </c>
      <c r="C99" s="537"/>
      <c r="D99" s="146">
        <v>3149</v>
      </c>
      <c r="E99" s="146"/>
      <c r="F99" s="146">
        <v>2134</v>
      </c>
      <c r="G99" s="146"/>
      <c r="H99" s="146">
        <v>275</v>
      </c>
      <c r="I99" s="146"/>
      <c r="J99" s="146"/>
      <c r="K99" s="149">
        <f>B99*100/SUM(B98,B101)</f>
        <v>16.445733222866611</v>
      </c>
      <c r="L99" s="150"/>
      <c r="M99" s="149">
        <f>D99*100/SUM(D98,D101)</f>
        <v>17.668181563148739</v>
      </c>
      <c r="N99" s="150"/>
      <c r="O99" s="149">
        <f>F99*100/SUM(F98,F101)</f>
        <v>21.833435645590342</v>
      </c>
      <c r="P99" s="150"/>
      <c r="Q99" s="149">
        <f>H99*100/SUM(H98,H101)</f>
        <v>4.4361993869979033</v>
      </c>
      <c r="R99" s="149"/>
    </row>
    <row r="100" spans="1:50" s="127" customFormat="1" ht="11.4">
      <c r="A100" s="229" t="s">
        <v>62</v>
      </c>
      <c r="B100" s="146">
        <f t="shared" si="22"/>
        <v>12250</v>
      </c>
      <c r="C100" s="537"/>
      <c r="D100" s="146">
        <v>4238</v>
      </c>
      <c r="E100" s="146"/>
      <c r="F100" s="146">
        <v>5257</v>
      </c>
      <c r="G100" s="146"/>
      <c r="H100" s="146">
        <v>2755</v>
      </c>
      <c r="I100" s="146"/>
      <c r="J100" s="146"/>
      <c r="K100" s="149">
        <f>B100*100/SUM(B98,B101)</f>
        <v>36.246893123446561</v>
      </c>
      <c r="L100" s="150"/>
      <c r="M100" s="149">
        <f>D100*100/SUM(D98,D101)</f>
        <v>23.778264040846096</v>
      </c>
      <c r="N100" s="150"/>
      <c r="O100" s="149">
        <f>F100*100/SUM(F98,F101)</f>
        <v>53.785553509310418</v>
      </c>
      <c r="P100" s="150"/>
      <c r="Q100" s="149">
        <f>H100*100/SUM(H98,H101)</f>
        <v>44.442652040651716</v>
      </c>
      <c r="R100" s="149"/>
    </row>
    <row r="101" spans="1:50" s="127" customFormat="1" ht="11.4">
      <c r="A101" s="157" t="s">
        <v>75</v>
      </c>
      <c r="B101" s="146">
        <f t="shared" si="22"/>
        <v>15988</v>
      </c>
      <c r="C101" s="537"/>
      <c r="D101" s="146">
        <v>10436</v>
      </c>
      <c r="E101" s="146"/>
      <c r="F101" s="146">
        <v>2383</v>
      </c>
      <c r="G101" s="146"/>
      <c r="H101" s="146">
        <v>3169</v>
      </c>
      <c r="I101" s="146"/>
      <c r="J101" s="146"/>
      <c r="K101" s="149">
        <f>B101*100/SUM(B98,B101)</f>
        <v>47.307373653686824</v>
      </c>
      <c r="L101" s="150"/>
      <c r="M101" s="149">
        <f>D101*100/SUM(D98,D101)</f>
        <v>58.553554396005161</v>
      </c>
      <c r="N101" s="150"/>
      <c r="O101" s="149">
        <f>F101*100/SUM(F98,F101)</f>
        <v>24.381010845099244</v>
      </c>
      <c r="P101" s="150"/>
      <c r="Q101" s="149">
        <f>H101*100/SUM(H98,H101)</f>
        <v>51.121148572350378</v>
      </c>
      <c r="R101" s="149"/>
    </row>
    <row r="102" spans="1:50" s="123" customFormat="1" ht="12">
      <c r="A102" s="157" t="s">
        <v>69</v>
      </c>
      <c r="B102" s="146">
        <f t="shared" si="22"/>
        <v>11907</v>
      </c>
      <c r="C102" s="538"/>
      <c r="D102" s="146">
        <v>9605</v>
      </c>
      <c r="E102" s="146"/>
      <c r="F102" s="146">
        <v>2221</v>
      </c>
      <c r="G102" s="146"/>
      <c r="H102" s="146">
        <v>81</v>
      </c>
      <c r="I102" s="146" t="s">
        <v>204</v>
      </c>
      <c r="J102" s="146"/>
      <c r="K102" s="212" t="s">
        <v>14</v>
      </c>
      <c r="L102" s="150"/>
      <c r="M102" s="212" t="s">
        <v>14</v>
      </c>
      <c r="N102" s="150"/>
      <c r="O102" s="212" t="s">
        <v>14</v>
      </c>
      <c r="P102" s="165"/>
      <c r="Q102" s="212" t="s">
        <v>14</v>
      </c>
      <c r="R102" s="150"/>
    </row>
    <row r="103" spans="1:50" s="123" customFormat="1" ht="6.6" customHeight="1" thickBot="1">
      <c r="A103" s="242"/>
      <c r="B103" s="175"/>
      <c r="C103" s="562"/>
      <c r="D103" s="243"/>
      <c r="E103" s="562"/>
      <c r="F103" s="244"/>
      <c r="G103" s="554"/>
      <c r="H103" s="178"/>
      <c r="I103" s="562"/>
      <c r="J103" s="178"/>
      <c r="K103" s="245"/>
      <c r="L103" s="246"/>
      <c r="M103" s="245"/>
      <c r="N103" s="246"/>
      <c r="O103" s="247"/>
      <c r="P103" s="246"/>
      <c r="Q103" s="248"/>
      <c r="R103" s="179"/>
    </row>
    <row r="104" spans="1:50" ht="6.6" customHeight="1">
      <c r="A104" s="249"/>
      <c r="B104" s="250"/>
      <c r="C104" s="565"/>
      <c r="D104" s="251"/>
      <c r="E104" s="565"/>
      <c r="K104" s="250"/>
      <c r="L104" s="190"/>
      <c r="M104" s="251"/>
      <c r="N104" s="190"/>
    </row>
    <row r="105" spans="1:50" ht="12" customHeight="1">
      <c r="A105" s="511" t="s">
        <v>212</v>
      </c>
      <c r="B105" s="250"/>
      <c r="C105" s="565"/>
      <c r="D105" s="251"/>
      <c r="E105" s="565"/>
      <c r="K105" s="250"/>
      <c r="L105" s="190"/>
      <c r="M105" s="251"/>
      <c r="N105" s="190"/>
    </row>
    <row r="106" spans="1:50" s="9" customFormat="1" ht="12" customHeight="1">
      <c r="A106" s="9" t="s">
        <v>210</v>
      </c>
      <c r="B106" s="24"/>
      <c r="C106" s="556"/>
      <c r="D106" s="24"/>
      <c r="E106" s="556"/>
      <c r="F106" s="24"/>
      <c r="G106" s="556"/>
      <c r="H106" s="24"/>
      <c r="I106" s="556"/>
      <c r="K106" s="67"/>
      <c r="L106" s="67"/>
      <c r="M106" s="67"/>
      <c r="N106" s="67"/>
      <c r="O106" s="67"/>
      <c r="P106" s="67"/>
      <c r="Q106" s="67"/>
      <c r="R106" s="67"/>
    </row>
    <row r="107" spans="1:50" s="9" customFormat="1" ht="11.4">
      <c r="A107" s="511" t="s">
        <v>209</v>
      </c>
      <c r="B107" s="512"/>
      <c r="C107" s="567"/>
      <c r="E107" s="556"/>
      <c r="G107" s="556"/>
      <c r="I107" s="561"/>
      <c r="J107" s="513"/>
      <c r="P107" s="514"/>
      <c r="Q107" s="512"/>
      <c r="R107" s="78"/>
      <c r="T107" s="75"/>
      <c r="U107" s="75"/>
      <c r="V107" s="75"/>
      <c r="X107" s="514"/>
      <c r="Y107" s="512"/>
      <c r="Z107" s="78"/>
      <c r="AA107" s="512"/>
      <c r="AB107" s="78"/>
      <c r="AC107" s="515"/>
      <c r="AD107" s="78"/>
      <c r="AF107" s="75"/>
      <c r="AG107" s="75"/>
      <c r="AI107" s="75"/>
      <c r="AK107" s="75"/>
      <c r="AM107" s="75"/>
      <c r="AN107" s="75"/>
      <c r="AO107" s="75"/>
      <c r="AP107" s="75"/>
      <c r="AR107" s="75"/>
      <c r="AT107" s="75"/>
      <c r="AV107" s="75"/>
      <c r="AW107" s="75"/>
      <c r="AX107" s="75"/>
    </row>
    <row r="108" spans="1:50" s="182" customFormat="1" ht="22.5" customHeight="1">
      <c r="A108" s="714" t="s">
        <v>160</v>
      </c>
      <c r="B108" s="714"/>
      <c r="C108" s="714"/>
      <c r="D108" s="714"/>
      <c r="E108" s="714"/>
      <c r="F108" s="714"/>
      <c r="G108" s="714"/>
      <c r="H108" s="714"/>
      <c r="I108" s="714"/>
      <c r="J108" s="714"/>
      <c r="K108" s="714"/>
      <c r="L108" s="714"/>
      <c r="M108" s="714"/>
      <c r="N108" s="714"/>
      <c r="O108" s="714"/>
      <c r="P108" s="714"/>
      <c r="Q108" s="714"/>
      <c r="R108" s="714"/>
    </row>
    <row r="109" spans="1:50" s="182" customFormat="1" ht="10.199999999999999">
      <c r="A109" s="287" t="s">
        <v>13</v>
      </c>
      <c r="B109" s="271"/>
      <c r="C109" s="557"/>
      <c r="D109" s="273"/>
      <c r="E109" s="557"/>
      <c r="F109" s="273"/>
      <c r="G109" s="557"/>
      <c r="H109" s="273"/>
      <c r="I109" s="563"/>
      <c r="J109" s="273"/>
      <c r="K109" s="273"/>
      <c r="L109" s="273"/>
      <c r="M109" s="273"/>
      <c r="N109" s="274"/>
      <c r="O109" s="273"/>
      <c r="P109" s="105"/>
      <c r="Q109" s="271"/>
      <c r="R109" s="272"/>
    </row>
    <row r="110" spans="1:50" s="182" customFormat="1" ht="10.199999999999999">
      <c r="A110" s="288" t="s">
        <v>68</v>
      </c>
      <c r="B110" s="271"/>
      <c r="C110" s="557"/>
      <c r="D110" s="273"/>
      <c r="E110" s="557"/>
      <c r="F110" s="273"/>
      <c r="G110" s="557"/>
      <c r="H110" s="273"/>
      <c r="I110" s="563"/>
      <c r="J110" s="273"/>
      <c r="K110" s="273"/>
      <c r="L110" s="273"/>
      <c r="M110" s="273"/>
      <c r="N110" s="274"/>
      <c r="O110" s="273"/>
      <c r="P110" s="106"/>
      <c r="Q110" s="271"/>
      <c r="R110" s="272"/>
    </row>
    <row r="111" spans="1:50" s="182" customFormat="1" ht="10.199999999999999">
      <c r="A111" s="9" t="s">
        <v>229</v>
      </c>
      <c r="B111" s="271"/>
      <c r="C111" s="557"/>
      <c r="D111" s="273"/>
      <c r="E111" s="557"/>
      <c r="F111" s="273"/>
      <c r="G111" s="557"/>
      <c r="H111" s="273"/>
      <c r="I111" s="563"/>
      <c r="J111" s="273"/>
      <c r="K111" s="273"/>
      <c r="L111" s="273"/>
      <c r="M111" s="273"/>
      <c r="N111" s="274"/>
      <c r="O111" s="273"/>
      <c r="P111" s="9"/>
      <c r="Q111" s="271"/>
      <c r="R111" s="272"/>
    </row>
  </sheetData>
  <mergeCells count="15">
    <mergeCell ref="A108:R108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49" orientation="portrait" r:id="rId1"/>
  <headerFooter alignWithMargins="0">
    <oddFooter>&amp;R&amp;P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U69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sqref="A1:R1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39" customWidth="1"/>
    <col min="4" max="4" width="8.6640625" style="122" customWidth="1"/>
    <col min="5" max="5" width="2.6640625" style="539" customWidth="1"/>
    <col min="6" max="6" width="8.6640625" style="122" customWidth="1"/>
    <col min="7" max="7" width="2.6640625" style="539" customWidth="1"/>
    <col min="8" max="8" width="8.6640625" style="127" customWidth="1"/>
    <col min="9" max="9" width="2.6640625" style="539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32.4" customHeight="1">
      <c r="A1" s="724" t="s">
        <v>236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135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23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23"/>
      <c r="B8" s="716"/>
      <c r="C8" s="716"/>
      <c r="D8" s="430"/>
      <c r="E8" s="548"/>
      <c r="F8" s="430"/>
      <c r="G8" s="548"/>
      <c r="H8" s="430"/>
      <c r="I8" s="548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6"/>
      <c r="C9" s="716"/>
      <c r="D9" s="431"/>
      <c r="E9" s="549"/>
      <c r="F9" s="431"/>
      <c r="G9" s="549"/>
      <c r="H9" s="431"/>
      <c r="I9" s="549"/>
      <c r="J9" s="429"/>
      <c r="K9" s="716"/>
      <c r="L9" s="716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127" customFormat="1" ht="6.6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156</v>
      </c>
      <c r="B13" s="448">
        <f>SUM(D13,F13,H13)</f>
        <v>45701</v>
      </c>
      <c r="C13" s="573"/>
      <c r="D13" s="448">
        <f>D15</f>
        <v>27427</v>
      </c>
      <c r="E13" s="568"/>
      <c r="F13" s="448">
        <f>F15</f>
        <v>11993</v>
      </c>
      <c r="G13" s="573"/>
      <c r="H13" s="448">
        <f>H15</f>
        <v>6281</v>
      </c>
      <c r="I13" s="573"/>
      <c r="J13" s="451"/>
      <c r="K13" s="524">
        <f>M13+O13+Q13</f>
        <v>99.999999999999986</v>
      </c>
      <c r="L13" s="452"/>
      <c r="M13" s="452">
        <f>D13*100/B13</f>
        <v>60.014004069932824</v>
      </c>
      <c r="N13" s="444"/>
      <c r="O13" s="452">
        <f>F13*100/B13</f>
        <v>26.242314172556398</v>
      </c>
      <c r="P13" s="452"/>
      <c r="Q13" s="452">
        <f>H13*100/B13</f>
        <v>13.743681757510776</v>
      </c>
      <c r="R13" s="452"/>
    </row>
    <row r="14" spans="1:18" s="127" customFormat="1" ht="6.6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4"/>
      <c r="L14" s="134"/>
      <c r="M14" s="134"/>
      <c r="N14" s="134"/>
      <c r="O14" s="134"/>
      <c r="P14" s="134"/>
      <c r="Q14" s="134"/>
      <c r="R14" s="134"/>
    </row>
    <row r="15" spans="1:18" s="133" customFormat="1" ht="24">
      <c r="A15" s="227" t="s">
        <v>36</v>
      </c>
      <c r="B15" s="168">
        <f t="shared" ref="B15:B25" si="0">SUM(D15,F15,H15)</f>
        <v>45701</v>
      </c>
      <c r="C15" s="537"/>
      <c r="D15" s="168">
        <f>SUM(D16:D25)</f>
        <v>27427</v>
      </c>
      <c r="E15" s="537"/>
      <c r="F15" s="168">
        <f>SUM(F16:F25)</f>
        <v>11993</v>
      </c>
      <c r="G15" s="537"/>
      <c r="H15" s="168">
        <f>SUM(H16:H25)</f>
        <v>6281</v>
      </c>
      <c r="I15" s="537"/>
      <c r="J15" s="232"/>
      <c r="K15" s="165">
        <f>SUM(K16:K24)</f>
        <v>100</v>
      </c>
      <c r="L15" s="165"/>
      <c r="M15" s="165">
        <f>SUM(M16:M24)</f>
        <v>100.00000000000001</v>
      </c>
      <c r="N15" s="165"/>
      <c r="O15" s="165">
        <f>SUM(O16:O24)</f>
        <v>100.00000000000001</v>
      </c>
      <c r="P15" s="206"/>
      <c r="Q15" s="165">
        <f>SUM(Q16:Q24)</f>
        <v>100</v>
      </c>
      <c r="R15" s="165"/>
    </row>
    <row r="16" spans="1:18" s="127" customFormat="1" ht="11.4">
      <c r="A16" s="384" t="s">
        <v>31</v>
      </c>
      <c r="B16" s="146">
        <f t="shared" si="0"/>
        <v>28796</v>
      </c>
      <c r="C16" s="146"/>
      <c r="D16" s="146">
        <v>14496</v>
      </c>
      <c r="E16" s="146"/>
      <c r="F16" s="146">
        <v>8624</v>
      </c>
      <c r="G16" s="146"/>
      <c r="H16" s="146">
        <v>5676</v>
      </c>
      <c r="I16" s="146"/>
      <c r="J16" s="232"/>
      <c r="K16" s="149">
        <f>B16*100/SUM($B$16:$B$24)</f>
        <v>78.733526548914526</v>
      </c>
      <c r="L16" s="150"/>
      <c r="M16" s="149">
        <f>D16*100/SUM($D$16:$D$24)</f>
        <v>73.330635370295425</v>
      </c>
      <c r="N16" s="149"/>
      <c r="O16" s="149">
        <f>F16*100/SUM($F$16:$F$24)</f>
        <v>81.782835467045999</v>
      </c>
      <c r="P16" s="137"/>
      <c r="Q16" s="149">
        <f>H16*100/SUM($H$16:$H$24)</f>
        <v>90.656444657402972</v>
      </c>
      <c r="R16" s="149"/>
    </row>
    <row r="17" spans="1:19" s="127" customFormat="1" ht="11.4">
      <c r="A17" s="384" t="s">
        <v>33</v>
      </c>
      <c r="B17" s="146">
        <f t="shared" si="0"/>
        <v>5406</v>
      </c>
      <c r="C17" s="146"/>
      <c r="D17" s="146">
        <v>4312</v>
      </c>
      <c r="E17" s="146"/>
      <c r="F17" s="146">
        <v>968</v>
      </c>
      <c r="G17" s="146" t="s">
        <v>204</v>
      </c>
      <c r="H17" s="146">
        <v>126</v>
      </c>
      <c r="I17" s="146" t="s">
        <v>204</v>
      </c>
      <c r="J17" s="232"/>
      <c r="K17" s="149">
        <f>B17*100/SUM($B$16:$B$24)</f>
        <v>14.780991961502707</v>
      </c>
      <c r="L17" s="150"/>
      <c r="M17" s="149">
        <f>D17*100/SUM($D$16:$D$24)</f>
        <v>21.813031161473088</v>
      </c>
      <c r="N17" s="149"/>
      <c r="O17" s="149">
        <f>F17*100/SUM($F$16:$F$24)</f>
        <v>9.1797060218112847</v>
      </c>
      <c r="P17" s="137"/>
      <c r="Q17" s="149">
        <f>H17*100/SUM($H$16:$H$24)</f>
        <v>2.0124580737901292</v>
      </c>
      <c r="R17" s="149"/>
    </row>
    <row r="18" spans="1:19" s="127" customFormat="1" ht="11.4">
      <c r="A18" s="384" t="s">
        <v>32</v>
      </c>
      <c r="B18" s="146">
        <f t="shared" si="0"/>
        <v>1575</v>
      </c>
      <c r="C18" s="146"/>
      <c r="D18" s="146">
        <v>665</v>
      </c>
      <c r="E18" s="146" t="s">
        <v>204</v>
      </c>
      <c r="F18" s="146">
        <v>555</v>
      </c>
      <c r="G18" s="146" t="s">
        <v>204</v>
      </c>
      <c r="H18" s="146">
        <v>355</v>
      </c>
      <c r="I18" s="146" t="s">
        <v>204</v>
      </c>
      <c r="J18" s="232"/>
      <c r="K18" s="149">
        <f>B18*100/SUM($B$16:$B$24)</f>
        <v>4.3063378356209325</v>
      </c>
      <c r="L18" s="150"/>
      <c r="M18" s="149">
        <f>D18*100/SUM($D$16:$D$24)</f>
        <v>3.3640226628895182</v>
      </c>
      <c r="N18" s="149"/>
      <c r="O18" s="149">
        <f>F18*100/SUM($F$16:$F$24)</f>
        <v>5.2631578947368425</v>
      </c>
      <c r="P18" s="137"/>
      <c r="Q18" s="149">
        <f>H18*100/SUM($H$16:$H$24)</f>
        <v>5.6700207634563169</v>
      </c>
      <c r="R18" s="149"/>
    </row>
    <row r="19" spans="1:19" s="127" customFormat="1" ht="11.4">
      <c r="A19" s="384" t="s">
        <v>35</v>
      </c>
      <c r="B19" s="146">
        <f t="shared" si="0"/>
        <v>197</v>
      </c>
      <c r="C19" s="146" t="s">
        <v>204</v>
      </c>
      <c r="D19" s="146">
        <v>0</v>
      </c>
      <c r="E19" s="146"/>
      <c r="F19" s="146">
        <v>170</v>
      </c>
      <c r="G19" s="146" t="s">
        <v>204</v>
      </c>
      <c r="H19" s="146">
        <v>27</v>
      </c>
      <c r="I19" s="146" t="s">
        <v>204</v>
      </c>
      <c r="J19" s="232"/>
      <c r="K19" s="149">
        <f t="shared" ref="K19:K20" si="1">B19*100/SUM($B$16:$B$24)</f>
        <v>0.53863400229671354</v>
      </c>
      <c r="L19" s="150"/>
      <c r="M19" s="149">
        <f t="shared" ref="M19:M20" si="2">D19*100/SUM($D$16:$D$24)</f>
        <v>0</v>
      </c>
      <c r="N19" s="149"/>
      <c r="O19" s="149">
        <f t="shared" ref="O19:O20" si="3">F19*100/SUM($F$16:$F$24)</f>
        <v>1.6121384542437174</v>
      </c>
      <c r="P19" s="137"/>
      <c r="Q19" s="149">
        <f t="shared" ref="Q19:Q20" si="4">H19*100/SUM($H$16:$H$24)</f>
        <v>0.43124101581217056</v>
      </c>
      <c r="R19" s="149"/>
    </row>
    <row r="20" spans="1:19" s="127" customFormat="1" ht="11.4">
      <c r="A20" s="384" t="s">
        <v>130</v>
      </c>
      <c r="B20" s="146">
        <f t="shared" si="0"/>
        <v>12</v>
      </c>
      <c r="C20" s="146" t="s">
        <v>204</v>
      </c>
      <c r="D20" s="146">
        <v>0</v>
      </c>
      <c r="E20" s="146"/>
      <c r="F20" s="146">
        <v>0</v>
      </c>
      <c r="G20" s="146"/>
      <c r="H20" s="146">
        <v>12</v>
      </c>
      <c r="I20" s="146" t="s">
        <v>204</v>
      </c>
      <c r="J20" s="232"/>
      <c r="K20" s="149">
        <f t="shared" si="1"/>
        <v>3.2810193033302348E-2</v>
      </c>
      <c r="L20" s="150"/>
      <c r="M20" s="149">
        <f t="shared" si="2"/>
        <v>0</v>
      </c>
      <c r="N20" s="149"/>
      <c r="O20" s="149">
        <f t="shared" si="3"/>
        <v>0</v>
      </c>
      <c r="P20" s="137"/>
      <c r="Q20" s="149">
        <f t="shared" si="4"/>
        <v>0.19166267369429804</v>
      </c>
      <c r="R20" s="149"/>
    </row>
    <row r="21" spans="1:19" s="127" customFormat="1" ht="11.4">
      <c r="A21" s="384" t="s">
        <v>34</v>
      </c>
      <c r="B21" s="146">
        <f t="shared" si="0"/>
        <v>41</v>
      </c>
      <c r="C21" s="146" t="s">
        <v>204</v>
      </c>
      <c r="D21" s="146">
        <v>41</v>
      </c>
      <c r="E21" s="146" t="s">
        <v>204</v>
      </c>
      <c r="F21" s="146">
        <v>0</v>
      </c>
      <c r="G21" s="146"/>
      <c r="H21" s="146">
        <v>0</v>
      </c>
      <c r="I21" s="146"/>
      <c r="J21" s="232"/>
      <c r="K21" s="149">
        <f>B21*100/SUM($B$16:$B$24)</f>
        <v>0.11210149286378301</v>
      </c>
      <c r="L21" s="197"/>
      <c r="M21" s="149">
        <f>D21*100/SUM($D$16:$D$24)</f>
        <v>0.20740590853905302</v>
      </c>
      <c r="N21" s="197"/>
      <c r="O21" s="149">
        <f>F21*100/SUM($F$16:$F$24)</f>
        <v>0</v>
      </c>
      <c r="P21" s="137"/>
      <c r="Q21" s="149">
        <f>H21*100/SUM($H$16:$H$24)</f>
        <v>0</v>
      </c>
      <c r="R21" s="149"/>
    </row>
    <row r="22" spans="1:19" s="127" customFormat="1" ht="11.4">
      <c r="A22" s="384" t="s">
        <v>131</v>
      </c>
      <c r="B22" s="146">
        <f t="shared" si="0"/>
        <v>0</v>
      </c>
      <c r="C22" s="146"/>
      <c r="D22" s="146">
        <v>0</v>
      </c>
      <c r="E22" s="146"/>
      <c r="F22" s="146">
        <v>0</v>
      </c>
      <c r="G22" s="146"/>
      <c r="H22" s="146">
        <v>0</v>
      </c>
      <c r="I22" s="146"/>
      <c r="J22" s="252"/>
      <c r="K22" s="149">
        <f>B22*100/SUM($B$16:$B$24)</f>
        <v>0</v>
      </c>
      <c r="L22" s="149"/>
      <c r="M22" s="149">
        <f>D22*100/SUM($D$16:$D$24)</f>
        <v>0</v>
      </c>
      <c r="N22" s="150"/>
      <c r="O22" s="149">
        <f>F22*100/SUM($F$16:$F$24)</f>
        <v>0</v>
      </c>
      <c r="P22" s="137"/>
      <c r="Q22" s="149">
        <f>H22*100/SUM($H$16:$H$24)</f>
        <v>0</v>
      </c>
      <c r="R22" s="149"/>
    </row>
    <row r="23" spans="1:19" s="127" customFormat="1" ht="11.4">
      <c r="A23" s="384" t="s">
        <v>198</v>
      </c>
      <c r="B23" s="146">
        <f t="shared" si="0"/>
        <v>11</v>
      </c>
      <c r="C23" s="146" t="s">
        <v>204</v>
      </c>
      <c r="D23" s="146">
        <v>0</v>
      </c>
      <c r="E23" s="146"/>
      <c r="F23" s="146">
        <v>0</v>
      </c>
      <c r="G23" s="146"/>
      <c r="H23" s="146">
        <v>11</v>
      </c>
      <c r="I23" s="146" t="s">
        <v>204</v>
      </c>
      <c r="J23" s="252"/>
      <c r="K23" s="149">
        <f>B23*100/SUM($B$16:$B$24)</f>
        <v>3.007601028052715E-2</v>
      </c>
      <c r="L23" s="149"/>
      <c r="M23" s="149">
        <f>D23*100/SUM($D$16:$D$24)</f>
        <v>0</v>
      </c>
      <c r="N23" s="150"/>
      <c r="O23" s="149">
        <f>F23*100/SUM($F$16:$F$24)</f>
        <v>0</v>
      </c>
      <c r="P23" s="137"/>
      <c r="Q23" s="149">
        <f>H23*100/SUM($H$16:$H$24)</f>
        <v>0.17569078421977319</v>
      </c>
      <c r="R23" s="149"/>
    </row>
    <row r="24" spans="1:19" s="127" customFormat="1" ht="11.4">
      <c r="A24" s="384" t="s">
        <v>124</v>
      </c>
      <c r="B24" s="146">
        <f t="shared" si="0"/>
        <v>536</v>
      </c>
      <c r="C24" s="146" t="s">
        <v>204</v>
      </c>
      <c r="D24" s="146">
        <v>254</v>
      </c>
      <c r="E24" s="146" t="s">
        <v>204</v>
      </c>
      <c r="F24" s="146">
        <v>228</v>
      </c>
      <c r="G24" s="146" t="s">
        <v>204</v>
      </c>
      <c r="H24" s="146">
        <v>54</v>
      </c>
      <c r="I24" s="146" t="s">
        <v>204</v>
      </c>
      <c r="J24" s="232"/>
      <c r="K24" s="149">
        <f>B24*100/SUM($B$16:$B$24)</f>
        <v>1.4655219554875047</v>
      </c>
      <c r="L24" s="150"/>
      <c r="M24" s="149">
        <f>D24*100/SUM($D$16:$D$24)</f>
        <v>1.2849048968029138</v>
      </c>
      <c r="N24" s="228"/>
      <c r="O24" s="149">
        <f>F24*100/SUM($F$16:$F$24)</f>
        <v>2.1621621621621623</v>
      </c>
      <c r="P24" s="137"/>
      <c r="Q24" s="149">
        <f>H24*100/SUM($H$16:$H$24)</f>
        <v>0.86248203162434112</v>
      </c>
      <c r="R24" s="149"/>
    </row>
    <row r="25" spans="1:19" s="127" customFormat="1" ht="11.4">
      <c r="A25" s="384" t="s">
        <v>4</v>
      </c>
      <c r="B25" s="146">
        <f t="shared" si="0"/>
        <v>9127</v>
      </c>
      <c r="C25" s="146"/>
      <c r="D25" s="146">
        <v>7659</v>
      </c>
      <c r="E25" s="146"/>
      <c r="F25" s="146">
        <v>1448</v>
      </c>
      <c r="G25" s="146" t="s">
        <v>204</v>
      </c>
      <c r="H25" s="146">
        <v>20</v>
      </c>
      <c r="I25" s="146" t="s">
        <v>204</v>
      </c>
      <c r="J25" s="171"/>
      <c r="K25" s="212" t="s">
        <v>14</v>
      </c>
      <c r="L25" s="150"/>
      <c r="M25" s="212" t="s">
        <v>14</v>
      </c>
      <c r="N25" s="149"/>
      <c r="O25" s="149">
        <v>0</v>
      </c>
      <c r="P25" s="137"/>
      <c r="Q25" s="212" t="s">
        <v>14</v>
      </c>
      <c r="R25" s="149"/>
    </row>
    <row r="26" spans="1:19" s="127" customFormat="1" ht="6.6" customHeight="1">
      <c r="A26" s="169"/>
      <c r="B26" s="146"/>
      <c r="C26" s="537"/>
      <c r="D26" s="146"/>
      <c r="E26" s="537"/>
      <c r="F26" s="152"/>
      <c r="G26" s="539"/>
      <c r="H26" s="135"/>
      <c r="I26" s="537"/>
      <c r="J26" s="148"/>
      <c r="K26" s="150"/>
      <c r="L26" s="150"/>
      <c r="M26" s="150"/>
      <c r="N26" s="150"/>
      <c r="O26" s="149"/>
      <c r="P26" s="137"/>
      <c r="Q26" s="137"/>
      <c r="R26" s="137"/>
    </row>
    <row r="27" spans="1:19" s="133" customFormat="1" ht="24">
      <c r="A27" s="191" t="s">
        <v>25</v>
      </c>
      <c r="B27" s="168">
        <f t="shared" ref="B27:B29" si="5">SUM(D27,F27,H27)</f>
        <v>45703</v>
      </c>
      <c r="C27" s="537"/>
      <c r="D27" s="168">
        <f>SUM(D28:D29)</f>
        <v>27428</v>
      </c>
      <c r="E27" s="168"/>
      <c r="F27" s="168">
        <f>SUM(F28:F29)</f>
        <v>11995</v>
      </c>
      <c r="G27" s="168"/>
      <c r="H27" s="168">
        <f>SUM(H28:H29)</f>
        <v>6280</v>
      </c>
      <c r="I27" s="537"/>
      <c r="J27" s="148"/>
      <c r="K27" s="165">
        <f>SUM(K28:K29)</f>
        <v>100</v>
      </c>
      <c r="L27" s="165"/>
      <c r="M27" s="165">
        <f>SUM(M28:M29)</f>
        <v>100</v>
      </c>
      <c r="N27" s="165"/>
      <c r="O27" s="165">
        <f>SUM(O28:O29)</f>
        <v>100</v>
      </c>
      <c r="P27" s="206"/>
      <c r="Q27" s="165">
        <f>SUM(Q28:Q29)</f>
        <v>100</v>
      </c>
      <c r="R27" s="165"/>
    </row>
    <row r="28" spans="1:19" s="127" customFormat="1" ht="11.4">
      <c r="A28" s="145" t="s">
        <v>26</v>
      </c>
      <c r="B28" s="146">
        <f t="shared" si="5"/>
        <v>29365</v>
      </c>
      <c r="C28" s="539"/>
      <c r="D28" s="146">
        <v>20439</v>
      </c>
      <c r="E28" s="146"/>
      <c r="F28" s="146">
        <v>7101</v>
      </c>
      <c r="G28" s="146"/>
      <c r="H28" s="146">
        <v>1825</v>
      </c>
      <c r="I28" s="538"/>
      <c r="J28" s="171"/>
      <c r="K28" s="149">
        <f>B28*100/SUM(B28:B29)</f>
        <v>64.251799663041808</v>
      </c>
      <c r="L28" s="150"/>
      <c r="M28" s="149">
        <f>D28*100/SUM(D28:D29)</f>
        <v>74.518739973749447</v>
      </c>
      <c r="N28" s="149"/>
      <c r="O28" s="149">
        <f>F28*100/SUM(F28:F29)</f>
        <v>59.199666527719884</v>
      </c>
      <c r="P28" s="149"/>
      <c r="Q28" s="149">
        <f>H28*100/SUM(H28:H29)</f>
        <v>29.060509554140129</v>
      </c>
      <c r="R28" s="149"/>
    </row>
    <row r="29" spans="1:19" s="127" customFormat="1" ht="11.4">
      <c r="A29" s="145" t="s">
        <v>42</v>
      </c>
      <c r="B29" s="146">
        <f t="shared" si="5"/>
        <v>16338</v>
      </c>
      <c r="C29" s="539"/>
      <c r="D29" s="146">
        <v>6989</v>
      </c>
      <c r="E29" s="146"/>
      <c r="F29" s="146">
        <v>4894</v>
      </c>
      <c r="G29" s="146"/>
      <c r="H29" s="146">
        <v>4455</v>
      </c>
      <c r="I29" s="538"/>
      <c r="J29" s="171"/>
      <c r="K29" s="149">
        <f>B29*100/SUM(B28:B29)</f>
        <v>35.748200336958185</v>
      </c>
      <c r="L29" s="150"/>
      <c r="M29" s="149">
        <f>D29*100/SUM(D28:D29)</f>
        <v>25.481260026250546</v>
      </c>
      <c r="N29" s="149"/>
      <c r="O29" s="149">
        <f>F29*100/SUM(F28:F29)</f>
        <v>40.800333472280116</v>
      </c>
      <c r="P29" s="149"/>
      <c r="Q29" s="149">
        <f>H29*100/SUM(H28:H29)</f>
        <v>70.939490445859875</v>
      </c>
      <c r="R29" s="149"/>
    </row>
    <row r="30" spans="1:19" s="127" customFormat="1" ht="6.6" customHeight="1">
      <c r="A30" s="169"/>
      <c r="B30" s="146"/>
      <c r="C30" s="539"/>
      <c r="D30" s="146"/>
      <c r="E30" s="146"/>
      <c r="F30" s="146"/>
      <c r="G30" s="146"/>
      <c r="H30" s="146"/>
      <c r="I30" s="537"/>
      <c r="J30" s="148"/>
      <c r="K30" s="150"/>
      <c r="L30" s="150"/>
      <c r="M30" s="150"/>
      <c r="N30" s="150"/>
      <c r="O30" s="150"/>
      <c r="P30" s="137"/>
      <c r="Q30" s="137"/>
      <c r="R30" s="137"/>
    </row>
    <row r="31" spans="1:19" s="133" customFormat="1" ht="12" customHeight="1">
      <c r="A31" s="191" t="s">
        <v>61</v>
      </c>
      <c r="B31" s="168">
        <f t="shared" ref="B31:B34" si="6">SUM(D31,F31,H31)</f>
        <v>45702</v>
      </c>
      <c r="C31" s="537"/>
      <c r="D31" s="168">
        <f>SUM(D32:D34)</f>
        <v>27428</v>
      </c>
      <c r="E31" s="537"/>
      <c r="F31" s="168">
        <f>SUM(F32:F34)</f>
        <v>11994</v>
      </c>
      <c r="G31" s="537"/>
      <c r="H31" s="168">
        <f>SUM(H32:H34)</f>
        <v>6280</v>
      </c>
      <c r="I31" s="538"/>
      <c r="J31" s="171"/>
      <c r="K31" s="165">
        <f>SUM(K32:K33)</f>
        <v>100</v>
      </c>
      <c r="L31" s="165"/>
      <c r="M31" s="165">
        <f>SUM(M32:M33)</f>
        <v>100</v>
      </c>
      <c r="N31" s="165"/>
      <c r="O31" s="165">
        <f>SUM(O32:O33)</f>
        <v>100</v>
      </c>
      <c r="P31" s="154"/>
      <c r="Q31" s="165">
        <f>SUM(Q32:Q33)</f>
        <v>100</v>
      </c>
      <c r="R31" s="165"/>
    </row>
    <row r="32" spans="1:19" s="127" customFormat="1" ht="11.4">
      <c r="A32" s="145" t="s">
        <v>169</v>
      </c>
      <c r="B32" s="146">
        <f t="shared" si="6"/>
        <v>504</v>
      </c>
      <c r="C32" s="146" t="s">
        <v>204</v>
      </c>
      <c r="D32" s="146">
        <v>324</v>
      </c>
      <c r="E32" s="146" t="s">
        <v>204</v>
      </c>
      <c r="F32" s="146">
        <v>86</v>
      </c>
      <c r="G32" s="146" t="s">
        <v>204</v>
      </c>
      <c r="H32" s="146">
        <v>94</v>
      </c>
      <c r="I32" s="146" t="s">
        <v>204</v>
      </c>
      <c r="J32" s="171"/>
      <c r="K32" s="149">
        <f>B32*100/SUM($B$32:$B$33)</f>
        <v>1.106597870238226</v>
      </c>
      <c r="L32" s="150"/>
      <c r="M32" s="149">
        <f>D32*100/SUM($D$32:$D$33)</f>
        <v>1.1852935796597768</v>
      </c>
      <c r="N32" s="149"/>
      <c r="O32" s="149">
        <f>F32*100/SUM($F$32:$F$33)</f>
        <v>0.72087175188600172</v>
      </c>
      <c r="P32" s="149"/>
      <c r="Q32" s="149">
        <f>H32*100/SUM($H$32:$H$33)</f>
        <v>1.4968152866242037</v>
      </c>
      <c r="R32" s="149"/>
      <c r="S32" s="253"/>
    </row>
    <row r="33" spans="1:21" s="127" customFormat="1" ht="11.4">
      <c r="A33" s="145" t="s">
        <v>6</v>
      </c>
      <c r="B33" s="146">
        <f t="shared" si="6"/>
        <v>45041</v>
      </c>
      <c r="C33" s="146"/>
      <c r="D33" s="146">
        <v>27011</v>
      </c>
      <c r="E33" s="146"/>
      <c r="F33" s="146">
        <v>11844</v>
      </c>
      <c r="G33" s="146"/>
      <c r="H33" s="146">
        <v>6186</v>
      </c>
      <c r="I33" s="146"/>
      <c r="J33" s="148"/>
      <c r="K33" s="149">
        <f>B33*100/SUM($B$32:$B$33)</f>
        <v>98.893402129761768</v>
      </c>
      <c r="L33" s="150"/>
      <c r="M33" s="149">
        <f>D33*100/SUM($D$32:$D$33)</f>
        <v>98.814706420340229</v>
      </c>
      <c r="N33" s="150"/>
      <c r="O33" s="149">
        <f>F33*100/SUM($F$32:$F$33)</f>
        <v>99.279128248113992</v>
      </c>
      <c r="P33" s="137"/>
      <c r="Q33" s="149">
        <f>H33*100/SUM($H$32:$H$33)</f>
        <v>98.503184713375802</v>
      </c>
      <c r="R33" s="149"/>
    </row>
    <row r="34" spans="1:21" s="127" customFormat="1" ht="11.4">
      <c r="A34" s="145" t="s">
        <v>4</v>
      </c>
      <c r="B34" s="146">
        <f t="shared" si="6"/>
        <v>157</v>
      </c>
      <c r="C34" s="146" t="s">
        <v>204</v>
      </c>
      <c r="D34" s="146">
        <v>93</v>
      </c>
      <c r="E34" s="146" t="s">
        <v>204</v>
      </c>
      <c r="F34" s="146">
        <v>64</v>
      </c>
      <c r="G34" s="146" t="s">
        <v>204</v>
      </c>
      <c r="H34" s="146">
        <v>0</v>
      </c>
      <c r="I34" s="146"/>
      <c r="J34" s="148"/>
      <c r="K34" s="212" t="s">
        <v>14</v>
      </c>
      <c r="L34" s="150"/>
      <c r="M34" s="212" t="s">
        <v>14</v>
      </c>
      <c r="N34" s="150"/>
      <c r="O34" s="212" t="s">
        <v>14</v>
      </c>
      <c r="P34" s="137"/>
      <c r="Q34" s="212">
        <v>0</v>
      </c>
      <c r="R34" s="150"/>
    </row>
    <row r="35" spans="1:21" s="127" customFormat="1" ht="6.6" customHeight="1">
      <c r="A35" s="151"/>
      <c r="B35" s="254"/>
      <c r="C35" s="539"/>
      <c r="D35" s="232"/>
      <c r="E35" s="539"/>
      <c r="F35" s="255"/>
      <c r="G35" s="539"/>
      <c r="H35" s="134"/>
      <c r="I35" s="537"/>
      <c r="J35" s="148"/>
      <c r="K35" s="149"/>
      <c r="L35" s="150"/>
      <c r="M35" s="150"/>
      <c r="N35" s="150"/>
      <c r="O35" s="150"/>
      <c r="P35" s="137"/>
      <c r="Q35" s="137"/>
      <c r="R35" s="137"/>
    </row>
    <row r="36" spans="1:21" s="127" customFormat="1" ht="24">
      <c r="A36" s="495" t="s">
        <v>125</v>
      </c>
      <c r="B36" s="496">
        <f>SUM(D36,F36,H36)</f>
        <v>504</v>
      </c>
      <c r="C36" s="569" t="s">
        <v>204</v>
      </c>
      <c r="D36" s="496">
        <f>D32</f>
        <v>324</v>
      </c>
      <c r="E36" s="569" t="s">
        <v>204</v>
      </c>
      <c r="F36" s="496">
        <f>F32</f>
        <v>86</v>
      </c>
      <c r="G36" s="569"/>
      <c r="H36" s="496">
        <f t="shared" ref="H36" si="7">H32</f>
        <v>94</v>
      </c>
      <c r="I36" s="569" t="s">
        <v>204</v>
      </c>
      <c r="J36" s="497"/>
      <c r="K36" s="524">
        <f>M36+O36+Q36</f>
        <v>100</v>
      </c>
      <c r="L36" s="452"/>
      <c r="M36" s="452">
        <f>D36*100/B36</f>
        <v>64.285714285714292</v>
      </c>
      <c r="N36" s="444"/>
      <c r="O36" s="452">
        <f>F36*100/B36</f>
        <v>17.063492063492063</v>
      </c>
      <c r="P36" s="452"/>
      <c r="Q36" s="452">
        <f>H36*100/B36</f>
        <v>18.650793650793652</v>
      </c>
      <c r="R36" s="452"/>
      <c r="T36" s="542"/>
      <c r="U36" s="541"/>
    </row>
    <row r="37" spans="1:21" s="132" customFormat="1" ht="6.6" customHeight="1">
      <c r="A37" s="161"/>
      <c r="B37" s="168"/>
      <c r="C37" s="537"/>
      <c r="D37" s="168"/>
      <c r="E37" s="537"/>
      <c r="F37" s="168"/>
      <c r="G37" s="537"/>
      <c r="H37" s="168"/>
      <c r="I37" s="537"/>
      <c r="J37" s="148"/>
      <c r="K37" s="150"/>
      <c r="L37" s="150"/>
      <c r="M37" s="150"/>
      <c r="N37" s="150"/>
      <c r="O37" s="150"/>
      <c r="P37" s="150"/>
      <c r="Q37" s="150"/>
      <c r="R37" s="150"/>
    </row>
    <row r="38" spans="1:21" s="133" customFormat="1" ht="24">
      <c r="A38" s="227" t="s">
        <v>154</v>
      </c>
      <c r="B38" s="168">
        <f>SUM(D38,F38,H38)</f>
        <v>504</v>
      </c>
      <c r="C38" s="146" t="s">
        <v>204</v>
      </c>
      <c r="D38" s="168">
        <f>SUM(D39:D46)</f>
        <v>324</v>
      </c>
      <c r="E38" s="146" t="s">
        <v>204</v>
      </c>
      <c r="F38" s="168">
        <f>SUM(F40:F46)</f>
        <v>85</v>
      </c>
      <c r="G38" s="146"/>
      <c r="H38" s="168">
        <f>SUM(H40:H46)</f>
        <v>95</v>
      </c>
      <c r="I38" s="146" t="s">
        <v>204</v>
      </c>
      <c r="J38" s="148"/>
      <c r="K38" s="165">
        <f>SUM(K40:K45)</f>
        <v>100</v>
      </c>
      <c r="L38" s="165"/>
      <c r="M38" s="165">
        <f>SUM(M40:M45)</f>
        <v>100</v>
      </c>
      <c r="N38" s="165"/>
      <c r="O38" s="165">
        <v>0</v>
      </c>
      <c r="P38" s="154"/>
      <c r="Q38" s="165">
        <f>SUM(Q40:Q45)</f>
        <v>100</v>
      </c>
      <c r="R38" s="165"/>
    </row>
    <row r="39" spans="1:21" s="133" customFormat="1" ht="12">
      <c r="A39" s="670" t="s">
        <v>8</v>
      </c>
      <c r="B39" s="146">
        <f t="shared" ref="B39:B51" si="8">SUM(D39,F39,H39)</f>
        <v>30</v>
      </c>
      <c r="C39" s="570" t="s">
        <v>204</v>
      </c>
      <c r="D39" s="146">
        <v>30</v>
      </c>
      <c r="E39" s="146" t="s">
        <v>204</v>
      </c>
      <c r="F39" s="146">
        <v>0</v>
      </c>
      <c r="G39" s="146"/>
      <c r="H39" s="146">
        <v>0</v>
      </c>
      <c r="I39" s="146"/>
      <c r="J39" s="148"/>
      <c r="K39" s="165"/>
      <c r="L39" s="165"/>
      <c r="M39" s="165"/>
      <c r="N39" s="165"/>
      <c r="O39" s="165"/>
      <c r="P39" s="154"/>
      <c r="Q39" s="165"/>
      <c r="R39" s="165"/>
    </row>
    <row r="40" spans="1:21" s="127" customFormat="1" ht="12">
      <c r="A40" s="383" t="s">
        <v>10</v>
      </c>
      <c r="B40" s="146">
        <f>SUM(D40,F40,H40)</f>
        <v>0</v>
      </c>
      <c r="C40" s="537"/>
      <c r="D40" s="146">
        <v>0</v>
      </c>
      <c r="E40" s="146"/>
      <c r="F40" s="146">
        <v>0</v>
      </c>
      <c r="G40" s="146"/>
      <c r="H40" s="146">
        <v>0</v>
      </c>
      <c r="I40" s="146"/>
      <c r="J40" s="171"/>
      <c r="K40" s="149">
        <f>B40*100/SUM($B$40:$B$45)</f>
        <v>0</v>
      </c>
      <c r="L40" s="165"/>
      <c r="M40" s="149">
        <f>D40*100/SUM($D$40:$D$45)</f>
        <v>0</v>
      </c>
      <c r="N40" s="165"/>
      <c r="O40" s="149">
        <v>0</v>
      </c>
      <c r="P40" s="165"/>
      <c r="Q40" s="149">
        <f t="shared" ref="Q40:Q45" si="9">H40*100/SUM($H$40:$H$45)</f>
        <v>0</v>
      </c>
      <c r="R40" s="149"/>
    </row>
    <row r="41" spans="1:21" s="127" customFormat="1" ht="12">
      <c r="A41" s="383" t="s">
        <v>11</v>
      </c>
      <c r="B41" s="146">
        <f t="shared" si="8"/>
        <v>174</v>
      </c>
      <c r="C41" s="537" t="s">
        <v>204</v>
      </c>
      <c r="D41" s="146">
        <v>60</v>
      </c>
      <c r="E41" s="146" t="s">
        <v>204</v>
      </c>
      <c r="F41" s="146">
        <v>53</v>
      </c>
      <c r="G41" s="146" t="s">
        <v>204</v>
      </c>
      <c r="H41" s="146">
        <v>61</v>
      </c>
      <c r="I41" s="146" t="s">
        <v>204</v>
      </c>
      <c r="J41" s="171"/>
      <c r="K41" s="149">
        <f t="shared" ref="K41:K44" si="10">B41*100/SUM($B$40:$B$45)</f>
        <v>39.189189189189186</v>
      </c>
      <c r="L41" s="165"/>
      <c r="M41" s="149">
        <f t="shared" ref="M41:M44" si="11">D41*100/SUM($D$40:$D$45)</f>
        <v>21.897810218978101</v>
      </c>
      <c r="N41" s="165"/>
      <c r="O41" s="149">
        <v>0</v>
      </c>
      <c r="P41" s="165"/>
      <c r="Q41" s="149">
        <f t="shared" si="9"/>
        <v>71.764705882352942</v>
      </c>
      <c r="R41" s="149"/>
    </row>
    <row r="42" spans="1:21" s="127" customFormat="1" ht="12">
      <c r="A42" s="531" t="s">
        <v>9</v>
      </c>
      <c r="B42" s="146">
        <f t="shared" si="8"/>
        <v>64</v>
      </c>
      <c r="C42" s="537" t="s">
        <v>204</v>
      </c>
      <c r="D42" s="146">
        <v>32</v>
      </c>
      <c r="E42" s="146" t="s">
        <v>204</v>
      </c>
      <c r="F42" s="146">
        <v>32</v>
      </c>
      <c r="G42" s="146" t="s">
        <v>204</v>
      </c>
      <c r="H42" s="146">
        <v>0</v>
      </c>
      <c r="I42" s="146"/>
      <c r="J42" s="171"/>
      <c r="K42" s="149">
        <f t="shared" si="10"/>
        <v>14.414414414414415</v>
      </c>
      <c r="L42" s="165"/>
      <c r="M42" s="149">
        <f t="shared" si="11"/>
        <v>11.678832116788321</v>
      </c>
      <c r="N42" s="165"/>
      <c r="O42" s="149">
        <v>0</v>
      </c>
      <c r="P42" s="165"/>
      <c r="Q42" s="149">
        <f t="shared" si="9"/>
        <v>0</v>
      </c>
      <c r="R42" s="149"/>
    </row>
    <row r="43" spans="1:21" s="127" customFormat="1" ht="12">
      <c r="A43" s="239" t="s">
        <v>12</v>
      </c>
      <c r="B43" s="146">
        <f t="shared" si="8"/>
        <v>0</v>
      </c>
      <c r="C43" s="537"/>
      <c r="D43" s="146">
        <v>0</v>
      </c>
      <c r="E43" s="146"/>
      <c r="F43" s="146">
        <v>0</v>
      </c>
      <c r="G43" s="146"/>
      <c r="H43" s="146">
        <v>0</v>
      </c>
      <c r="I43" s="146"/>
      <c r="J43" s="171"/>
      <c r="K43" s="149">
        <f t="shared" si="10"/>
        <v>0</v>
      </c>
      <c r="L43" s="165"/>
      <c r="M43" s="149">
        <f t="shared" si="11"/>
        <v>0</v>
      </c>
      <c r="N43" s="165"/>
      <c r="O43" s="149">
        <v>0</v>
      </c>
      <c r="P43" s="165"/>
      <c r="Q43" s="149">
        <f t="shared" si="9"/>
        <v>0</v>
      </c>
      <c r="R43" s="149"/>
    </row>
    <row r="44" spans="1:21" s="127" customFormat="1" ht="11.4">
      <c r="A44" s="239" t="s">
        <v>58</v>
      </c>
      <c r="B44" s="146">
        <f t="shared" si="8"/>
        <v>5</v>
      </c>
      <c r="C44" s="537" t="s">
        <v>204</v>
      </c>
      <c r="D44" s="146">
        <v>0</v>
      </c>
      <c r="E44" s="146"/>
      <c r="F44" s="146">
        <v>0</v>
      </c>
      <c r="G44" s="146"/>
      <c r="H44" s="146">
        <v>5</v>
      </c>
      <c r="I44" s="146" t="s">
        <v>204</v>
      </c>
      <c r="J44" s="171"/>
      <c r="K44" s="149">
        <f t="shared" si="10"/>
        <v>1.1261261261261262</v>
      </c>
      <c r="L44" s="150"/>
      <c r="M44" s="149">
        <f t="shared" si="11"/>
        <v>0</v>
      </c>
      <c r="N44" s="150"/>
      <c r="O44" s="149">
        <v>0</v>
      </c>
      <c r="P44" s="150"/>
      <c r="Q44" s="149">
        <f t="shared" si="9"/>
        <v>5.882352941176471</v>
      </c>
      <c r="R44" s="149"/>
    </row>
    <row r="45" spans="1:21" s="127" customFormat="1" ht="11.4">
      <c r="A45" s="157" t="s">
        <v>126</v>
      </c>
      <c r="B45" s="146">
        <f t="shared" si="8"/>
        <v>201</v>
      </c>
      <c r="C45" s="537" t="s">
        <v>204</v>
      </c>
      <c r="D45" s="146">
        <v>182</v>
      </c>
      <c r="E45" s="146" t="s">
        <v>204</v>
      </c>
      <c r="F45" s="146">
        <v>0</v>
      </c>
      <c r="G45" s="146"/>
      <c r="H45" s="146">
        <v>19</v>
      </c>
      <c r="I45" s="146" t="s">
        <v>204</v>
      </c>
      <c r="J45" s="171"/>
      <c r="K45" s="149">
        <f>B45*100/SUM($B$40:$B$45)</f>
        <v>45.270270270270274</v>
      </c>
      <c r="L45" s="150"/>
      <c r="M45" s="149">
        <f>D45*100/SUM($D$40:$D$45)</f>
        <v>66.423357664233578</v>
      </c>
      <c r="N45" s="150"/>
      <c r="O45" s="149">
        <v>0</v>
      </c>
      <c r="P45" s="150"/>
      <c r="Q45" s="149">
        <f t="shared" si="9"/>
        <v>22.352941176470587</v>
      </c>
      <c r="R45" s="149"/>
    </row>
    <row r="46" spans="1:21" s="127" customFormat="1" ht="11.4">
      <c r="A46" s="145" t="s">
        <v>4</v>
      </c>
      <c r="B46" s="146">
        <f>SUM(D46,F46,H46)</f>
        <v>30</v>
      </c>
      <c r="C46" s="537" t="s">
        <v>204</v>
      </c>
      <c r="D46" s="146">
        <v>20</v>
      </c>
      <c r="E46" s="146" t="s">
        <v>204</v>
      </c>
      <c r="F46" s="146">
        <v>0</v>
      </c>
      <c r="G46" s="146"/>
      <c r="H46" s="146">
        <v>10</v>
      </c>
      <c r="I46" s="146" t="s">
        <v>204</v>
      </c>
      <c r="J46" s="171"/>
      <c r="K46" s="526" t="s">
        <v>14</v>
      </c>
      <c r="L46" s="527"/>
      <c r="M46" s="526" t="s">
        <v>14</v>
      </c>
      <c r="N46" s="527"/>
      <c r="O46" s="526">
        <v>0</v>
      </c>
      <c r="P46" s="527"/>
      <c r="Q46" s="526" t="s">
        <v>14</v>
      </c>
      <c r="R46" s="149"/>
    </row>
    <row r="47" spans="1:21" s="127" customFormat="1" ht="6.6" customHeight="1">
      <c r="A47" s="169"/>
      <c r="B47" s="146"/>
      <c r="C47" s="537"/>
      <c r="D47" s="146"/>
      <c r="E47" s="544"/>
      <c r="F47" s="146"/>
      <c r="G47" s="544"/>
      <c r="H47" s="146"/>
      <c r="I47" s="537"/>
      <c r="J47" s="148"/>
      <c r="K47" s="197"/>
      <c r="L47" s="197"/>
      <c r="M47" s="197"/>
      <c r="N47" s="197"/>
      <c r="O47" s="197"/>
      <c r="P47" s="150"/>
      <c r="Q47" s="137"/>
      <c r="R47" s="137"/>
    </row>
    <row r="48" spans="1:21" s="238" customFormat="1" ht="12" customHeight="1">
      <c r="A48" s="237" t="s">
        <v>218</v>
      </c>
      <c r="B48" s="156">
        <f t="shared" si="8"/>
        <v>503</v>
      </c>
      <c r="C48" s="146" t="s">
        <v>204</v>
      </c>
      <c r="D48" s="146">
        <f>SUM(D49:D55)</f>
        <v>324</v>
      </c>
      <c r="E48" s="146" t="s">
        <v>204</v>
      </c>
      <c r="F48" s="146">
        <f>SUM(F49:F55)</f>
        <v>85</v>
      </c>
      <c r="G48" s="146" t="s">
        <v>204</v>
      </c>
      <c r="H48" s="146">
        <f>SUM(H49:H55)</f>
        <v>94</v>
      </c>
      <c r="I48" s="146" t="s">
        <v>204</v>
      </c>
      <c r="J48" s="172"/>
      <c r="K48" s="154">
        <f>SUM(K49:K54)</f>
        <v>100</v>
      </c>
      <c r="L48" s="149"/>
      <c r="M48" s="154">
        <f>SUM(M49:M54)</f>
        <v>100</v>
      </c>
      <c r="N48" s="149"/>
      <c r="O48" s="154">
        <v>0</v>
      </c>
      <c r="P48" s="154"/>
      <c r="Q48" s="154">
        <f>SUM(Q49:Q54)</f>
        <v>86.170212765957444</v>
      </c>
      <c r="R48" s="154"/>
    </row>
    <row r="49" spans="1:18" s="127" customFormat="1" ht="11.4">
      <c r="A49" s="411" t="s">
        <v>55</v>
      </c>
      <c r="B49" s="146">
        <f>SUM(D49,F49,H49)</f>
        <v>30</v>
      </c>
      <c r="C49" s="146" t="s">
        <v>204</v>
      </c>
      <c r="D49" s="146">
        <v>30</v>
      </c>
      <c r="E49" s="146" t="s">
        <v>204</v>
      </c>
      <c r="F49" s="146">
        <v>0</v>
      </c>
      <c r="G49" s="146"/>
      <c r="H49" s="146">
        <v>0</v>
      </c>
      <c r="I49" s="146"/>
      <c r="J49" s="171"/>
      <c r="K49" s="149">
        <f>B49*100/SUM($B$49:$B$54)</f>
        <v>6.2893081761006293</v>
      </c>
      <c r="L49" s="150"/>
      <c r="M49" s="149">
        <f>D49*100/SUM($D$49:$D$54)</f>
        <v>9.8684210526315788</v>
      </c>
      <c r="N49" s="150"/>
      <c r="O49" s="149">
        <v>0</v>
      </c>
      <c r="P49" s="150"/>
      <c r="Q49" s="149">
        <f>H49*100/SUM($H$49:$H$55)</f>
        <v>0</v>
      </c>
      <c r="R49" s="149"/>
    </row>
    <row r="50" spans="1:18" s="127" customFormat="1" ht="11.4">
      <c r="A50" s="531" t="s">
        <v>56</v>
      </c>
      <c r="B50" s="146">
        <f>SUM(D50,F50,H50)</f>
        <v>9</v>
      </c>
      <c r="C50" s="146" t="s">
        <v>204</v>
      </c>
      <c r="D50" s="146">
        <v>0</v>
      </c>
      <c r="E50" s="146"/>
      <c r="F50" s="146">
        <v>0</v>
      </c>
      <c r="G50" s="146"/>
      <c r="H50" s="146">
        <v>9</v>
      </c>
      <c r="I50" s="146" t="s">
        <v>204</v>
      </c>
      <c r="J50" s="171"/>
      <c r="K50" s="149">
        <f t="shared" ref="K50:K54" si="12">B50*100/SUM($B$49:$B$54)</f>
        <v>1.8867924528301887</v>
      </c>
      <c r="L50" s="150"/>
      <c r="M50" s="149">
        <f t="shared" ref="M50:M54" si="13">D50*100/SUM($D$49:$D$54)</f>
        <v>0</v>
      </c>
      <c r="N50" s="150"/>
      <c r="O50" s="149">
        <v>0</v>
      </c>
      <c r="P50" s="150"/>
      <c r="Q50" s="149">
        <f>H50*100/SUM($H$49:$H$55)</f>
        <v>9.5744680851063837</v>
      </c>
      <c r="R50" s="149"/>
    </row>
    <row r="51" spans="1:18" s="127" customFormat="1" ht="11.4">
      <c r="A51" s="531" t="s">
        <v>57</v>
      </c>
      <c r="B51" s="146">
        <f t="shared" si="8"/>
        <v>99</v>
      </c>
      <c r="C51" s="146" t="s">
        <v>204</v>
      </c>
      <c r="D51" s="146">
        <v>60</v>
      </c>
      <c r="E51" s="146" t="s">
        <v>204</v>
      </c>
      <c r="F51" s="146">
        <v>0</v>
      </c>
      <c r="G51" s="146"/>
      <c r="H51" s="146">
        <v>39</v>
      </c>
      <c r="I51" s="146" t="s">
        <v>204</v>
      </c>
      <c r="J51" s="171"/>
      <c r="K51" s="149">
        <f t="shared" si="12"/>
        <v>20.754716981132077</v>
      </c>
      <c r="L51" s="150"/>
      <c r="M51" s="149">
        <f t="shared" si="13"/>
        <v>19.736842105263158</v>
      </c>
      <c r="N51" s="150"/>
      <c r="O51" s="149">
        <v>0</v>
      </c>
      <c r="P51" s="150"/>
      <c r="Q51" s="149">
        <f>H51*100/SUM($H$49:$H$55)</f>
        <v>41.48936170212766</v>
      </c>
      <c r="R51" s="149"/>
    </row>
    <row r="52" spans="1:18" s="127" customFormat="1" ht="11.4">
      <c r="A52" s="384" t="s">
        <v>53</v>
      </c>
      <c r="B52" s="146">
        <f>SUM(D52,F52,H52)</f>
        <v>64</v>
      </c>
      <c r="C52" s="146" t="s">
        <v>204</v>
      </c>
      <c r="D52" s="146">
        <v>32</v>
      </c>
      <c r="E52" s="146" t="s">
        <v>204</v>
      </c>
      <c r="F52" s="146">
        <v>32</v>
      </c>
      <c r="G52" s="146" t="s">
        <v>204</v>
      </c>
      <c r="H52" s="146">
        <v>0</v>
      </c>
      <c r="I52" s="146"/>
      <c r="J52" s="171"/>
      <c r="K52" s="149">
        <f t="shared" si="12"/>
        <v>13.417190775681341</v>
      </c>
      <c r="L52" s="150"/>
      <c r="M52" s="149">
        <f t="shared" si="13"/>
        <v>10.526315789473685</v>
      </c>
      <c r="N52" s="150"/>
      <c r="O52" s="149">
        <v>0</v>
      </c>
      <c r="P52" s="150"/>
      <c r="Q52" s="149">
        <f>H52*100/SUM($H$49:$H$55)</f>
        <v>0</v>
      </c>
      <c r="R52" s="149"/>
    </row>
    <row r="53" spans="1:18" s="127" customFormat="1" ht="11.4">
      <c r="A53" s="540" t="s">
        <v>60</v>
      </c>
      <c r="B53" s="146">
        <f>SUM(D53,F53,H53)</f>
        <v>160</v>
      </c>
      <c r="C53" s="146" t="s">
        <v>204</v>
      </c>
      <c r="D53" s="146">
        <v>133</v>
      </c>
      <c r="E53" s="146" t="s">
        <v>204</v>
      </c>
      <c r="F53" s="146">
        <v>0</v>
      </c>
      <c r="G53" s="146"/>
      <c r="H53" s="146">
        <v>27</v>
      </c>
      <c r="I53" s="146" t="s">
        <v>204</v>
      </c>
      <c r="J53" s="171"/>
      <c r="K53" s="149">
        <f t="shared" si="12"/>
        <v>33.542976939203356</v>
      </c>
      <c r="L53" s="150"/>
      <c r="M53" s="149">
        <f t="shared" si="13"/>
        <v>43.75</v>
      </c>
      <c r="N53" s="150"/>
      <c r="O53" s="149">
        <v>0</v>
      </c>
      <c r="P53" s="150"/>
      <c r="Q53" s="149">
        <f>H53*100/SUM($H$49:$H$55)</f>
        <v>28.723404255319149</v>
      </c>
      <c r="R53" s="149"/>
    </row>
    <row r="54" spans="1:18" s="127" customFormat="1" ht="22.8">
      <c r="A54" s="384" t="s">
        <v>59</v>
      </c>
      <c r="B54" s="146">
        <f>SUM(D54,F54,H54)</f>
        <v>115</v>
      </c>
      <c r="C54" s="146" t="s">
        <v>204</v>
      </c>
      <c r="D54" s="146">
        <v>49</v>
      </c>
      <c r="E54" s="146" t="s">
        <v>204</v>
      </c>
      <c r="F54" s="146">
        <v>53</v>
      </c>
      <c r="G54" s="146" t="s">
        <v>204</v>
      </c>
      <c r="H54" s="146">
        <v>13</v>
      </c>
      <c r="I54" s="146" t="s">
        <v>204</v>
      </c>
      <c r="J54" s="171"/>
      <c r="K54" s="149">
        <f t="shared" si="12"/>
        <v>24.109014675052411</v>
      </c>
      <c r="L54" s="150"/>
      <c r="M54" s="149">
        <f t="shared" si="13"/>
        <v>16.118421052631579</v>
      </c>
      <c r="N54" s="150"/>
      <c r="O54" s="149">
        <v>0</v>
      </c>
      <c r="P54" s="150"/>
      <c r="Q54" s="149">
        <f>H55*100/SUM($H$49:$H$55)</f>
        <v>6.3829787234042552</v>
      </c>
      <c r="R54" s="149"/>
    </row>
    <row r="55" spans="1:18" s="127" customFormat="1" ht="11.4">
      <c r="A55" s="145" t="s">
        <v>4</v>
      </c>
      <c r="B55" s="146">
        <f>SUM(D55,F55,H55)</f>
        <v>26</v>
      </c>
      <c r="C55" s="146" t="s">
        <v>204</v>
      </c>
      <c r="D55" s="146">
        <v>20</v>
      </c>
      <c r="E55" s="146" t="s">
        <v>204</v>
      </c>
      <c r="F55" s="146">
        <v>0</v>
      </c>
      <c r="G55" s="146"/>
      <c r="H55" s="146">
        <v>6</v>
      </c>
      <c r="I55" s="146" t="s">
        <v>204</v>
      </c>
      <c r="J55" s="171"/>
      <c r="K55" s="213" t="s">
        <v>14</v>
      </c>
      <c r="L55" s="212"/>
      <c r="M55" s="526" t="s">
        <v>14</v>
      </c>
      <c r="N55" s="212"/>
      <c r="O55" s="213" t="s">
        <v>14</v>
      </c>
      <c r="P55" s="212"/>
      <c r="Q55" s="213">
        <v>0</v>
      </c>
      <c r="R55" s="149"/>
    </row>
    <row r="56" spans="1:18" s="127" customFormat="1" ht="6.6" customHeight="1">
      <c r="A56" s="151"/>
      <c r="B56" s="146"/>
      <c r="C56" s="574"/>
      <c r="D56" s="146"/>
      <c r="E56" s="544"/>
      <c r="F56" s="146"/>
      <c r="G56" s="544"/>
      <c r="H56" s="146"/>
      <c r="I56" s="538"/>
      <c r="J56" s="172"/>
      <c r="K56" s="149"/>
      <c r="L56" s="149"/>
      <c r="M56" s="149"/>
      <c r="N56" s="150"/>
      <c r="O56" s="150"/>
      <c r="P56" s="150"/>
      <c r="Q56" s="137"/>
      <c r="R56" s="137"/>
    </row>
    <row r="57" spans="1:18" s="133" customFormat="1" ht="24">
      <c r="A57" s="227" t="s">
        <v>127</v>
      </c>
      <c r="B57" s="156">
        <f>SUM(D57,F57,H57)</f>
        <v>503</v>
      </c>
      <c r="C57" s="146" t="s">
        <v>204</v>
      </c>
      <c r="D57" s="168">
        <f>SUM(D58:D62)</f>
        <v>323</v>
      </c>
      <c r="E57" s="146" t="s">
        <v>204</v>
      </c>
      <c r="F57" s="168">
        <f>SUM(F58:F62)</f>
        <v>85</v>
      </c>
      <c r="G57" s="146" t="s">
        <v>204</v>
      </c>
      <c r="H57" s="168">
        <f>SUM(H59:H62)</f>
        <v>95</v>
      </c>
      <c r="I57" s="146" t="s">
        <v>204</v>
      </c>
      <c r="J57" s="148"/>
      <c r="K57" s="165">
        <f>SUM(K58:K61)</f>
        <v>100</v>
      </c>
      <c r="L57" s="165"/>
      <c r="M57" s="165">
        <f>SUM(M58:M61)</f>
        <v>100</v>
      </c>
      <c r="N57" s="165"/>
      <c r="O57" s="165">
        <v>0</v>
      </c>
      <c r="P57" s="154"/>
      <c r="Q57" s="165">
        <f>SUM(Q58:Q61)</f>
        <v>100</v>
      </c>
      <c r="R57" s="165"/>
    </row>
    <row r="58" spans="1:18" s="133" customFormat="1" ht="12">
      <c r="A58" s="670" t="s">
        <v>216</v>
      </c>
      <c r="B58" s="146">
        <f>SUM(D58,F58,H58)</f>
        <v>0</v>
      </c>
      <c r="C58" s="146"/>
      <c r="D58" s="146">
        <v>0</v>
      </c>
      <c r="E58" s="146"/>
      <c r="F58" s="146">
        <v>0</v>
      </c>
      <c r="G58" s="146"/>
      <c r="H58" s="146">
        <v>0</v>
      </c>
      <c r="I58" s="146"/>
      <c r="J58" s="148"/>
      <c r="K58" s="137">
        <f>B58*100/SUM($B$58:$B$61)</f>
        <v>0</v>
      </c>
      <c r="L58" s="165"/>
      <c r="M58" s="137">
        <f>D58*100/SUM($D$58:$D$61)</f>
        <v>0</v>
      </c>
      <c r="N58" s="165"/>
      <c r="O58" s="165">
        <v>0</v>
      </c>
      <c r="P58" s="154"/>
      <c r="Q58" s="165">
        <v>0</v>
      </c>
      <c r="R58" s="165"/>
    </row>
    <row r="59" spans="1:18" s="127" customFormat="1" ht="11.4">
      <c r="A59" s="145" t="s">
        <v>64</v>
      </c>
      <c r="B59" s="146">
        <f>SUM(D59,F59,H59)</f>
        <v>15</v>
      </c>
      <c r="C59" s="146" t="s">
        <v>204</v>
      </c>
      <c r="D59" s="146">
        <v>0</v>
      </c>
      <c r="E59" s="146"/>
      <c r="F59" s="146">
        <v>0</v>
      </c>
      <c r="G59" s="146"/>
      <c r="H59" s="146">
        <v>15</v>
      </c>
      <c r="I59" s="146" t="s">
        <v>204</v>
      </c>
      <c r="J59" s="171"/>
      <c r="K59" s="137">
        <f>B59*100/SUM($B$59:$B$61)</f>
        <v>3.416856492027335</v>
      </c>
      <c r="L59" s="150"/>
      <c r="M59" s="137">
        <f t="shared" ref="M59" si="14">D59*100/SUM($D$58:$D$61)</f>
        <v>0</v>
      </c>
      <c r="N59" s="150"/>
      <c r="O59" s="137">
        <v>0</v>
      </c>
      <c r="P59" s="137"/>
      <c r="Q59" s="137">
        <f>H59*100/SUM($H$59:$H$61)</f>
        <v>16.853932584269664</v>
      </c>
      <c r="R59" s="149"/>
    </row>
    <row r="60" spans="1:18" s="127" customFormat="1" ht="12">
      <c r="A60" s="145" t="s">
        <v>65</v>
      </c>
      <c r="B60" s="146">
        <f t="shared" ref="B60" si="15">SUM(D60,F60,H60)</f>
        <v>79</v>
      </c>
      <c r="C60" s="146" t="s">
        <v>204</v>
      </c>
      <c r="D60" s="146">
        <v>32</v>
      </c>
      <c r="E60" s="146" t="s">
        <v>204</v>
      </c>
      <c r="F60" s="146">
        <v>32</v>
      </c>
      <c r="G60" s="146" t="s">
        <v>204</v>
      </c>
      <c r="H60" s="146">
        <v>15</v>
      </c>
      <c r="I60" s="146" t="s">
        <v>204</v>
      </c>
      <c r="J60" s="171"/>
      <c r="K60" s="137">
        <f>B60*100/SUM($B$58:$B$61)</f>
        <v>17.995444191343964</v>
      </c>
      <c r="L60" s="165"/>
      <c r="M60" s="137">
        <f>D60*100/SUM($D$58:$D$61)</f>
        <v>12.075471698113208</v>
      </c>
      <c r="N60" s="165"/>
      <c r="O60" s="137">
        <v>0</v>
      </c>
      <c r="P60" s="165"/>
      <c r="Q60" s="137">
        <f>H60*100/SUM($H$59:$H$61)</f>
        <v>16.853932584269664</v>
      </c>
      <c r="R60" s="149"/>
    </row>
    <row r="61" spans="1:18" s="127" customFormat="1" ht="12">
      <c r="A61" s="145" t="s">
        <v>41</v>
      </c>
      <c r="B61" s="146">
        <f>SUM(D61,F61,H61)</f>
        <v>345</v>
      </c>
      <c r="C61" s="146" t="s">
        <v>204</v>
      </c>
      <c r="D61" s="146">
        <v>233</v>
      </c>
      <c r="E61" s="146" t="s">
        <v>204</v>
      </c>
      <c r="F61" s="146">
        <v>53</v>
      </c>
      <c r="G61" s="146" t="s">
        <v>204</v>
      </c>
      <c r="H61" s="146">
        <v>59</v>
      </c>
      <c r="I61" s="146" t="s">
        <v>204</v>
      </c>
      <c r="J61" s="171"/>
      <c r="K61" s="137">
        <f>B61*100/SUM($B$58:$B$61)</f>
        <v>78.587699316628701</v>
      </c>
      <c r="L61" s="165"/>
      <c r="M61" s="137">
        <f>D61*100/SUM($D$58:$D$61)</f>
        <v>87.924528301886795</v>
      </c>
      <c r="N61" s="165"/>
      <c r="O61" s="137">
        <v>0</v>
      </c>
      <c r="P61" s="165"/>
      <c r="Q61" s="137">
        <f>H61*100/SUM($H$59:$H$61)</f>
        <v>66.292134831460672</v>
      </c>
      <c r="R61" s="149"/>
    </row>
    <row r="62" spans="1:18" s="127" customFormat="1" ht="12">
      <c r="A62" s="145" t="s">
        <v>4</v>
      </c>
      <c r="B62" s="146">
        <f>SUM(D62,F62,H62)</f>
        <v>64</v>
      </c>
      <c r="C62" s="146" t="s">
        <v>204</v>
      </c>
      <c r="D62" s="146">
        <v>58</v>
      </c>
      <c r="E62" s="146" t="s">
        <v>204</v>
      </c>
      <c r="F62" s="146">
        <v>0</v>
      </c>
      <c r="G62" s="146" t="s">
        <v>204</v>
      </c>
      <c r="H62" s="146">
        <v>6</v>
      </c>
      <c r="I62" s="146" t="s">
        <v>204</v>
      </c>
      <c r="J62" s="171"/>
      <c r="K62" s="520" t="s">
        <v>14</v>
      </c>
      <c r="L62" s="221"/>
      <c r="M62" s="526" t="s">
        <v>14</v>
      </c>
      <c r="N62" s="221"/>
      <c r="O62" s="520">
        <v>0</v>
      </c>
      <c r="P62" s="221"/>
      <c r="Q62" s="520">
        <v>0</v>
      </c>
      <c r="R62" s="149"/>
    </row>
    <row r="63" spans="1:18" s="266" customFormat="1" ht="6.6" customHeight="1" thickBot="1">
      <c r="A63" s="257"/>
      <c r="B63" s="258"/>
      <c r="C63" s="562"/>
      <c r="D63" s="258"/>
      <c r="E63" s="562"/>
      <c r="F63" s="259"/>
      <c r="G63" s="554"/>
      <c r="H63" s="260"/>
      <c r="I63" s="575"/>
      <c r="J63" s="261"/>
      <c r="K63" s="262"/>
      <c r="L63" s="263"/>
      <c r="M63" s="262"/>
      <c r="N63" s="263"/>
      <c r="O63" s="262"/>
      <c r="P63" s="264"/>
      <c r="Q63" s="263"/>
      <c r="R63" s="265"/>
    </row>
    <row r="64" spans="1:18" s="182" customFormat="1" ht="6.6" customHeight="1">
      <c r="B64" s="189"/>
      <c r="C64" s="571"/>
      <c r="D64" s="189"/>
      <c r="E64" s="571"/>
      <c r="G64" s="572"/>
      <c r="I64" s="572"/>
      <c r="K64" s="267"/>
      <c r="L64" s="268"/>
      <c r="M64" s="269"/>
      <c r="N64" s="268"/>
      <c r="O64" s="270"/>
      <c r="P64" s="270"/>
      <c r="Q64" s="270"/>
    </row>
    <row r="65" spans="1:18" s="9" customFormat="1" ht="11.25" customHeight="1">
      <c r="A65" s="9" t="s">
        <v>187</v>
      </c>
      <c r="B65" s="24"/>
      <c r="C65" s="556"/>
      <c r="D65" s="24"/>
      <c r="E65" s="556"/>
      <c r="F65" s="24"/>
      <c r="G65" s="556"/>
      <c r="H65" s="24"/>
      <c r="I65" s="556"/>
      <c r="K65" s="67"/>
      <c r="L65" s="67"/>
      <c r="M65" s="67"/>
      <c r="N65" s="67"/>
      <c r="O65" s="67"/>
      <c r="P65" s="67"/>
      <c r="Q65" s="67"/>
      <c r="R65" s="67"/>
    </row>
    <row r="66" spans="1:18" s="182" customFormat="1" ht="22.5" customHeight="1">
      <c r="A66" s="714" t="s">
        <v>160</v>
      </c>
      <c r="B66" s="714"/>
      <c r="C66" s="714"/>
      <c r="D66" s="714"/>
      <c r="E66" s="714"/>
      <c r="F66" s="714"/>
      <c r="G66" s="714"/>
      <c r="H66" s="714"/>
      <c r="I66" s="714"/>
      <c r="J66" s="714"/>
      <c r="K66" s="714"/>
      <c r="L66" s="714"/>
      <c r="M66" s="714"/>
      <c r="N66" s="714"/>
      <c r="O66" s="714"/>
      <c r="P66" s="714"/>
      <c r="Q66" s="714"/>
      <c r="R66" s="714"/>
    </row>
    <row r="67" spans="1:18" s="182" customFormat="1" ht="10.199999999999999">
      <c r="A67" s="287" t="s">
        <v>13</v>
      </c>
      <c r="B67" s="186"/>
      <c r="C67" s="571"/>
      <c r="D67" s="187"/>
      <c r="E67" s="571"/>
      <c r="G67" s="572"/>
      <c r="I67" s="572"/>
      <c r="K67" s="186"/>
      <c r="L67" s="188"/>
      <c r="M67" s="187"/>
      <c r="N67" s="188"/>
    </row>
    <row r="68" spans="1:18" s="182" customFormat="1" ht="10.199999999999999">
      <c r="A68" s="288" t="s">
        <v>68</v>
      </c>
      <c r="B68" s="189"/>
      <c r="C68" s="572"/>
      <c r="E68" s="572"/>
      <c r="G68" s="572"/>
      <c r="I68" s="572"/>
    </row>
    <row r="69" spans="1:18" s="182" customFormat="1" ht="10.199999999999999">
      <c r="A69" s="9" t="s">
        <v>229</v>
      </c>
      <c r="C69" s="572"/>
      <c r="E69" s="572"/>
      <c r="G69" s="572"/>
      <c r="I69" s="572"/>
    </row>
  </sheetData>
  <mergeCells count="15">
    <mergeCell ref="A66:R66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AA5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136" customWidth="1"/>
    <col min="4" max="4" width="8.6640625" style="122" customWidth="1"/>
    <col min="5" max="5" width="2.6640625" style="136" customWidth="1"/>
    <col min="6" max="6" width="8.6640625" style="122" customWidth="1"/>
    <col min="7" max="7" width="2.6640625" style="136" customWidth="1"/>
    <col min="8" max="8" width="8.6640625" style="127" customWidth="1"/>
    <col min="9" max="9" width="2.6640625" style="136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2" t="s">
        <v>237</v>
      </c>
      <c r="B1" s="722"/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722"/>
    </row>
    <row r="2" spans="1:18" s="127" customFormat="1" ht="6.6" customHeight="1" thickBot="1">
      <c r="A2" s="123"/>
      <c r="B2" s="124"/>
      <c r="C2" s="125"/>
      <c r="D2" s="124"/>
      <c r="E2" s="125"/>
      <c r="F2" s="124"/>
      <c r="G2" s="125"/>
      <c r="H2" s="126"/>
      <c r="I2" s="125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132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23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431"/>
      <c r="D6" s="431"/>
      <c r="E6" s="431"/>
      <c r="F6" s="431"/>
      <c r="G6" s="431"/>
      <c r="H6" s="431"/>
      <c r="I6" s="431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23"/>
      <c r="B8" s="716"/>
      <c r="C8" s="716"/>
      <c r="D8" s="430"/>
      <c r="E8" s="430"/>
      <c r="F8" s="430"/>
      <c r="G8" s="430"/>
      <c r="H8" s="430"/>
      <c r="I8" s="430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6"/>
      <c r="C9" s="716"/>
      <c r="D9" s="431"/>
      <c r="E9" s="431"/>
      <c r="F9" s="431"/>
      <c r="G9" s="431"/>
      <c r="H9" s="431"/>
      <c r="I9" s="431"/>
      <c r="J9" s="429"/>
      <c r="K9" s="716"/>
      <c r="L9" s="716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127" customFormat="1" ht="6.6" customHeight="1">
      <c r="A11" s="437"/>
      <c r="B11" s="434"/>
      <c r="C11" s="435"/>
      <c r="D11" s="434"/>
      <c r="E11" s="435"/>
      <c r="F11" s="434"/>
      <c r="G11" s="435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131"/>
      <c r="D12" s="130"/>
      <c r="E12" s="131"/>
      <c r="F12" s="130"/>
      <c r="G12" s="131"/>
      <c r="H12" s="130"/>
      <c r="I12" s="131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156</v>
      </c>
      <c r="B13" s="448">
        <f>SUM(D13,F13,H13)</f>
        <v>39659</v>
      </c>
      <c r="C13" s="494"/>
      <c r="D13" s="448">
        <f>D15</f>
        <v>18689</v>
      </c>
      <c r="E13" s="441"/>
      <c r="F13" s="448">
        <f>F15</f>
        <v>12169</v>
      </c>
      <c r="G13" s="494"/>
      <c r="H13" s="448">
        <f>H15</f>
        <v>8801</v>
      </c>
      <c r="I13" s="494"/>
      <c r="J13" s="451"/>
      <c r="K13" s="443">
        <f>M13+O13+Q13</f>
        <v>100</v>
      </c>
      <c r="L13" s="444"/>
      <c r="M13" s="443">
        <f>D13*100/B13</f>
        <v>47.12423409566555</v>
      </c>
      <c r="N13" s="445"/>
      <c r="O13" s="443">
        <f>F13*100/B13</f>
        <v>30.684081797322172</v>
      </c>
      <c r="P13" s="452"/>
      <c r="Q13" s="443">
        <f>H13*100/B13</f>
        <v>22.191684107012279</v>
      </c>
      <c r="R13" s="451"/>
    </row>
    <row r="14" spans="1:18" s="127" customFormat="1" ht="6.6" customHeight="1">
      <c r="A14" s="134"/>
      <c r="B14" s="135"/>
      <c r="C14" s="136"/>
      <c r="D14" s="135"/>
      <c r="E14" s="136"/>
      <c r="F14" s="135"/>
      <c r="G14" s="136"/>
      <c r="H14" s="135"/>
      <c r="I14" s="136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44" customFormat="1" ht="12">
      <c r="A15" s="279" t="s">
        <v>244</v>
      </c>
      <c r="B15" s="138">
        <f t="shared" ref="B15:B17" si="0">SUM(D15,F15,H15)</f>
        <v>39659</v>
      </c>
      <c r="C15" s="139"/>
      <c r="D15" s="168">
        <v>18689</v>
      </c>
      <c r="E15" s="168"/>
      <c r="F15" s="168">
        <v>12169</v>
      </c>
      <c r="G15" s="168"/>
      <c r="H15" s="168">
        <v>8801</v>
      </c>
      <c r="I15" s="139"/>
      <c r="J15" s="140"/>
      <c r="K15" s="141">
        <f>SUM(K16:K18)</f>
        <v>47.121712599914268</v>
      </c>
      <c r="L15" s="142"/>
      <c r="M15" s="141">
        <f>SUM(M16:M18)</f>
        <v>99.994649258922351</v>
      </c>
      <c r="N15" s="142"/>
      <c r="O15" s="710">
        <f>(F15/F15)*100</f>
        <v>100</v>
      </c>
      <c r="P15" s="141"/>
      <c r="Q15" s="710">
        <f>(H15/H15)*100</f>
        <v>100</v>
      </c>
      <c r="R15" s="143"/>
    </row>
    <row r="16" spans="1:18" s="144" customFormat="1" ht="12">
      <c r="A16" s="280" t="s">
        <v>221</v>
      </c>
      <c r="B16" s="146">
        <f t="shared" si="0"/>
        <v>9246</v>
      </c>
      <c r="C16" s="147"/>
      <c r="D16" s="146">
        <v>9246</v>
      </c>
      <c r="E16" s="146"/>
      <c r="F16" s="711" t="s">
        <v>223</v>
      </c>
      <c r="G16" s="711"/>
      <c r="H16" s="711" t="s">
        <v>223</v>
      </c>
      <c r="I16" s="147"/>
      <c r="J16" s="148"/>
      <c r="K16" s="149">
        <f>B16*100/B15</f>
        <v>23.313749716331728</v>
      </c>
      <c r="L16" s="150"/>
      <c r="M16" s="149">
        <f>D16*100/D15</f>
        <v>49.472952003852534</v>
      </c>
      <c r="N16" s="150"/>
      <c r="O16" s="519" t="s">
        <v>223</v>
      </c>
      <c r="P16" s="150"/>
      <c r="Q16" s="519" t="s">
        <v>223</v>
      </c>
      <c r="R16" s="143"/>
    </row>
    <row r="17" spans="1:27" s="144" customFormat="1" ht="12">
      <c r="A17" s="280" t="s">
        <v>222</v>
      </c>
      <c r="B17" s="146">
        <f t="shared" si="0"/>
        <v>9442</v>
      </c>
      <c r="C17" s="147"/>
      <c r="D17" s="146">
        <v>9442</v>
      </c>
      <c r="E17" s="146"/>
      <c r="F17" s="711" t="s">
        <v>223</v>
      </c>
      <c r="G17" s="711"/>
      <c r="H17" s="711" t="s">
        <v>223</v>
      </c>
      <c r="I17" s="147"/>
      <c r="J17" s="148"/>
      <c r="K17" s="149">
        <f>B17*100/B15</f>
        <v>23.80796288358254</v>
      </c>
      <c r="L17" s="150"/>
      <c r="M17" s="149">
        <f>D17*100/D15</f>
        <v>50.521697255069824</v>
      </c>
      <c r="N17" s="150"/>
      <c r="O17" s="519" t="s">
        <v>223</v>
      </c>
      <c r="P17" s="150"/>
      <c r="Q17" s="519" t="s">
        <v>223</v>
      </c>
      <c r="R17" s="143"/>
    </row>
    <row r="18" spans="1:27" s="127" customFormat="1" ht="11.4">
      <c r="A18" s="280"/>
      <c r="B18" s="146"/>
      <c r="C18" s="147"/>
      <c r="D18" s="146"/>
      <c r="E18" s="146"/>
      <c r="F18" s="146"/>
      <c r="G18" s="146"/>
      <c r="H18" s="146"/>
      <c r="I18" s="147"/>
      <c r="J18" s="148"/>
      <c r="K18" s="149"/>
      <c r="L18" s="150"/>
      <c r="M18" s="149"/>
      <c r="N18" s="150"/>
      <c r="O18" s="149"/>
      <c r="P18" s="150"/>
      <c r="Q18" s="149"/>
      <c r="R18" s="149"/>
    </row>
    <row r="19" spans="1:27" s="333" customFormat="1" ht="6.6" customHeight="1">
      <c r="A19" s="336"/>
      <c r="B19" s="337"/>
      <c r="C19" s="317"/>
      <c r="D19" s="337"/>
      <c r="E19" s="158"/>
      <c r="F19" s="162"/>
      <c r="G19" s="158"/>
      <c r="H19" s="163"/>
      <c r="I19" s="158"/>
      <c r="J19" s="159"/>
      <c r="K19" s="164"/>
      <c r="L19" s="332"/>
      <c r="M19" s="332"/>
      <c r="N19" s="332"/>
      <c r="O19" s="332"/>
      <c r="P19" s="332"/>
      <c r="Q19" s="338"/>
      <c r="R19" s="338"/>
    </row>
    <row r="20" spans="1:27" s="333" customFormat="1" ht="12">
      <c r="A20" s="281" t="s">
        <v>84</v>
      </c>
      <c r="B20" s="153">
        <f t="shared" ref="B20:B25" si="1">SUM(D20,F20,H20)</f>
        <v>39658</v>
      </c>
      <c r="C20" s="317"/>
      <c r="D20" s="168">
        <f>SUM(D21:D25)</f>
        <v>18689</v>
      </c>
      <c r="E20" s="168"/>
      <c r="F20" s="168">
        <f>SUM(F21:F25)</f>
        <v>12168</v>
      </c>
      <c r="G20" s="168"/>
      <c r="H20" s="168">
        <f>SUM(H21:H25)</f>
        <v>8801</v>
      </c>
      <c r="I20" s="146"/>
      <c r="J20" s="329"/>
      <c r="K20" s="332">
        <f>SUM(K21:K25)</f>
        <v>100</v>
      </c>
      <c r="L20" s="155"/>
      <c r="M20" s="332">
        <f>SUM(M21:M25)</f>
        <v>100</v>
      </c>
      <c r="N20" s="155"/>
      <c r="O20" s="332">
        <f>SUM(O21:O25)</f>
        <v>99.999999999999986</v>
      </c>
      <c r="P20" s="155"/>
      <c r="Q20" s="332">
        <f>SUM(Q21:Q25)</f>
        <v>100</v>
      </c>
      <c r="R20" s="332"/>
    </row>
    <row r="21" spans="1:27" s="318" customFormat="1" ht="11.4">
      <c r="A21" s="282" t="s">
        <v>23</v>
      </c>
      <c r="B21" s="330">
        <f t="shared" si="1"/>
        <v>9722</v>
      </c>
      <c r="C21" s="317"/>
      <c r="D21" s="146">
        <v>9722</v>
      </c>
      <c r="E21" s="146"/>
      <c r="F21" s="146">
        <v>0</v>
      </c>
      <c r="G21" s="146"/>
      <c r="H21" s="146">
        <v>0</v>
      </c>
      <c r="I21" s="146"/>
      <c r="J21" s="159"/>
      <c r="K21" s="327">
        <f>B21*100/B20</f>
        <v>24.514599828533964</v>
      </c>
      <c r="L21" s="327"/>
      <c r="M21" s="327">
        <f>D21*100/D20</f>
        <v>52.01990475680882</v>
      </c>
      <c r="N21" s="327"/>
      <c r="O21" s="327">
        <f>F21*100/F20</f>
        <v>0</v>
      </c>
      <c r="P21" s="327"/>
      <c r="Q21" s="327">
        <f>H21*100/H20</f>
        <v>0</v>
      </c>
      <c r="R21" s="327"/>
    </row>
    <row r="22" spans="1:27" s="318" customFormat="1" ht="11.4">
      <c r="A22" s="282" t="s">
        <v>76</v>
      </c>
      <c r="B22" s="330">
        <f t="shared" si="1"/>
        <v>8184</v>
      </c>
      <c r="C22" s="317"/>
      <c r="D22" s="146">
        <v>19</v>
      </c>
      <c r="E22" s="146" t="s">
        <v>204</v>
      </c>
      <c r="F22" s="146">
        <v>8156</v>
      </c>
      <c r="G22" s="146"/>
      <c r="H22" s="146">
        <v>9</v>
      </c>
      <c r="I22" s="146" t="s">
        <v>204</v>
      </c>
      <c r="J22" s="159"/>
      <c r="K22" s="327">
        <f>B22*100/B20</f>
        <v>20.636441575470272</v>
      </c>
      <c r="L22" s="327"/>
      <c r="M22" s="327">
        <f>D22*100/D20</f>
        <v>0.1016640804751458</v>
      </c>
      <c r="N22" s="327"/>
      <c r="O22" s="327">
        <f>F22*100/F20</f>
        <v>67.02827087442472</v>
      </c>
      <c r="P22" s="327"/>
      <c r="Q22" s="327">
        <f>H22*100/H20</f>
        <v>0.10226110669242132</v>
      </c>
      <c r="R22" s="327"/>
    </row>
    <row r="23" spans="1:27" s="318" customFormat="1" ht="11.4">
      <c r="A23" s="282" t="s">
        <v>77</v>
      </c>
      <c r="B23" s="330">
        <f t="shared" si="1"/>
        <v>3859</v>
      </c>
      <c r="C23" s="317"/>
      <c r="D23" s="146">
        <v>0</v>
      </c>
      <c r="E23" s="146"/>
      <c r="F23" s="146">
        <v>0</v>
      </c>
      <c r="G23" s="146"/>
      <c r="H23" s="146">
        <v>3859</v>
      </c>
      <c r="I23" s="146"/>
      <c r="J23" s="159"/>
      <c r="K23" s="327">
        <f>B23*100/B20</f>
        <v>9.7306974633113121</v>
      </c>
      <c r="L23" s="327"/>
      <c r="M23" s="327">
        <f>D23*100/D20</f>
        <v>0</v>
      </c>
      <c r="N23" s="327"/>
      <c r="O23" s="327">
        <f>F23*100/F20</f>
        <v>0</v>
      </c>
      <c r="P23" s="327"/>
      <c r="Q23" s="327">
        <f>H23*100/H20</f>
        <v>43.84729008067265</v>
      </c>
      <c r="R23" s="327"/>
    </row>
    <row r="24" spans="1:27" s="318" customFormat="1" ht="11.4">
      <c r="A24" s="334" t="s">
        <v>85</v>
      </c>
      <c r="B24" s="330">
        <f t="shared" si="1"/>
        <v>17726</v>
      </c>
      <c r="C24" s="317"/>
      <c r="D24" s="146">
        <v>8928</v>
      </c>
      <c r="E24" s="146"/>
      <c r="F24" s="146">
        <v>3902</v>
      </c>
      <c r="G24" s="146"/>
      <c r="H24" s="146">
        <v>4896</v>
      </c>
      <c r="I24" s="146"/>
      <c r="J24" s="159"/>
      <c r="K24" s="327">
        <f>B24*100/B20</f>
        <v>44.697160724191839</v>
      </c>
      <c r="L24" s="327"/>
      <c r="M24" s="327">
        <f>D24*100/D20</f>
        <v>47.771416341163253</v>
      </c>
      <c r="N24" s="327"/>
      <c r="O24" s="327">
        <f>F24*100/F20</f>
        <v>32.067718606180144</v>
      </c>
      <c r="P24" s="327"/>
      <c r="Q24" s="327">
        <f>H24*100/H20</f>
        <v>55.630042040677196</v>
      </c>
      <c r="R24" s="327"/>
    </row>
    <row r="25" spans="1:27" s="318" customFormat="1" ht="11.4">
      <c r="A25" s="334" t="s">
        <v>186</v>
      </c>
      <c r="B25" s="330">
        <f t="shared" si="1"/>
        <v>167</v>
      </c>
      <c r="C25" s="317" t="s">
        <v>204</v>
      </c>
      <c r="D25" s="146">
        <v>20</v>
      </c>
      <c r="E25" s="146" t="s">
        <v>204</v>
      </c>
      <c r="F25" s="146">
        <v>110</v>
      </c>
      <c r="G25" s="146" t="s">
        <v>204</v>
      </c>
      <c r="H25" s="146">
        <v>37</v>
      </c>
      <c r="I25" s="146" t="s">
        <v>204</v>
      </c>
      <c r="J25" s="335"/>
      <c r="K25" s="327">
        <f>B25*100/B20</f>
        <v>0.42110040849261182</v>
      </c>
      <c r="L25" s="327"/>
      <c r="M25" s="327">
        <f>D25*100/D20</f>
        <v>0.10701482155278506</v>
      </c>
      <c r="N25" s="327"/>
      <c r="O25" s="327">
        <f>F25*100/F20</f>
        <v>0.90401051939513477</v>
      </c>
      <c r="P25" s="327"/>
      <c r="Q25" s="327">
        <f>H25*100/H20</f>
        <v>0.42040677195773207</v>
      </c>
      <c r="R25" s="327"/>
    </row>
    <row r="26" spans="1:27" s="127" customFormat="1" ht="6.6" customHeight="1">
      <c r="A26" s="151"/>
      <c r="B26" s="146"/>
      <c r="C26" s="147"/>
      <c r="D26" s="146"/>
      <c r="E26" s="147"/>
      <c r="F26" s="152"/>
      <c r="G26" s="136"/>
      <c r="H26" s="135"/>
      <c r="I26" s="147"/>
      <c r="J26" s="148"/>
      <c r="K26" s="150"/>
      <c r="L26" s="150"/>
      <c r="M26" s="150"/>
      <c r="N26" s="150"/>
      <c r="O26" s="149"/>
      <c r="P26" s="150"/>
      <c r="Q26" s="137"/>
      <c r="R26" s="137"/>
      <c r="V26" s="122"/>
      <c r="X26" s="122"/>
      <c r="AA26" s="122"/>
    </row>
    <row r="27" spans="1:27" s="166" customFormat="1" ht="24">
      <c r="A27" s="454" t="s">
        <v>86</v>
      </c>
      <c r="B27" s="448">
        <f t="shared" ref="B27:B32" si="2">SUM(D27,F27,H27)</f>
        <v>21765</v>
      </c>
      <c r="C27" s="449"/>
      <c r="D27" s="448">
        <f>D29</f>
        <v>9741</v>
      </c>
      <c r="E27" s="450"/>
      <c r="F27" s="448">
        <f>F29</f>
        <v>8156</v>
      </c>
      <c r="G27" s="449"/>
      <c r="H27" s="448">
        <f>H29</f>
        <v>3868</v>
      </c>
      <c r="I27" s="449"/>
      <c r="J27" s="493"/>
      <c r="K27" s="443">
        <f>M27+O27+Q27</f>
        <v>100</v>
      </c>
      <c r="L27" s="452"/>
      <c r="M27" s="452">
        <f>D27*100/B27</f>
        <v>44.755341144038596</v>
      </c>
      <c r="N27" s="444"/>
      <c r="O27" s="452">
        <f>F27*100/B27</f>
        <v>37.473007121525384</v>
      </c>
      <c r="P27" s="452"/>
      <c r="Q27" s="452">
        <f>H27*100/B27</f>
        <v>17.77165173443602</v>
      </c>
      <c r="R27" s="452"/>
      <c r="V27" s="122"/>
      <c r="W27" s="127"/>
      <c r="X27" s="122"/>
      <c r="Y27" s="127"/>
      <c r="Z27" s="127"/>
      <c r="AA27" s="122"/>
    </row>
    <row r="28" spans="1:27" s="127" customFormat="1" ht="6.6" customHeight="1">
      <c r="A28" s="167"/>
      <c r="B28" s="135"/>
      <c r="C28" s="136"/>
      <c r="D28" s="135"/>
      <c r="E28" s="136"/>
      <c r="F28" s="135"/>
      <c r="G28" s="136"/>
      <c r="H28" s="135"/>
      <c r="I28" s="147"/>
      <c r="J28" s="148"/>
      <c r="K28" s="150"/>
      <c r="L28" s="150"/>
      <c r="M28" s="150"/>
      <c r="N28" s="150"/>
      <c r="O28" s="150"/>
      <c r="P28" s="137"/>
      <c r="Q28" s="137"/>
      <c r="R28" s="137"/>
      <c r="V28" s="122"/>
      <c r="X28" s="122"/>
      <c r="AA28" s="122"/>
    </row>
    <row r="29" spans="1:27" s="133" customFormat="1">
      <c r="A29" s="281" t="s">
        <v>174</v>
      </c>
      <c r="B29" s="168">
        <f t="shared" si="2"/>
        <v>21765</v>
      </c>
      <c r="C29" s="136"/>
      <c r="D29" s="168">
        <f>SUM(D30:D32)</f>
        <v>9741</v>
      </c>
      <c r="E29" s="168"/>
      <c r="F29" s="168">
        <f>SUM(F30:F32)</f>
        <v>8156</v>
      </c>
      <c r="G29" s="168"/>
      <c r="H29" s="168">
        <f>SUM(H30:H32)</f>
        <v>3868</v>
      </c>
      <c r="I29" s="147"/>
      <c r="J29" s="148"/>
      <c r="K29" s="165">
        <f>SUM(K30:K31)</f>
        <v>100</v>
      </c>
      <c r="L29" s="165"/>
      <c r="M29" s="165">
        <f>SUM(M30:M31)</f>
        <v>100</v>
      </c>
      <c r="N29" s="165"/>
      <c r="O29" s="165">
        <f>SUM(O30:O31)</f>
        <v>100</v>
      </c>
      <c r="P29" s="154"/>
      <c r="Q29" s="165">
        <f>SUM(Q30:Q31)</f>
        <v>100</v>
      </c>
      <c r="R29" s="165"/>
      <c r="U29" s="122"/>
      <c r="V29" s="122"/>
      <c r="X29" s="122"/>
      <c r="AA29" s="122"/>
    </row>
    <row r="30" spans="1:27" s="127" customFormat="1">
      <c r="A30" s="282" t="s">
        <v>87</v>
      </c>
      <c r="B30" s="146">
        <f t="shared" si="2"/>
        <v>5367</v>
      </c>
      <c r="C30" s="147"/>
      <c r="D30" s="146">
        <v>2107</v>
      </c>
      <c r="E30" s="146"/>
      <c r="F30" s="146">
        <v>1402</v>
      </c>
      <c r="G30" s="146" t="s">
        <v>204</v>
      </c>
      <c r="H30" s="146">
        <v>1858</v>
      </c>
      <c r="I30" s="147"/>
      <c r="J30" s="148"/>
      <c r="K30" s="149">
        <f>B30*100/SUM($B$30:$B$31)</f>
        <v>33.876159818216244</v>
      </c>
      <c r="L30" s="150"/>
      <c r="M30" s="149">
        <f>D30*100/SUM($D$30:$D$31)</f>
        <v>35.513231080397773</v>
      </c>
      <c r="N30" s="150"/>
      <c r="O30" s="149">
        <f>F30*100/SUM($F$30:$F$31)</f>
        <v>21.81422125408433</v>
      </c>
      <c r="P30" s="137"/>
      <c r="Q30" s="149">
        <f>H30*100/SUM($H$30:$H$31)</f>
        <v>53.34481768590296</v>
      </c>
      <c r="R30" s="149"/>
      <c r="U30" s="122"/>
      <c r="V30" s="122"/>
      <c r="X30" s="122"/>
      <c r="AA30" s="122"/>
    </row>
    <row r="31" spans="1:27" s="127" customFormat="1">
      <c r="A31" s="282" t="s">
        <v>88</v>
      </c>
      <c r="B31" s="146">
        <f t="shared" si="2"/>
        <v>10476</v>
      </c>
      <c r="C31" s="147"/>
      <c r="D31" s="146">
        <v>3826</v>
      </c>
      <c r="E31" s="146"/>
      <c r="F31" s="146">
        <v>5025</v>
      </c>
      <c r="G31" s="146"/>
      <c r="H31" s="146">
        <v>1625</v>
      </c>
      <c r="I31" s="147"/>
      <c r="J31" s="148"/>
      <c r="K31" s="149">
        <f>B31*100/SUM($B$30:$B$31)</f>
        <v>66.123840181783748</v>
      </c>
      <c r="L31" s="150"/>
      <c r="M31" s="149">
        <f>D31*100/SUM($D$30:$D$31)</f>
        <v>64.486768919602227</v>
      </c>
      <c r="N31" s="150"/>
      <c r="O31" s="149">
        <f>F31*100/SUM($F$30:$F$31)</f>
        <v>78.18577874591567</v>
      </c>
      <c r="P31" s="137"/>
      <c r="Q31" s="149">
        <f>H31*100/SUM($H$30:$H$31)</f>
        <v>46.65518231409704</v>
      </c>
      <c r="R31" s="149"/>
      <c r="U31" s="122"/>
    </row>
    <row r="32" spans="1:27" s="127" customFormat="1">
      <c r="A32" s="282" t="s">
        <v>4</v>
      </c>
      <c r="B32" s="146">
        <f t="shared" si="2"/>
        <v>5922</v>
      </c>
      <c r="C32" s="131"/>
      <c r="D32" s="146">
        <v>3808</v>
      </c>
      <c r="E32" s="146"/>
      <c r="F32" s="146">
        <v>1729</v>
      </c>
      <c r="G32" s="146"/>
      <c r="H32" s="146">
        <v>385</v>
      </c>
      <c r="I32" s="317"/>
      <c r="J32" s="148"/>
      <c r="K32" s="213" t="s">
        <v>14</v>
      </c>
      <c r="L32" s="150"/>
      <c r="M32" s="519" t="s">
        <v>14</v>
      </c>
      <c r="N32" s="522"/>
      <c r="O32" s="519" t="s">
        <v>14</v>
      </c>
      <c r="P32" s="520"/>
      <c r="Q32" s="213" t="s">
        <v>14</v>
      </c>
      <c r="R32" s="149"/>
      <c r="U32" s="122"/>
    </row>
    <row r="33" spans="1:25" s="127" customFormat="1" ht="6.6" customHeight="1">
      <c r="A33" s="169"/>
      <c r="B33" s="146"/>
      <c r="C33" s="147"/>
      <c r="D33" s="146"/>
      <c r="E33" s="146"/>
      <c r="F33" s="146"/>
      <c r="G33" s="146"/>
      <c r="H33" s="146"/>
      <c r="I33" s="147"/>
      <c r="J33" s="148"/>
      <c r="K33" s="150"/>
      <c r="L33" s="150"/>
      <c r="M33" s="150"/>
      <c r="N33" s="150"/>
      <c r="O33" s="150"/>
      <c r="P33" s="137"/>
      <c r="Q33" s="137"/>
      <c r="R33" s="137"/>
      <c r="U33" s="122"/>
    </row>
    <row r="34" spans="1:25" s="133" customFormat="1" ht="24">
      <c r="A34" s="307" t="s">
        <v>173</v>
      </c>
      <c r="B34" s="168">
        <f>SUM(D34+F34+H34)</f>
        <v>21767</v>
      </c>
      <c r="C34" s="168"/>
      <c r="D34" s="168">
        <f>SUM(D35:D36)</f>
        <v>9741</v>
      </c>
      <c r="E34" s="168"/>
      <c r="F34" s="168">
        <f>SUM(F35:F36)</f>
        <v>8157</v>
      </c>
      <c r="G34" s="168"/>
      <c r="H34" s="168">
        <f>SUM(H35:H36)</f>
        <v>3869</v>
      </c>
      <c r="I34" s="147"/>
      <c r="J34" s="148"/>
      <c r="K34" s="165">
        <f>SUM(K35:K36)</f>
        <v>100</v>
      </c>
      <c r="L34" s="165"/>
      <c r="M34" s="165">
        <f>SUM(M35:M36)</f>
        <v>100</v>
      </c>
      <c r="N34" s="165"/>
      <c r="O34" s="165">
        <f>SUM(O35:O36)</f>
        <v>100</v>
      </c>
      <c r="P34" s="154"/>
      <c r="Q34" s="165">
        <f>SUM(Q35:Q36)</f>
        <v>100</v>
      </c>
      <c r="R34" s="165"/>
    </row>
    <row r="35" spans="1:25" s="132" customFormat="1" ht="11.4">
      <c r="A35" s="283" t="s">
        <v>7</v>
      </c>
      <c r="B35" s="146">
        <f>SUM(D35,F35,H35)</f>
        <v>2849</v>
      </c>
      <c r="C35" s="131"/>
      <c r="D35" s="146">
        <v>1526</v>
      </c>
      <c r="E35" s="146"/>
      <c r="F35" s="146">
        <v>878</v>
      </c>
      <c r="G35" s="146" t="s">
        <v>204</v>
      </c>
      <c r="H35" s="146">
        <v>445</v>
      </c>
      <c r="I35" s="131"/>
      <c r="J35" s="171"/>
      <c r="K35" s="149">
        <f>B35*100/SUM(B35:B36)</f>
        <v>13.088620388661736</v>
      </c>
      <c r="L35" s="150"/>
      <c r="M35" s="149">
        <f>D35*100/SUM(D35:D36)</f>
        <v>15.665742736885329</v>
      </c>
      <c r="N35" s="150"/>
      <c r="O35" s="149">
        <f>F35*100/SUM(F35:F36)</f>
        <v>10.7637611867108</v>
      </c>
      <c r="P35" s="150"/>
      <c r="Q35" s="149">
        <f>H35*100/SUM(H35:H36)</f>
        <v>11.501680020677178</v>
      </c>
      <c r="R35" s="149"/>
    </row>
    <row r="36" spans="1:25" s="132" customFormat="1" ht="11.4">
      <c r="A36" s="284" t="s">
        <v>138</v>
      </c>
      <c r="B36" s="146">
        <f>SUM(D36,F36,H36)</f>
        <v>18918</v>
      </c>
      <c r="C36" s="131"/>
      <c r="D36" s="146">
        <f>SUM(D37:D38)</f>
        <v>8215</v>
      </c>
      <c r="E36" s="146"/>
      <c r="F36" s="146">
        <f>SUM(F37:F38)</f>
        <v>7279</v>
      </c>
      <c r="G36" s="146"/>
      <c r="H36" s="146">
        <f>SUM(H37:H38)</f>
        <v>3424</v>
      </c>
      <c r="I36" s="131"/>
      <c r="J36" s="171"/>
      <c r="K36" s="149">
        <f>B36*100/SUM(B35:B36)</f>
        <v>86.911379611338262</v>
      </c>
      <c r="L36" s="150"/>
      <c r="M36" s="149">
        <f>D36*100/SUM(D35:D36)</f>
        <v>84.334257263114665</v>
      </c>
      <c r="N36" s="150"/>
      <c r="O36" s="149">
        <f>F36*100/SUM(F35:F36)</f>
        <v>89.236238813289205</v>
      </c>
      <c r="P36" s="150"/>
      <c r="Q36" s="149">
        <f>H36*100/SUM(H35:H36)</f>
        <v>88.498319979322829</v>
      </c>
      <c r="R36" s="149"/>
    </row>
    <row r="37" spans="1:25" s="127" customFormat="1">
      <c r="A37" s="285" t="s">
        <v>188</v>
      </c>
      <c r="B37" s="146">
        <f t="shared" ref="B37:B38" si="3">SUM(D37,F37,H37)</f>
        <v>9034</v>
      </c>
      <c r="C37" s="147"/>
      <c r="D37" s="146">
        <v>2422</v>
      </c>
      <c r="E37" s="146"/>
      <c r="F37" s="146">
        <v>6006</v>
      </c>
      <c r="G37" s="146"/>
      <c r="H37" s="146">
        <v>606</v>
      </c>
      <c r="I37" s="147"/>
      <c r="J37" s="148"/>
      <c r="K37" s="149">
        <f>B37*100/SUM(B35:B36)</f>
        <v>41.50319290669362</v>
      </c>
      <c r="L37" s="150"/>
      <c r="M37" s="149">
        <f>D37*100/SUM(D35:D36)</f>
        <v>24.86397700441433</v>
      </c>
      <c r="N37" s="150"/>
      <c r="O37" s="149">
        <f>F37*100/SUM(F35:F36)</f>
        <v>73.630011033468193</v>
      </c>
      <c r="P37" s="137"/>
      <c r="Q37" s="149">
        <f>H37*100/SUM(H35:H36)</f>
        <v>15.662962005686223</v>
      </c>
      <c r="R37" s="149"/>
    </row>
    <row r="38" spans="1:25" s="123" customFormat="1">
      <c r="A38" s="285" t="s">
        <v>189</v>
      </c>
      <c r="B38" s="146">
        <f t="shared" si="3"/>
        <v>9884</v>
      </c>
      <c r="C38" s="131"/>
      <c r="D38" s="146">
        <v>5793</v>
      </c>
      <c r="E38" s="146"/>
      <c r="F38" s="146">
        <v>1273</v>
      </c>
      <c r="G38" s="146" t="s">
        <v>204</v>
      </c>
      <c r="H38" s="146">
        <v>2818</v>
      </c>
      <c r="I38" s="158"/>
      <c r="J38" s="172"/>
      <c r="K38" s="149">
        <f>B38*100/SUM(B35:B36)</f>
        <v>45.408186704644649</v>
      </c>
      <c r="L38" s="149"/>
      <c r="M38" s="149">
        <f>D38*100/SUM(D35:D36)</f>
        <v>59.470280258700342</v>
      </c>
      <c r="N38" s="149"/>
      <c r="O38" s="149">
        <f>F38*100/SUM(F35:F36)</f>
        <v>15.606227779821012</v>
      </c>
      <c r="P38" s="173"/>
      <c r="Q38" s="149">
        <f>H38*100/SUM(H35:H36)</f>
        <v>72.835357973636604</v>
      </c>
      <c r="R38" s="149"/>
    </row>
    <row r="39" spans="1:25" s="123" customFormat="1" ht="6.6" customHeight="1" thickBot="1">
      <c r="A39" s="174"/>
      <c r="B39" s="175"/>
      <c r="C39" s="176"/>
      <c r="D39" s="175"/>
      <c r="E39" s="176"/>
      <c r="F39" s="175"/>
      <c r="G39" s="177"/>
      <c r="H39" s="175"/>
      <c r="I39" s="176"/>
      <c r="J39" s="178"/>
      <c r="K39" s="179"/>
      <c r="L39" s="178"/>
      <c r="M39" s="179"/>
      <c r="N39" s="178"/>
      <c r="O39" s="179"/>
      <c r="P39" s="180"/>
      <c r="Q39" s="181"/>
      <c r="R39" s="181"/>
    </row>
    <row r="40" spans="1:25" s="182" customFormat="1" ht="6.6" customHeight="1">
      <c r="B40" s="183"/>
      <c r="C40" s="184"/>
      <c r="D40" s="183"/>
      <c r="E40" s="184"/>
      <c r="G40" s="184"/>
      <c r="I40" s="184"/>
      <c r="K40" s="183"/>
      <c r="M40" s="183"/>
    </row>
    <row r="41" spans="1:25" s="9" customFormat="1" ht="11.25" customHeight="1">
      <c r="A41" s="9" t="s">
        <v>187</v>
      </c>
      <c r="B41" s="24"/>
      <c r="C41" s="75"/>
      <c r="D41" s="24"/>
      <c r="E41" s="75"/>
      <c r="F41" s="24"/>
      <c r="G41" s="75"/>
      <c r="H41" s="24"/>
      <c r="I41" s="75"/>
      <c r="K41" s="67"/>
      <c r="L41" s="67"/>
      <c r="M41" s="67"/>
      <c r="N41" s="67"/>
      <c r="O41" s="67"/>
      <c r="P41" s="67"/>
      <c r="Q41" s="67"/>
      <c r="R41" s="67"/>
    </row>
    <row r="42" spans="1:25" s="182" customFormat="1" ht="11.4">
      <c r="A42" s="286" t="s">
        <v>185</v>
      </c>
      <c r="B42" s="183"/>
      <c r="C42" s="184"/>
      <c r="D42" s="183"/>
      <c r="E42" s="184"/>
      <c r="F42" s="185"/>
      <c r="G42" s="184"/>
      <c r="I42" s="184"/>
      <c r="K42" s="183"/>
      <c r="M42" s="183"/>
      <c r="O42" s="185"/>
      <c r="T42" s="183"/>
      <c r="V42" s="185"/>
    </row>
    <row r="43" spans="1:25" s="273" customFormat="1" ht="22.5" customHeight="1">
      <c r="A43" s="714" t="s">
        <v>160</v>
      </c>
      <c r="B43" s="714"/>
      <c r="C43" s="714"/>
      <c r="D43" s="714"/>
      <c r="E43" s="714"/>
      <c r="F43" s="714"/>
      <c r="G43" s="714"/>
      <c r="H43" s="714"/>
      <c r="I43" s="714"/>
      <c r="J43" s="714"/>
      <c r="K43" s="714"/>
      <c r="L43" s="714"/>
      <c r="M43" s="714"/>
      <c r="N43" s="714"/>
      <c r="O43" s="714"/>
      <c r="P43" s="714"/>
      <c r="Q43" s="714"/>
      <c r="R43" s="714"/>
      <c r="S43" s="275"/>
      <c r="T43" s="275"/>
      <c r="U43" s="275"/>
      <c r="V43" s="275"/>
      <c r="W43" s="275"/>
      <c r="X43" s="275"/>
      <c r="Y43" s="275"/>
    </row>
    <row r="44" spans="1:25" s="273" customFormat="1" ht="10.199999999999999">
      <c r="A44" s="287" t="s">
        <v>13</v>
      </c>
      <c r="B44" s="271"/>
      <c r="C44" s="272"/>
      <c r="E44" s="272"/>
      <c r="G44" s="272"/>
      <c r="N44" s="274"/>
      <c r="P44" s="105"/>
      <c r="Q44" s="271"/>
      <c r="R44" s="272"/>
      <c r="U44" s="274"/>
      <c r="W44" s="105"/>
      <c r="X44" s="271"/>
      <c r="Y44" s="272"/>
    </row>
    <row r="45" spans="1:25" s="273" customFormat="1" ht="10.199999999999999">
      <c r="A45" s="288" t="s">
        <v>68</v>
      </c>
      <c r="B45" s="271"/>
      <c r="C45" s="272"/>
      <c r="E45" s="272"/>
      <c r="G45" s="272"/>
      <c r="N45" s="274"/>
      <c r="P45" s="106"/>
      <c r="Q45" s="271"/>
      <c r="R45" s="272"/>
      <c r="U45" s="274"/>
      <c r="W45" s="106"/>
      <c r="X45" s="271"/>
      <c r="Y45" s="272"/>
    </row>
    <row r="46" spans="1:25" s="273" customFormat="1" ht="10.199999999999999">
      <c r="A46" s="9" t="s">
        <v>229</v>
      </c>
      <c r="B46" s="271"/>
      <c r="C46" s="272"/>
      <c r="E46" s="272"/>
      <c r="G46" s="272"/>
      <c r="N46" s="274"/>
      <c r="P46" s="9"/>
      <c r="Q46" s="271"/>
      <c r="R46" s="272"/>
      <c r="U46" s="274"/>
      <c r="W46" s="9"/>
      <c r="X46" s="271"/>
      <c r="Y46" s="272"/>
    </row>
    <row r="47" spans="1:25">
      <c r="C47" s="122"/>
      <c r="E47" s="122"/>
      <c r="G47" s="122"/>
    </row>
    <row r="48" spans="1:25">
      <c r="C48" s="122"/>
      <c r="E48" s="122"/>
      <c r="G48" s="122"/>
    </row>
    <row r="49" spans="3:10">
      <c r="C49" s="122"/>
      <c r="E49" s="122"/>
      <c r="G49" s="122"/>
    </row>
    <row r="50" spans="3:10">
      <c r="C50" s="122"/>
      <c r="E50" s="122"/>
      <c r="G50" s="122"/>
    </row>
    <row r="51" spans="3:10">
      <c r="C51" s="122"/>
      <c r="E51" s="122"/>
      <c r="G51" s="122"/>
    </row>
    <row r="52" spans="3:10">
      <c r="C52" s="122"/>
      <c r="E52" s="122"/>
      <c r="G52" s="122"/>
      <c r="H52" s="122"/>
      <c r="I52" s="122"/>
      <c r="J52" s="122"/>
    </row>
    <row r="53" spans="3:10">
      <c r="C53" s="122"/>
      <c r="E53" s="122"/>
      <c r="G53" s="122"/>
      <c r="H53" s="122"/>
      <c r="I53" s="122"/>
      <c r="J53" s="122"/>
    </row>
  </sheetData>
  <mergeCells count="15">
    <mergeCell ref="A43:R43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R70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sqref="A1:R1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219" customWidth="1"/>
    <col min="4" max="4" width="8.6640625" style="122" customWidth="1"/>
    <col min="5" max="5" width="2.6640625" style="219" customWidth="1"/>
    <col min="6" max="6" width="8.6640625" style="122" customWidth="1"/>
    <col min="7" max="7" width="2.6640625" style="219" customWidth="1"/>
    <col min="8" max="8" width="8.6640625" style="122" customWidth="1"/>
    <col min="9" max="9" width="2.6640625" style="219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4" t="s">
        <v>238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125"/>
      <c r="D2" s="124"/>
      <c r="E2" s="125"/>
      <c r="F2" s="124"/>
      <c r="G2" s="125"/>
      <c r="H2" s="126"/>
      <c r="I2" s="125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133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23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431"/>
      <c r="D6" s="431"/>
      <c r="E6" s="431"/>
      <c r="F6" s="431"/>
      <c r="G6" s="431"/>
      <c r="H6" s="431"/>
      <c r="I6" s="431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23"/>
      <c r="B8" s="716"/>
      <c r="C8" s="716"/>
      <c r="D8" s="430"/>
      <c r="E8" s="430"/>
      <c r="F8" s="430"/>
      <c r="G8" s="430"/>
      <c r="H8" s="430"/>
      <c r="I8" s="430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6"/>
      <c r="C9" s="716"/>
      <c r="D9" s="431"/>
      <c r="E9" s="431"/>
      <c r="F9" s="431"/>
      <c r="G9" s="431"/>
      <c r="H9" s="431"/>
      <c r="I9" s="431"/>
      <c r="J9" s="429"/>
      <c r="K9" s="716"/>
      <c r="L9" s="716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127" customFormat="1" ht="6.6" customHeight="1">
      <c r="A11" s="437"/>
      <c r="B11" s="434"/>
      <c r="C11" s="435"/>
      <c r="D11" s="434"/>
      <c r="E11" s="435"/>
      <c r="F11" s="434"/>
      <c r="G11" s="435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131"/>
      <c r="D12" s="130"/>
      <c r="E12" s="131"/>
      <c r="F12" s="130"/>
      <c r="G12" s="131"/>
      <c r="H12" s="130"/>
      <c r="I12" s="131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156</v>
      </c>
      <c r="B13" s="448">
        <f>B15</f>
        <v>39657</v>
      </c>
      <c r="C13" s="449"/>
      <c r="D13" s="448">
        <f>D15</f>
        <v>18688</v>
      </c>
      <c r="E13" s="450"/>
      <c r="F13" s="448">
        <f>F15</f>
        <v>12168</v>
      </c>
      <c r="G13" s="449"/>
      <c r="H13" s="448">
        <f>H15</f>
        <v>8801</v>
      </c>
      <c r="I13" s="449"/>
      <c r="J13" s="451"/>
      <c r="K13" s="452">
        <f>M13+O13+Q13</f>
        <v>100.00000000000001</v>
      </c>
      <c r="L13" s="452"/>
      <c r="M13" s="452">
        <f>D13*100/B13</f>
        <v>47.124089063721414</v>
      </c>
      <c r="N13" s="444"/>
      <c r="O13" s="452">
        <f>F13*100/B13</f>
        <v>30.683107648082306</v>
      </c>
      <c r="P13" s="452"/>
      <c r="Q13" s="452">
        <f>H13*100/B13</f>
        <v>22.192803288196284</v>
      </c>
      <c r="R13" s="452"/>
    </row>
    <row r="14" spans="1:18" s="127" customFormat="1" ht="6.6" customHeight="1">
      <c r="A14" s="134"/>
      <c r="B14" s="135"/>
      <c r="C14" s="136"/>
      <c r="D14" s="135"/>
      <c r="E14" s="136"/>
      <c r="F14" s="135"/>
      <c r="G14" s="136"/>
      <c r="H14" s="135"/>
      <c r="I14" s="136"/>
      <c r="J14" s="134"/>
      <c r="K14" s="137"/>
      <c r="L14" s="137"/>
      <c r="M14" s="137"/>
      <c r="N14" s="137"/>
      <c r="O14" s="137"/>
      <c r="P14" s="137"/>
      <c r="Q14" s="137"/>
      <c r="R14" s="137"/>
    </row>
    <row r="15" spans="1:18" s="133" customFormat="1" ht="12">
      <c r="A15" s="289" t="s">
        <v>15</v>
      </c>
      <c r="B15" s="168">
        <f>SUM(D15,F15,H15)</f>
        <v>39657</v>
      </c>
      <c r="C15" s="147"/>
      <c r="D15" s="168">
        <f>SUM(D16:D17)</f>
        <v>18688</v>
      </c>
      <c r="E15" s="168"/>
      <c r="F15" s="168">
        <f>SUM(F16:F17)</f>
        <v>12168</v>
      </c>
      <c r="G15" s="168"/>
      <c r="H15" s="168">
        <f>SUM(H16:H17)</f>
        <v>8801</v>
      </c>
      <c r="I15" s="131"/>
      <c r="J15" s="192"/>
      <c r="K15" s="165">
        <f>SUM(K16:K17)</f>
        <v>100</v>
      </c>
      <c r="L15" s="165"/>
      <c r="M15" s="165">
        <f>SUM(M16:M17)</f>
        <v>100</v>
      </c>
      <c r="N15" s="165"/>
      <c r="O15" s="165">
        <f>SUM(O16:O17)</f>
        <v>100</v>
      </c>
      <c r="P15" s="154"/>
      <c r="Q15" s="165">
        <f>SUM(Q16:Q17)</f>
        <v>100</v>
      </c>
      <c r="R15" s="165"/>
    </row>
    <row r="16" spans="1:18" s="127" customFormat="1" ht="11.4">
      <c r="A16" s="290" t="s">
        <v>89</v>
      </c>
      <c r="B16" s="146">
        <f t="shared" ref="B16:B17" si="0">SUM(D16,F16,H16)</f>
        <v>36204</v>
      </c>
      <c r="C16" s="147"/>
      <c r="D16" s="146">
        <v>17112</v>
      </c>
      <c r="E16" s="146"/>
      <c r="F16" s="146">
        <v>11503</v>
      </c>
      <c r="G16" s="146"/>
      <c r="H16" s="146">
        <v>7589</v>
      </c>
      <c r="I16" s="131"/>
      <c r="J16" s="171"/>
      <c r="K16" s="150">
        <f>B16*100/SUM(B16:B17)</f>
        <v>91.292836069294196</v>
      </c>
      <c r="L16" s="150"/>
      <c r="M16" s="150">
        <f>D16*100/SUM(D16:D17)</f>
        <v>91.566780821917803</v>
      </c>
      <c r="N16" s="150"/>
      <c r="O16" s="150">
        <f>F16*100/SUM(F16:F17)</f>
        <v>94.534845496383952</v>
      </c>
      <c r="P16" s="149"/>
      <c r="Q16" s="150">
        <f>H16*100/SUM(H16:H17)</f>
        <v>86.228837632087263</v>
      </c>
      <c r="R16" s="150"/>
    </row>
    <row r="17" spans="1:18" s="127" customFormat="1" ht="11.4">
      <c r="A17" s="290" t="s">
        <v>90</v>
      </c>
      <c r="B17" s="146">
        <f t="shared" si="0"/>
        <v>3453</v>
      </c>
      <c r="C17" s="147"/>
      <c r="D17" s="146">
        <v>1576</v>
      </c>
      <c r="E17" s="146"/>
      <c r="F17" s="146">
        <v>665</v>
      </c>
      <c r="G17" s="146" t="s">
        <v>204</v>
      </c>
      <c r="H17" s="146">
        <v>1212</v>
      </c>
      <c r="I17" s="131"/>
      <c r="J17" s="171"/>
      <c r="K17" s="150">
        <f>B17*100/SUM(B16:B17)</f>
        <v>8.7071639307058017</v>
      </c>
      <c r="L17" s="150"/>
      <c r="M17" s="150">
        <f>D17*100/SUM(D16:D17)</f>
        <v>8.4332191780821919</v>
      </c>
      <c r="N17" s="150"/>
      <c r="O17" s="150">
        <f>F17*100/SUM(F16:F17)</f>
        <v>5.4651545036160423</v>
      </c>
      <c r="P17" s="149"/>
      <c r="Q17" s="150">
        <f>H17*100/SUM(H16:H17)</f>
        <v>13.771162367912737</v>
      </c>
      <c r="R17" s="150"/>
    </row>
    <row r="18" spans="1:18" s="127" customFormat="1" ht="6.6" customHeight="1">
      <c r="A18" s="169"/>
      <c r="B18" s="146"/>
      <c r="C18" s="147"/>
      <c r="D18" s="146"/>
      <c r="E18" s="147"/>
      <c r="F18" s="194"/>
      <c r="G18" s="131"/>
      <c r="H18" s="152"/>
      <c r="I18" s="131"/>
      <c r="J18" s="171"/>
      <c r="K18" s="150"/>
      <c r="L18" s="150"/>
      <c r="M18" s="150"/>
      <c r="N18" s="150"/>
      <c r="O18" s="149"/>
      <c r="P18" s="149"/>
      <c r="Q18" s="137"/>
      <c r="R18" s="137"/>
    </row>
    <row r="19" spans="1:18" s="133" customFormat="1" ht="12">
      <c r="A19" s="291" t="s">
        <v>16</v>
      </c>
      <c r="B19" s="168">
        <f>SUM(D19,F19,H19)</f>
        <v>39658</v>
      </c>
      <c r="C19" s="136"/>
      <c r="D19" s="168">
        <f>SUM(D20:D25)</f>
        <v>18689</v>
      </c>
      <c r="E19" s="168"/>
      <c r="F19" s="168">
        <f>SUM(F20:F25)</f>
        <v>12169</v>
      </c>
      <c r="G19" s="168"/>
      <c r="H19" s="168">
        <f>SUM(H20:H25)</f>
        <v>8800</v>
      </c>
      <c r="I19" s="146"/>
      <c r="J19" s="195"/>
      <c r="K19" s="165">
        <f>SUM(K20:K24)</f>
        <v>99.999999999999986</v>
      </c>
      <c r="L19" s="165"/>
      <c r="M19" s="165">
        <f>SUM(M20:M24)</f>
        <v>100.00000000000001</v>
      </c>
      <c r="N19" s="165"/>
      <c r="O19" s="165">
        <f>SUM(O20:O24)</f>
        <v>100</v>
      </c>
      <c r="P19" s="165"/>
      <c r="Q19" s="165">
        <f>SUM(Q20:Q24)</f>
        <v>100</v>
      </c>
      <c r="R19" s="165"/>
    </row>
    <row r="20" spans="1:18" s="127" customFormat="1" ht="11.4">
      <c r="A20" s="292" t="s">
        <v>220</v>
      </c>
      <c r="B20" s="146">
        <f t="shared" ref="B20:B23" si="1">SUM(D20,F20,H20)</f>
        <v>5104</v>
      </c>
      <c r="C20" s="147"/>
      <c r="D20" s="146">
        <v>3190</v>
      </c>
      <c r="E20" s="146"/>
      <c r="F20" s="146">
        <v>1079</v>
      </c>
      <c r="G20" s="146" t="s">
        <v>204</v>
      </c>
      <c r="H20" s="146">
        <v>835</v>
      </c>
      <c r="I20" s="146"/>
      <c r="J20" s="148"/>
      <c r="K20" s="150">
        <f>B20*100/SUM($B$20:$B$24)</f>
        <v>12.885960261556717</v>
      </c>
      <c r="L20" s="150"/>
      <c r="M20" s="150">
        <f>D20*100/SUM($D$20:$D$24)</f>
        <v>17.113733905579398</v>
      </c>
      <c r="N20" s="150"/>
      <c r="O20" s="150">
        <f>F20*100/SUM($F$20:$F$24)</f>
        <v>8.8667926698989241</v>
      </c>
      <c r="P20" s="137"/>
      <c r="Q20" s="150">
        <f>H20*100/SUM($H$20:$H$24)</f>
        <v>9.4886363636363633</v>
      </c>
      <c r="R20" s="149"/>
    </row>
    <row r="21" spans="1:18" s="127" customFormat="1" ht="12">
      <c r="A21" s="292" t="s">
        <v>1</v>
      </c>
      <c r="B21" s="146">
        <f t="shared" si="1"/>
        <v>18599</v>
      </c>
      <c r="C21" s="147"/>
      <c r="D21" s="146">
        <v>9153</v>
      </c>
      <c r="E21" s="146"/>
      <c r="F21" s="146">
        <v>5734</v>
      </c>
      <c r="G21" s="146"/>
      <c r="H21" s="146">
        <v>3712</v>
      </c>
      <c r="I21" s="146"/>
      <c r="J21" s="171"/>
      <c r="K21" s="150">
        <f t="shared" ref="K21:K24" si="2">B21*100/SUM($B$20:$B$24)</f>
        <v>46.956499785402308</v>
      </c>
      <c r="L21" s="165"/>
      <c r="M21" s="150">
        <f t="shared" ref="M21:M24" si="3">D21*100/SUM($D$20:$D$24)</f>
        <v>49.104077253218883</v>
      </c>
      <c r="N21" s="165"/>
      <c r="O21" s="150">
        <f t="shared" ref="O21:O24" si="4">F21*100/SUM($F$20:$F$24)</f>
        <v>47.119730462650999</v>
      </c>
      <c r="P21" s="149"/>
      <c r="Q21" s="150">
        <f t="shared" ref="Q21:Q24" si="5">H21*100/SUM($H$20:$H$24)</f>
        <v>42.18181818181818</v>
      </c>
      <c r="R21" s="149"/>
    </row>
    <row r="22" spans="1:18" s="127" customFormat="1" ht="11.4">
      <c r="A22" s="292" t="s">
        <v>2</v>
      </c>
      <c r="B22" s="146">
        <f t="shared" si="1"/>
        <v>10576</v>
      </c>
      <c r="C22" s="147"/>
      <c r="D22" s="146">
        <v>4408</v>
      </c>
      <c r="E22" s="146"/>
      <c r="F22" s="146">
        <v>3468</v>
      </c>
      <c r="G22" s="146"/>
      <c r="H22" s="146">
        <v>2700</v>
      </c>
      <c r="I22" s="146"/>
      <c r="J22" s="171"/>
      <c r="K22" s="150">
        <f t="shared" si="2"/>
        <v>26.701002297457649</v>
      </c>
      <c r="L22" s="197"/>
      <c r="M22" s="150">
        <f t="shared" si="3"/>
        <v>23.648068669527898</v>
      </c>
      <c r="N22" s="197"/>
      <c r="O22" s="150">
        <f t="shared" si="4"/>
        <v>28.498644095652889</v>
      </c>
      <c r="P22" s="149"/>
      <c r="Q22" s="150">
        <f t="shared" si="5"/>
        <v>30.681818181818183</v>
      </c>
      <c r="R22" s="149"/>
    </row>
    <row r="23" spans="1:18" s="127" customFormat="1" ht="11.4">
      <c r="A23" s="292" t="s">
        <v>3</v>
      </c>
      <c r="B23" s="146">
        <f t="shared" si="1"/>
        <v>4387</v>
      </c>
      <c r="C23" s="147"/>
      <c r="D23" s="146">
        <v>1448</v>
      </c>
      <c r="E23" s="146"/>
      <c r="F23" s="146">
        <v>1700</v>
      </c>
      <c r="G23" s="146"/>
      <c r="H23" s="146">
        <v>1239</v>
      </c>
      <c r="I23" s="146"/>
      <c r="J23" s="148"/>
      <c r="K23" s="150">
        <f t="shared" si="2"/>
        <v>11.075765608826277</v>
      </c>
      <c r="L23" s="150"/>
      <c r="M23" s="150">
        <f t="shared" si="3"/>
        <v>7.7682403433476397</v>
      </c>
      <c r="N23" s="150"/>
      <c r="O23" s="150">
        <f t="shared" si="4"/>
        <v>13.969923576300436</v>
      </c>
      <c r="P23" s="137"/>
      <c r="Q23" s="150">
        <f t="shared" si="5"/>
        <v>14.079545454545455</v>
      </c>
      <c r="R23" s="149"/>
    </row>
    <row r="24" spans="1:18" s="127" customFormat="1" ht="11.4">
      <c r="A24" s="196" t="s">
        <v>40</v>
      </c>
      <c r="B24" s="146">
        <f>SUM(D24,F24,H24)</f>
        <v>943</v>
      </c>
      <c r="C24" s="147"/>
      <c r="D24" s="146">
        <v>441</v>
      </c>
      <c r="E24" s="146" t="s">
        <v>204</v>
      </c>
      <c r="F24" s="146">
        <v>188</v>
      </c>
      <c r="G24" s="146" t="s">
        <v>204</v>
      </c>
      <c r="H24" s="146">
        <v>314</v>
      </c>
      <c r="I24" s="146"/>
      <c r="J24" s="171"/>
      <c r="K24" s="150">
        <f t="shared" si="2"/>
        <v>2.3807720467570501</v>
      </c>
      <c r="L24" s="150"/>
      <c r="M24" s="150">
        <f t="shared" si="3"/>
        <v>2.3658798283261802</v>
      </c>
      <c r="N24" s="150"/>
      <c r="O24" s="150">
        <f t="shared" si="4"/>
        <v>1.544909195496754</v>
      </c>
      <c r="P24" s="137"/>
      <c r="Q24" s="150">
        <f t="shared" si="5"/>
        <v>3.5681818181818183</v>
      </c>
      <c r="R24" s="149"/>
    </row>
    <row r="25" spans="1:18" s="127" customFormat="1" ht="11.4">
      <c r="A25" s="196" t="s">
        <v>69</v>
      </c>
      <c r="B25" s="146">
        <f>SUM(D25,F25,H25)</f>
        <v>49</v>
      </c>
      <c r="C25" s="147" t="s">
        <v>204</v>
      </c>
      <c r="D25" s="146">
        <v>49</v>
      </c>
      <c r="E25" s="146" t="s">
        <v>204</v>
      </c>
      <c r="F25" s="146">
        <v>0</v>
      </c>
      <c r="G25" s="146"/>
      <c r="H25" s="146">
        <v>0</v>
      </c>
      <c r="I25" s="146"/>
      <c r="J25" s="171"/>
      <c r="K25" s="212" t="s">
        <v>14</v>
      </c>
      <c r="L25" s="212"/>
      <c r="M25" s="212" t="s">
        <v>14</v>
      </c>
      <c r="N25" s="150"/>
      <c r="O25" s="150">
        <v>0</v>
      </c>
      <c r="P25" s="137"/>
      <c r="Q25" s="150">
        <v>0</v>
      </c>
      <c r="R25" s="149"/>
    </row>
    <row r="26" spans="1:18" s="127" customFormat="1" ht="6.6" customHeight="1">
      <c r="A26" s="151"/>
      <c r="B26" s="146"/>
      <c r="C26" s="147"/>
      <c r="I26" s="147"/>
      <c r="J26" s="148"/>
      <c r="K26" s="150"/>
      <c r="L26" s="150"/>
      <c r="M26" s="150"/>
      <c r="N26" s="150"/>
      <c r="O26" s="149"/>
      <c r="P26" s="137"/>
      <c r="Q26" s="137"/>
      <c r="R26" s="137"/>
    </row>
    <row r="27" spans="1:18" s="127" customFormat="1" ht="6.6" customHeight="1">
      <c r="A27" s="151"/>
      <c r="B27" s="146"/>
      <c r="C27" s="147"/>
      <c r="D27" s="671"/>
      <c r="E27" s="147"/>
      <c r="F27" s="671"/>
      <c r="G27" s="147"/>
      <c r="H27" s="671"/>
      <c r="I27" s="147"/>
      <c r="J27" s="148"/>
      <c r="K27" s="150"/>
      <c r="L27" s="150"/>
      <c r="M27" s="150"/>
      <c r="N27" s="150"/>
      <c r="O27" s="149"/>
      <c r="P27" s="137"/>
      <c r="Q27" s="137"/>
      <c r="R27" s="137"/>
    </row>
    <row r="28" spans="1:18" s="127" customFormat="1" ht="24">
      <c r="A28" s="293" t="s">
        <v>139</v>
      </c>
      <c r="B28" s="168">
        <f>SUM(D28,F28,H28)</f>
        <v>39659</v>
      </c>
      <c r="C28" s="146"/>
      <c r="D28" s="168">
        <f>SUM(D29:D31)</f>
        <v>18689</v>
      </c>
      <c r="E28" s="168"/>
      <c r="F28" s="168">
        <f>SUM(F29:F31)</f>
        <v>12169</v>
      </c>
      <c r="G28" s="168"/>
      <c r="H28" s="168">
        <f>SUM(H29:H31)</f>
        <v>8801</v>
      </c>
      <c r="I28" s="168"/>
      <c r="J28" s="146"/>
      <c r="K28" s="165">
        <f>SUM(K29:K30)</f>
        <v>100</v>
      </c>
      <c r="L28" s="165"/>
      <c r="M28" s="165">
        <f>SUM(M29:M30)</f>
        <v>100</v>
      </c>
      <c r="N28" s="165"/>
      <c r="O28" s="165">
        <f>SUM(O29:O30)</f>
        <v>100</v>
      </c>
      <c r="P28" s="154"/>
      <c r="Q28" s="165">
        <f>SUM(Q29:Q30)</f>
        <v>100</v>
      </c>
      <c r="R28" s="137"/>
    </row>
    <row r="29" spans="1:18" s="127" customFormat="1" ht="12" customHeight="1">
      <c r="A29" s="199" t="s">
        <v>140</v>
      </c>
      <c r="B29" s="146">
        <f t="shared" ref="B29:B31" si="6">SUM(D29,F29,H29)</f>
        <v>7225</v>
      </c>
      <c r="C29" s="146"/>
      <c r="D29" s="146">
        <v>7109</v>
      </c>
      <c r="E29" s="146"/>
      <c r="F29" s="146">
        <v>113</v>
      </c>
      <c r="G29" s="146" t="s">
        <v>204</v>
      </c>
      <c r="H29" s="146">
        <v>3</v>
      </c>
      <c r="I29" s="146" t="s">
        <v>204</v>
      </c>
      <c r="J29" s="146"/>
      <c r="K29" s="150">
        <f>B29*100/SUM($B$29:$B$30)</f>
        <v>18.217806802995536</v>
      </c>
      <c r="L29" s="150"/>
      <c r="M29" s="150">
        <f>D29*100/SUM($D$29:$D$30)</f>
        <v>38.038418320937453</v>
      </c>
      <c r="N29" s="149"/>
      <c r="O29" s="150">
        <f>F29*100/SUM($F$29:$F$30)</f>
        <v>0.92858903771879364</v>
      </c>
      <c r="P29" s="149"/>
      <c r="Q29" s="150">
        <f>H29*100/SUM($H$29:$H$30)</f>
        <v>3.4087035564140437E-2</v>
      </c>
      <c r="R29" s="137"/>
    </row>
    <row r="30" spans="1:18" s="127" customFormat="1" ht="12" customHeight="1">
      <c r="A30" s="199" t="s">
        <v>141</v>
      </c>
      <c r="B30" s="146">
        <f t="shared" si="6"/>
        <v>32434</v>
      </c>
      <c r="C30" s="146"/>
      <c r="D30" s="146">
        <v>11580</v>
      </c>
      <c r="E30" s="146"/>
      <c r="F30" s="146">
        <v>12056</v>
      </c>
      <c r="G30" s="146"/>
      <c r="H30" s="146">
        <v>8798</v>
      </c>
      <c r="I30" s="146"/>
      <c r="J30" s="146"/>
      <c r="K30" s="150">
        <f>B30*100/SUM($B$29:$B$30)</f>
        <v>81.78219319700446</v>
      </c>
      <c r="L30" s="197"/>
      <c r="M30" s="150">
        <f>D30*100/SUM($D$29:$D$30)</f>
        <v>61.961581679062547</v>
      </c>
      <c r="N30" s="201"/>
      <c r="O30" s="150">
        <f>F30*100/SUM($F$29:$F$30)</f>
        <v>99.071410962281206</v>
      </c>
      <c r="P30" s="201"/>
      <c r="Q30" s="150">
        <f>H30*100/SUM($H$29:$H$30)</f>
        <v>99.965912964435859</v>
      </c>
      <c r="R30" s="137"/>
    </row>
    <row r="31" spans="1:18" s="127" customFormat="1" ht="12" customHeight="1">
      <c r="A31" s="199" t="s">
        <v>4</v>
      </c>
      <c r="B31" s="146">
        <f t="shared" si="6"/>
        <v>0</v>
      </c>
      <c r="C31" s="146"/>
      <c r="D31" s="146"/>
      <c r="E31" s="146"/>
      <c r="F31" s="146"/>
      <c r="G31" s="146"/>
      <c r="H31" s="146"/>
      <c r="I31" s="146"/>
      <c r="J31" s="146"/>
      <c r="K31" s="212" t="s">
        <v>14</v>
      </c>
      <c r="L31" s="223"/>
      <c r="M31" s="212" t="s">
        <v>14</v>
      </c>
      <c r="N31" s="201"/>
      <c r="O31" s="150">
        <v>0</v>
      </c>
      <c r="P31" s="201"/>
      <c r="Q31" s="150">
        <v>0</v>
      </c>
      <c r="R31" s="137"/>
    </row>
    <row r="32" spans="1:18" s="127" customFormat="1" ht="6.6" customHeight="1">
      <c r="A32" s="151"/>
      <c r="B32" s="146"/>
      <c r="C32" s="147"/>
      <c r="E32" s="147"/>
      <c r="F32" s="135"/>
      <c r="G32" s="147"/>
      <c r="H32" s="135"/>
      <c r="I32" s="147"/>
      <c r="J32" s="148"/>
      <c r="K32" s="150"/>
      <c r="L32" s="150"/>
      <c r="M32" s="150"/>
      <c r="N32" s="150"/>
      <c r="O32" s="150"/>
      <c r="P32" s="137"/>
      <c r="Q32" s="137"/>
      <c r="R32" s="137"/>
    </row>
    <row r="33" spans="1:18" s="127" customFormat="1" ht="24">
      <c r="A33" s="293" t="s">
        <v>143</v>
      </c>
      <c r="B33" s="168">
        <f>SUM(D33,F33,H33)</f>
        <v>39659</v>
      </c>
      <c r="C33" s="193"/>
      <c r="D33" s="168">
        <f>SUM(D34:D35)</f>
        <v>18689</v>
      </c>
      <c r="E33" s="193"/>
      <c r="F33" s="168">
        <f>SUM(F34:F35)</f>
        <v>12169</v>
      </c>
      <c r="G33" s="193"/>
      <c r="H33" s="168">
        <f>SUM(H34:H35)</f>
        <v>8801</v>
      </c>
      <c r="I33" s="131"/>
      <c r="J33" s="192"/>
      <c r="K33" s="165">
        <f>SUM(K34:K35)</f>
        <v>100</v>
      </c>
      <c r="L33" s="165"/>
      <c r="M33" s="165">
        <f>SUM(M34:M35)</f>
        <v>100</v>
      </c>
      <c r="N33" s="165"/>
      <c r="O33" s="165">
        <f>SUM(O34:O35)</f>
        <v>100</v>
      </c>
      <c r="P33" s="154"/>
      <c r="Q33" s="165">
        <f>SUM(Q34:Q35)</f>
        <v>100</v>
      </c>
      <c r="R33" s="137"/>
    </row>
    <row r="34" spans="1:18" s="127" customFormat="1" ht="12" customHeight="1">
      <c r="A34" s="199" t="s">
        <v>140</v>
      </c>
      <c r="B34" s="168">
        <f>SUM(D34,F34,H34)</f>
        <v>13225</v>
      </c>
      <c r="C34" s="131"/>
      <c r="D34" s="146">
        <v>5624</v>
      </c>
      <c r="E34" s="146"/>
      <c r="F34" s="146">
        <v>4317</v>
      </c>
      <c r="G34" s="146"/>
      <c r="H34" s="146">
        <v>3284</v>
      </c>
      <c r="I34" s="131"/>
      <c r="J34" s="171"/>
      <c r="K34" s="150">
        <f>B34*100/SUM(B34:B35)</f>
        <v>33.346781310673492</v>
      </c>
      <c r="L34" s="150"/>
      <c r="M34" s="150">
        <f>D34*100/SUM(D34:D35)</f>
        <v>30.092567820643158</v>
      </c>
      <c r="N34" s="149"/>
      <c r="O34" s="150">
        <f>F34*100/SUM(F34:F35)</f>
        <v>35.475388281699402</v>
      </c>
      <c r="P34" s="149"/>
      <c r="Q34" s="150">
        <f>H34*100/SUM(H34:H35)</f>
        <v>37.313941597545735</v>
      </c>
      <c r="R34" s="137"/>
    </row>
    <row r="35" spans="1:18" s="127" customFormat="1" ht="12" customHeight="1">
      <c r="A35" s="199" t="s">
        <v>141</v>
      </c>
      <c r="B35" s="168">
        <f>SUM(D35,F35,H35)</f>
        <v>26434</v>
      </c>
      <c r="C35" s="131"/>
      <c r="D35" s="146">
        <v>13065</v>
      </c>
      <c r="E35" s="146"/>
      <c r="F35" s="146">
        <v>7852</v>
      </c>
      <c r="G35" s="146"/>
      <c r="H35" s="146">
        <v>5517</v>
      </c>
      <c r="I35" s="147"/>
      <c r="J35" s="200"/>
      <c r="K35" s="150">
        <f>B35*100/SUM(B34:B35)</f>
        <v>66.653218689326508</v>
      </c>
      <c r="L35" s="197"/>
      <c r="M35" s="150">
        <f>D35*100/SUM(D34:D35)</f>
        <v>69.907432179356846</v>
      </c>
      <c r="N35" s="201"/>
      <c r="O35" s="150">
        <f>F35*100/SUM(F34:F35)</f>
        <v>64.524611718300605</v>
      </c>
      <c r="P35" s="201"/>
      <c r="Q35" s="150">
        <f>H35*100/SUM(H34:H35)</f>
        <v>62.686058402454265</v>
      </c>
      <c r="R35" s="137"/>
    </row>
    <row r="36" spans="1:18" s="127" customFormat="1" ht="6.6" customHeight="1">
      <c r="A36" s="151"/>
      <c r="B36" s="146"/>
      <c r="C36" s="147"/>
      <c r="D36" s="146"/>
      <c r="E36" s="147"/>
      <c r="F36" s="135"/>
      <c r="G36" s="147"/>
      <c r="H36" s="135"/>
      <c r="I36" s="147"/>
      <c r="J36" s="148"/>
      <c r="K36" s="150"/>
      <c r="L36" s="150"/>
      <c r="M36" s="150"/>
      <c r="N36" s="150"/>
      <c r="O36" s="150"/>
      <c r="P36" s="137"/>
      <c r="Q36" s="137"/>
      <c r="R36" s="137"/>
    </row>
    <row r="37" spans="1:18" s="133" customFormat="1" ht="12">
      <c r="A37" s="293" t="s">
        <v>17</v>
      </c>
      <c r="B37" s="168">
        <f>SUM(D37,F37,H37)</f>
        <v>39659</v>
      </c>
      <c r="C37" s="193"/>
      <c r="D37" s="168">
        <f>SUM(D38:D40)</f>
        <v>18688</v>
      </c>
      <c r="E37" s="193"/>
      <c r="F37" s="168">
        <f>SUM(F38:F40)</f>
        <v>12169</v>
      </c>
      <c r="G37" s="193"/>
      <c r="H37" s="168">
        <f>SUM(H38:H40)</f>
        <v>8802</v>
      </c>
      <c r="I37" s="131"/>
      <c r="J37" s="192"/>
      <c r="K37" s="165">
        <f>SUM(K38:K39)</f>
        <v>100</v>
      </c>
      <c r="L37" s="165"/>
      <c r="M37" s="165">
        <f>SUM(M38:M39)</f>
        <v>100</v>
      </c>
      <c r="N37" s="165"/>
      <c r="O37" s="165">
        <f>SUM(O38:O39)</f>
        <v>100</v>
      </c>
      <c r="P37" s="154"/>
      <c r="Q37" s="165">
        <f>SUM(Q38:Q39)</f>
        <v>100</v>
      </c>
      <c r="R37" s="165"/>
    </row>
    <row r="38" spans="1:18" s="127" customFormat="1" ht="12">
      <c r="A38" s="199" t="s">
        <v>18</v>
      </c>
      <c r="B38" s="168">
        <f>SUM(D38,F38,H38)</f>
        <v>38451</v>
      </c>
      <c r="C38" s="131"/>
      <c r="D38" s="146">
        <v>18210</v>
      </c>
      <c r="E38" s="146"/>
      <c r="F38" s="146">
        <v>11733</v>
      </c>
      <c r="G38" s="146"/>
      <c r="H38" s="146">
        <v>8508</v>
      </c>
      <c r="I38" s="131"/>
      <c r="J38" s="171"/>
      <c r="K38" s="150">
        <f>B38*100/SUM(B38:B39)</f>
        <v>97.032326444091154</v>
      </c>
      <c r="L38" s="150"/>
      <c r="M38" s="150">
        <f>D38*100/SUM(D38:D39)</f>
        <v>97.609348198970835</v>
      </c>
      <c r="N38" s="149"/>
      <c r="O38" s="150">
        <f>F38*100/SUM(F38:F39)</f>
        <v>96.41712548278413</v>
      </c>
      <c r="P38" s="149"/>
      <c r="Q38" s="150">
        <f>H38*100/SUM(H38:H39)</f>
        <v>96.659850034083163</v>
      </c>
      <c r="R38" s="149"/>
    </row>
    <row r="39" spans="1:18" s="127" customFormat="1" ht="12">
      <c r="A39" s="199" t="s">
        <v>19</v>
      </c>
      <c r="B39" s="168">
        <f>SUM(D39,F39,H39)</f>
        <v>1176</v>
      </c>
      <c r="C39" s="147"/>
      <c r="D39" s="146">
        <v>446</v>
      </c>
      <c r="E39" s="146" t="s">
        <v>204</v>
      </c>
      <c r="F39" s="146">
        <v>436</v>
      </c>
      <c r="G39" s="146" t="s">
        <v>204</v>
      </c>
      <c r="H39" s="146">
        <v>294</v>
      </c>
      <c r="I39" s="147"/>
      <c r="J39" s="200"/>
      <c r="K39" s="150">
        <f>B39*100/SUM(B38:B39)</f>
        <v>2.9676735559088501</v>
      </c>
      <c r="L39" s="197"/>
      <c r="M39" s="150">
        <f>D39*100/SUM(D38:D39)</f>
        <v>2.3906518010291595</v>
      </c>
      <c r="N39" s="201"/>
      <c r="O39" s="150">
        <f>F39*100/SUM(F38:F39)</f>
        <v>3.5828745172158762</v>
      </c>
      <c r="P39" s="201"/>
      <c r="Q39" s="150">
        <f>H39*100/SUM(H38:H39)</f>
        <v>3.340149965916837</v>
      </c>
      <c r="R39" s="149"/>
    </row>
    <row r="40" spans="1:18" s="127" customFormat="1" ht="11.4">
      <c r="A40" s="282" t="s">
        <v>4</v>
      </c>
      <c r="B40" s="146">
        <f t="shared" ref="B40" si="7">SUM(D40,F40,H40)</f>
        <v>32</v>
      </c>
      <c r="C40" s="147" t="s">
        <v>204</v>
      </c>
      <c r="D40" s="146">
        <v>32</v>
      </c>
      <c r="E40" s="146" t="s">
        <v>204</v>
      </c>
      <c r="F40" s="146">
        <v>0</v>
      </c>
      <c r="G40" s="146"/>
      <c r="H40" s="146">
        <v>0</v>
      </c>
      <c r="I40" s="147"/>
      <c r="J40" s="200"/>
      <c r="K40" s="204" t="s">
        <v>14</v>
      </c>
      <c r="L40" s="212"/>
      <c r="M40" s="204" t="s">
        <v>14</v>
      </c>
      <c r="N40" s="201"/>
      <c r="O40" s="204" t="s">
        <v>14</v>
      </c>
      <c r="P40" s="212"/>
      <c r="Q40" s="204" t="s">
        <v>14</v>
      </c>
      <c r="R40" s="149"/>
    </row>
    <row r="41" spans="1:18" s="127" customFormat="1" ht="6.6" customHeight="1">
      <c r="A41" s="151"/>
      <c r="B41" s="146"/>
      <c r="C41" s="147"/>
      <c r="D41" s="146"/>
      <c r="E41" s="147"/>
      <c r="F41" s="135"/>
      <c r="G41" s="147"/>
      <c r="H41" s="135"/>
      <c r="I41" s="147"/>
      <c r="J41" s="148"/>
      <c r="K41" s="150"/>
      <c r="L41" s="150"/>
      <c r="M41" s="150"/>
      <c r="N41" s="150"/>
      <c r="O41" s="150"/>
      <c r="P41" s="137"/>
      <c r="Q41" s="137"/>
      <c r="R41" s="137"/>
    </row>
    <row r="42" spans="1:18" s="133" customFormat="1" ht="12">
      <c r="A42" s="294" t="s">
        <v>20</v>
      </c>
      <c r="B42" s="168">
        <f t="shared" ref="B42:B49" si="8">SUM(D42,F42,H42)</f>
        <v>39660</v>
      </c>
      <c r="C42" s="168"/>
      <c r="D42" s="168">
        <f>SUM(D43:D49)</f>
        <v>18689</v>
      </c>
      <c r="E42" s="168"/>
      <c r="F42" s="168">
        <f>SUM(F43:F49)</f>
        <v>12169</v>
      </c>
      <c r="G42" s="168"/>
      <c r="H42" s="168">
        <f>SUM(H43:H49)</f>
        <v>8802</v>
      </c>
      <c r="I42" s="193"/>
      <c r="J42" s="192"/>
      <c r="K42" s="165">
        <f>SUM(K43:K48)</f>
        <v>100</v>
      </c>
      <c r="L42" s="165"/>
      <c r="M42" s="165">
        <f>SUM(M43:M48)</f>
        <v>100</v>
      </c>
      <c r="N42" s="165"/>
      <c r="O42" s="165">
        <f>SUM(O43:O48)</f>
        <v>100</v>
      </c>
      <c r="P42" s="154"/>
      <c r="Q42" s="165">
        <f>SUM(Q43:Q48)</f>
        <v>100</v>
      </c>
      <c r="R42" s="165"/>
    </row>
    <row r="43" spans="1:18" s="127" customFormat="1" ht="11.4">
      <c r="A43" s="295" t="s">
        <v>5</v>
      </c>
      <c r="B43" s="146">
        <f t="shared" si="8"/>
        <v>1805</v>
      </c>
      <c r="C43" s="147"/>
      <c r="D43" s="146">
        <v>1034</v>
      </c>
      <c r="E43" s="146"/>
      <c r="F43" s="146">
        <v>429</v>
      </c>
      <c r="G43" s="146" t="s">
        <v>204</v>
      </c>
      <c r="H43" s="146">
        <v>342</v>
      </c>
      <c r="I43" s="147"/>
      <c r="J43" s="171"/>
      <c r="K43" s="150">
        <f>B43*100/SUM($B$43:$B$48)</f>
        <v>4.5623436038723053</v>
      </c>
      <c r="L43" s="150"/>
      <c r="M43" s="150">
        <f>D43*100/SUM($D$43:$D$48)</f>
        <v>5.5615318416523234</v>
      </c>
      <c r="N43" s="149"/>
      <c r="O43" s="150">
        <f>F43*100/SUM($F$43:$F$48)</f>
        <v>3.5253513024899332</v>
      </c>
      <c r="P43" s="149"/>
      <c r="Q43" s="150">
        <f>H43*100/SUM($H$43:$H$48)</f>
        <v>3.8854805725971371</v>
      </c>
      <c r="R43" s="149"/>
    </row>
    <row r="44" spans="1:18" s="127" customFormat="1" ht="11.4">
      <c r="A44" s="295" t="s">
        <v>161</v>
      </c>
      <c r="B44" s="146">
        <f t="shared" si="8"/>
        <v>9312</v>
      </c>
      <c r="C44" s="147"/>
      <c r="D44" s="146">
        <v>5202</v>
      </c>
      <c r="E44" s="146"/>
      <c r="F44" s="146">
        <v>2702</v>
      </c>
      <c r="G44" s="146"/>
      <c r="H44" s="146">
        <v>1408</v>
      </c>
      <c r="I44" s="147"/>
      <c r="J44" s="148"/>
      <c r="K44" s="150">
        <f>B44*100/SUM($B$43:$B$48)</f>
        <v>23.537143290448146</v>
      </c>
      <c r="L44" s="150"/>
      <c r="M44" s="150">
        <f>D44*100/SUM($D$43:$D$48)</f>
        <v>27.979776247848537</v>
      </c>
      <c r="N44" s="150"/>
      <c r="O44" s="150">
        <f>F44*100/SUM($F$43:$F$48)</f>
        <v>22.203960884213988</v>
      </c>
      <c r="P44" s="137"/>
      <c r="Q44" s="150">
        <f t="shared" ref="Q44:Q46" si="9">H44*100/SUM($H$43:$H$48)</f>
        <v>15.996364462622131</v>
      </c>
      <c r="R44" s="149"/>
    </row>
    <row r="45" spans="1:18" s="127" customFormat="1" ht="11.4">
      <c r="A45" s="296" t="s">
        <v>162</v>
      </c>
      <c r="B45" s="146">
        <f t="shared" si="8"/>
        <v>9167</v>
      </c>
      <c r="C45" s="147"/>
      <c r="D45" s="146">
        <v>3689</v>
      </c>
      <c r="E45" s="146"/>
      <c r="F45" s="146">
        <v>4747</v>
      </c>
      <c r="G45" s="146"/>
      <c r="H45" s="146">
        <v>731</v>
      </c>
      <c r="I45" s="147"/>
      <c r="J45" s="148"/>
      <c r="K45" s="150">
        <f>B45*100/SUM($B$43:$B$48)</f>
        <v>23.17063923362738</v>
      </c>
      <c r="L45" s="150"/>
      <c r="M45" s="150">
        <f t="shared" ref="M45:M47" si="10">D45*100/SUM($D$43:$D$48)</f>
        <v>19.841867469879517</v>
      </c>
      <c r="N45" s="150"/>
      <c r="O45" s="150">
        <f t="shared" ref="O45:O47" si="11">F45*100/SUM($F$43:$F$48)</f>
        <v>39.008957186293038</v>
      </c>
      <c r="P45" s="137"/>
      <c r="Q45" s="150">
        <f>H45*100/SUM($H$43:$H$48)</f>
        <v>8.304930697568734</v>
      </c>
      <c r="R45" s="149"/>
    </row>
    <row r="46" spans="1:18" s="127" customFormat="1" ht="11.4">
      <c r="A46" s="296" t="s">
        <v>163</v>
      </c>
      <c r="B46" s="146">
        <f t="shared" si="8"/>
        <v>4894</v>
      </c>
      <c r="C46" s="147"/>
      <c r="D46" s="146">
        <v>2664</v>
      </c>
      <c r="E46" s="146"/>
      <c r="F46" s="146">
        <v>1188</v>
      </c>
      <c r="G46" s="146" t="s">
        <v>204</v>
      </c>
      <c r="H46" s="146">
        <v>1042</v>
      </c>
      <c r="I46" s="147"/>
      <c r="J46" s="148"/>
      <c r="K46" s="150">
        <f t="shared" ref="K46:K48" si="12">B46*100/SUM($B$43:$B$48)</f>
        <v>12.370143821247124</v>
      </c>
      <c r="L46" s="150"/>
      <c r="M46" s="150">
        <f t="shared" si="10"/>
        <v>14.328743545611015</v>
      </c>
      <c r="N46" s="150"/>
      <c r="O46" s="150">
        <f>F46*100/SUM($F$43:$F$48)</f>
        <v>9.7625112992028917</v>
      </c>
      <c r="P46" s="137"/>
      <c r="Q46" s="150">
        <f t="shared" si="9"/>
        <v>11.838218586684844</v>
      </c>
      <c r="R46" s="149"/>
    </row>
    <row r="47" spans="1:18" s="127" customFormat="1" ht="11.4">
      <c r="A47" s="295" t="s">
        <v>164</v>
      </c>
      <c r="B47" s="146">
        <f t="shared" si="8"/>
        <v>4996</v>
      </c>
      <c r="C47" s="147"/>
      <c r="D47" s="146">
        <v>2045</v>
      </c>
      <c r="E47" s="146"/>
      <c r="F47" s="146">
        <v>1174</v>
      </c>
      <c r="G47" s="146"/>
      <c r="H47" s="146">
        <v>1777</v>
      </c>
      <c r="I47" s="147"/>
      <c r="J47" s="148"/>
      <c r="K47" s="150">
        <f>B47*100/SUM($B$43:$B$48)</f>
        <v>12.627960468114146</v>
      </c>
      <c r="L47" s="150"/>
      <c r="M47" s="150">
        <f t="shared" si="10"/>
        <v>10.99935456110155</v>
      </c>
      <c r="N47" s="150"/>
      <c r="O47" s="150">
        <f t="shared" si="11"/>
        <v>9.6474648697510066</v>
      </c>
      <c r="P47" s="137"/>
      <c r="Q47" s="150">
        <f>H47*100/SUM($H$43:$H$48)</f>
        <v>20.188593501476937</v>
      </c>
      <c r="R47" s="149"/>
    </row>
    <row r="48" spans="1:18" s="127" customFormat="1" ht="11.4">
      <c r="A48" s="19" t="s">
        <v>165</v>
      </c>
      <c r="B48" s="146">
        <f t="shared" si="8"/>
        <v>9389</v>
      </c>
      <c r="C48" s="147"/>
      <c r="D48" s="146">
        <v>3958</v>
      </c>
      <c r="E48" s="146"/>
      <c r="F48" s="146">
        <v>1929</v>
      </c>
      <c r="G48" s="146"/>
      <c r="H48" s="146">
        <v>3502</v>
      </c>
      <c r="I48" s="147"/>
      <c r="J48" s="148"/>
      <c r="K48" s="150">
        <f t="shared" si="12"/>
        <v>23.731769582690898</v>
      </c>
      <c r="L48" s="150"/>
      <c r="M48" s="150">
        <f>D48*100/SUM($D$43:$D$48)</f>
        <v>21.288726333907057</v>
      </c>
      <c r="N48" s="150"/>
      <c r="O48" s="150">
        <f>F48*100/SUM($F$43:$F$48)</f>
        <v>15.851754458049141</v>
      </c>
      <c r="P48" s="137"/>
      <c r="Q48" s="150">
        <f>H48*100/SUM($H$43:$H$48)</f>
        <v>39.786412179050217</v>
      </c>
      <c r="R48" s="149"/>
    </row>
    <row r="49" spans="1:18" s="127" customFormat="1" ht="11.4">
      <c r="A49" s="282" t="s">
        <v>4</v>
      </c>
      <c r="B49" s="146">
        <f t="shared" si="8"/>
        <v>97</v>
      </c>
      <c r="C49" s="147" t="s">
        <v>204</v>
      </c>
      <c r="D49" s="146">
        <v>97</v>
      </c>
      <c r="E49" s="146" t="s">
        <v>204</v>
      </c>
      <c r="F49" s="146">
        <v>0</v>
      </c>
      <c r="G49" s="146"/>
      <c r="H49" s="146">
        <v>0</v>
      </c>
      <c r="I49" s="147"/>
      <c r="J49" s="148"/>
      <c r="K49" s="204">
        <v>0</v>
      </c>
      <c r="L49" s="212"/>
      <c r="M49" s="204">
        <v>0</v>
      </c>
      <c r="N49" s="150"/>
      <c r="O49" s="204">
        <v>0</v>
      </c>
      <c r="P49" s="137"/>
      <c r="Q49" s="204">
        <v>0</v>
      </c>
      <c r="R49" s="149"/>
    </row>
    <row r="50" spans="1:18" s="123" customFormat="1" ht="6.6" customHeight="1">
      <c r="A50" s="202"/>
      <c r="B50" s="146"/>
      <c r="C50" s="131"/>
      <c r="D50" s="152"/>
      <c r="E50" s="131"/>
      <c r="F50" s="152"/>
      <c r="G50" s="131"/>
      <c r="H50" s="152"/>
      <c r="I50" s="131"/>
      <c r="J50" s="172"/>
      <c r="K50" s="149"/>
      <c r="L50" s="149"/>
      <c r="M50" s="149"/>
      <c r="N50" s="149"/>
      <c r="O50" s="149"/>
      <c r="P50" s="173"/>
      <c r="Q50" s="149"/>
      <c r="R50" s="149"/>
    </row>
    <row r="51" spans="1:18" s="133" customFormat="1" ht="12">
      <c r="A51" s="294" t="s">
        <v>21</v>
      </c>
      <c r="B51" s="168">
        <f>SUM(D51,F51,H51)</f>
        <v>39658</v>
      </c>
      <c r="C51" s="193"/>
      <c r="D51" s="168">
        <f>SUM(D52:D53)</f>
        <v>18688</v>
      </c>
      <c r="E51" s="168"/>
      <c r="F51" s="168">
        <f>SUM(F52:F53)</f>
        <v>12169</v>
      </c>
      <c r="G51" s="168"/>
      <c r="H51" s="168">
        <f>SUM(H52:H53)</f>
        <v>8801</v>
      </c>
      <c r="I51" s="147"/>
      <c r="J51" s="205"/>
      <c r="K51" s="165">
        <f>SUM(K52:K53)</f>
        <v>100</v>
      </c>
      <c r="L51" s="165"/>
      <c r="M51" s="165">
        <f>SUM(M52:M53)</f>
        <v>100</v>
      </c>
      <c r="N51" s="165"/>
      <c r="O51" s="165">
        <f>SUM(O52:O53)</f>
        <v>100</v>
      </c>
      <c r="P51" s="206"/>
      <c r="Q51" s="165">
        <f>SUM(Q52:Q53)</f>
        <v>100</v>
      </c>
      <c r="R51" s="165"/>
    </row>
    <row r="52" spans="1:18" s="127" customFormat="1" ht="13.8">
      <c r="A52" s="297" t="s">
        <v>182</v>
      </c>
      <c r="B52" s="168">
        <f>SUM(D52,F52,H52)</f>
        <v>16184</v>
      </c>
      <c r="C52" s="198"/>
      <c r="D52" s="146">
        <v>7413</v>
      </c>
      <c r="E52" s="146"/>
      <c r="F52" s="146">
        <v>5284</v>
      </c>
      <c r="G52" s="146"/>
      <c r="H52" s="146">
        <v>3487</v>
      </c>
      <c r="I52" s="147"/>
      <c r="J52" s="148"/>
      <c r="K52" s="150">
        <f>B52*100/SUM(B52:B53)</f>
        <v>40.808916233798982</v>
      </c>
      <c r="L52" s="197"/>
      <c r="M52" s="150">
        <f>D52*100/SUM(D52:D53)</f>
        <v>39.667166095890408</v>
      </c>
      <c r="N52" s="197"/>
      <c r="O52" s="150">
        <f>F52*100/SUM(F52:F53)</f>
        <v>43.421809515983234</v>
      </c>
      <c r="P52" s="137"/>
      <c r="Q52" s="150">
        <f>H52*100/SUM(H52:H53)</f>
        <v>39.620497670719239</v>
      </c>
      <c r="R52" s="149"/>
    </row>
    <row r="53" spans="1:18" s="127" customFormat="1" ht="13.8">
      <c r="A53" s="297" t="s">
        <v>183</v>
      </c>
      <c r="B53" s="168">
        <f>SUM(D53,F53,H53)</f>
        <v>23474</v>
      </c>
      <c r="C53" s="147"/>
      <c r="D53" s="146">
        <v>11275</v>
      </c>
      <c r="E53" s="146"/>
      <c r="F53" s="146">
        <v>6885</v>
      </c>
      <c r="G53" s="146"/>
      <c r="H53" s="146">
        <v>5314</v>
      </c>
      <c r="I53" s="131"/>
      <c r="J53" s="171"/>
      <c r="K53" s="150">
        <f>B53*100/SUM(B52:B53)</f>
        <v>59.191083766201018</v>
      </c>
      <c r="L53" s="150"/>
      <c r="M53" s="150">
        <f>D53*100/SUM(D52:D53)</f>
        <v>60.332833904109592</v>
      </c>
      <c r="N53" s="150"/>
      <c r="O53" s="150">
        <f>F53*100/SUM(F52:F53)</f>
        <v>56.578190484016766</v>
      </c>
      <c r="P53" s="149"/>
      <c r="Q53" s="150">
        <f>H53*100/SUM(H52:H53)</f>
        <v>60.379502329280761</v>
      </c>
      <c r="R53" s="149"/>
    </row>
    <row r="54" spans="1:18" s="127" customFormat="1" ht="6.6" customHeight="1">
      <c r="A54" s="207"/>
      <c r="B54" s="146"/>
      <c r="C54" s="198"/>
      <c r="D54" s="208"/>
      <c r="E54" s="198"/>
      <c r="F54" s="208"/>
      <c r="G54" s="198"/>
      <c r="H54" s="209"/>
      <c r="I54" s="147"/>
      <c r="J54" s="210"/>
      <c r="K54" s="197"/>
      <c r="L54" s="197"/>
      <c r="M54" s="197"/>
      <c r="N54" s="197"/>
      <c r="O54" s="197"/>
      <c r="P54" s="211"/>
      <c r="Q54" s="137"/>
      <c r="R54" s="137"/>
    </row>
    <row r="55" spans="1:18" s="133" customFormat="1" ht="12">
      <c r="A55" s="298" t="s">
        <v>22</v>
      </c>
      <c r="B55" s="168">
        <f>SUM(D55,F55,H55)</f>
        <v>39656</v>
      </c>
      <c r="C55" s="168"/>
      <c r="D55" s="168">
        <f>SUM(D56:D60)</f>
        <v>18687</v>
      </c>
      <c r="E55" s="168"/>
      <c r="F55" s="168">
        <f>SUM(F56:F60)</f>
        <v>12168</v>
      </c>
      <c r="G55" s="168"/>
      <c r="H55" s="168">
        <f>SUM(H56:H60)</f>
        <v>8801</v>
      </c>
      <c r="I55" s="147"/>
      <c r="J55" s="205"/>
      <c r="K55" s="165">
        <f>SUM(K56:K59)</f>
        <v>100</v>
      </c>
      <c r="L55" s="165"/>
      <c r="M55" s="165">
        <f>SUM(M56:M59)</f>
        <v>100</v>
      </c>
      <c r="N55" s="165"/>
      <c r="O55" s="165">
        <f>SUM(O56:O59)</f>
        <v>100</v>
      </c>
      <c r="P55" s="206"/>
      <c r="Q55" s="165">
        <f>SUM(Q56:Q59)</f>
        <v>100.00000000000001</v>
      </c>
      <c r="R55" s="165"/>
    </row>
    <row r="56" spans="1:18" s="127" customFormat="1" ht="11.4">
      <c r="A56" s="299" t="s">
        <v>71</v>
      </c>
      <c r="B56" s="146">
        <f t="shared" ref="B56:B60" si="13">SUM(D56,F56,H56)</f>
        <v>24581</v>
      </c>
      <c r="C56" s="147"/>
      <c r="D56" s="146">
        <v>11531</v>
      </c>
      <c r="E56" s="146"/>
      <c r="F56" s="146">
        <v>8296</v>
      </c>
      <c r="G56" s="146"/>
      <c r="H56" s="146">
        <v>4754</v>
      </c>
      <c r="I56" s="131"/>
      <c r="J56" s="171"/>
      <c r="K56" s="150">
        <f>B56*100/SUM($B$56:$B$59)</f>
        <v>62.213054592391991</v>
      </c>
      <c r="L56" s="150"/>
      <c r="M56" s="150">
        <f>D56*100/SUM($D$56:$D$59)</f>
        <v>61.9912907908177</v>
      </c>
      <c r="N56" s="150"/>
      <c r="O56" s="150">
        <f>F56*100/SUM($F$56:$F$59)</f>
        <v>68.511024857543973</v>
      </c>
      <c r="P56" s="137"/>
      <c r="Q56" s="150">
        <f>H56*100/SUM($H$56:$H$59)</f>
        <v>54.016589023974547</v>
      </c>
      <c r="R56" s="149"/>
    </row>
    <row r="57" spans="1:18" s="127" customFormat="1" ht="11.4">
      <c r="A57" s="299" t="s">
        <v>72</v>
      </c>
      <c r="B57" s="146">
        <f t="shared" si="13"/>
        <v>1405</v>
      </c>
      <c r="C57" s="147"/>
      <c r="D57" s="146">
        <v>266</v>
      </c>
      <c r="E57" s="146" t="s">
        <v>204</v>
      </c>
      <c r="F57" s="146">
        <v>216</v>
      </c>
      <c r="G57" s="146" t="s">
        <v>204</v>
      </c>
      <c r="H57" s="146">
        <v>923</v>
      </c>
      <c r="I57" s="131"/>
      <c r="J57" s="171"/>
      <c r="K57" s="150">
        <f t="shared" ref="K57:K58" si="14">B57*100/SUM($B$56:$B$59)</f>
        <v>3.5559717547012224</v>
      </c>
      <c r="L57" s="150"/>
      <c r="M57" s="150">
        <f t="shared" ref="M57:M58" si="15">D57*100/SUM($D$56:$D$59)</f>
        <v>1.4300306435137895</v>
      </c>
      <c r="N57" s="149"/>
      <c r="O57" s="150">
        <f t="shared" ref="O57:O58" si="16">F57*100/SUM($F$56:$F$59)</f>
        <v>1.7837971756544719</v>
      </c>
      <c r="P57" s="149"/>
      <c r="Q57" s="150">
        <f t="shared" ref="Q57:Q58" si="17">H57*100/SUM($H$56:$H$59)</f>
        <v>10.487444608567209</v>
      </c>
      <c r="R57" s="149"/>
    </row>
    <row r="58" spans="1:18" s="127" customFormat="1" ht="11.4">
      <c r="A58" s="299" t="s">
        <v>73</v>
      </c>
      <c r="B58" s="146">
        <f t="shared" si="13"/>
        <v>11322</v>
      </c>
      <c r="C58" s="147"/>
      <c r="D58" s="146">
        <v>5725</v>
      </c>
      <c r="E58" s="146"/>
      <c r="F58" s="146">
        <v>2879</v>
      </c>
      <c r="G58" s="146"/>
      <c r="H58" s="146">
        <v>2718</v>
      </c>
      <c r="I58" s="131"/>
      <c r="J58" s="171"/>
      <c r="K58" s="150">
        <f t="shared" si="14"/>
        <v>28.655311179165295</v>
      </c>
      <c r="L58" s="150"/>
      <c r="M58" s="150">
        <f t="shared" si="15"/>
        <v>30.777915165851297</v>
      </c>
      <c r="N58" s="149"/>
      <c r="O58" s="150">
        <f t="shared" si="16"/>
        <v>23.775704021801964</v>
      </c>
      <c r="P58" s="149"/>
      <c r="Q58" s="150">
        <f t="shared" si="17"/>
        <v>30.882854221111238</v>
      </c>
      <c r="R58" s="149"/>
    </row>
    <row r="59" spans="1:18" s="127" customFormat="1">
      <c r="A59" s="300" t="s">
        <v>184</v>
      </c>
      <c r="B59" s="146">
        <f t="shared" si="13"/>
        <v>2203</v>
      </c>
      <c r="C59" s="147"/>
      <c r="D59" s="146">
        <v>1079</v>
      </c>
      <c r="E59" s="146"/>
      <c r="F59" s="146">
        <v>718</v>
      </c>
      <c r="G59" s="146" t="s">
        <v>204</v>
      </c>
      <c r="H59" s="146">
        <v>406</v>
      </c>
      <c r="I59" s="147"/>
      <c r="J59" s="171"/>
      <c r="K59" s="150">
        <f>B59*100/SUM($B$56:$B$59)</f>
        <v>5.5756624737414899</v>
      </c>
      <c r="L59" s="150"/>
      <c r="M59" s="150">
        <f>D59*100/SUM($D$56:$D$59)</f>
        <v>5.8007633998172139</v>
      </c>
      <c r="N59" s="149"/>
      <c r="O59" s="150">
        <f>F59*100/SUM($F$56:$F$59)</f>
        <v>5.9294739449995868</v>
      </c>
      <c r="P59" s="149"/>
      <c r="Q59" s="150">
        <f>H59*100/SUM($H$56:$H$59)</f>
        <v>4.6131121463470057</v>
      </c>
      <c r="R59" s="149"/>
    </row>
    <row r="60" spans="1:18" s="127" customFormat="1" ht="11.4">
      <c r="A60" s="19" t="s">
        <v>4</v>
      </c>
      <c r="B60" s="146">
        <f t="shared" si="13"/>
        <v>145</v>
      </c>
      <c r="C60" s="147" t="s">
        <v>204</v>
      </c>
      <c r="D60" s="146">
        <v>86</v>
      </c>
      <c r="E60" s="146" t="s">
        <v>204</v>
      </c>
      <c r="F60" s="146">
        <v>59</v>
      </c>
      <c r="G60" s="146" t="s">
        <v>204</v>
      </c>
      <c r="H60" s="146">
        <v>0</v>
      </c>
      <c r="I60" s="147"/>
      <c r="J60" s="171"/>
      <c r="K60" s="204" t="s">
        <v>14</v>
      </c>
      <c r="L60" s="212"/>
      <c r="M60" s="127">
        <v>0</v>
      </c>
      <c r="N60" s="213"/>
      <c r="O60" s="204" t="s">
        <v>14</v>
      </c>
      <c r="P60" s="213"/>
      <c r="Q60" s="204">
        <v>0</v>
      </c>
      <c r="R60" s="149"/>
    </row>
    <row r="61" spans="1:18" s="123" customFormat="1" ht="6.6" customHeight="1" thickBot="1">
      <c r="A61" s="214"/>
      <c r="B61" s="175"/>
      <c r="C61" s="176"/>
      <c r="D61" s="175"/>
      <c r="E61" s="176"/>
      <c r="F61" s="175"/>
      <c r="G61" s="177"/>
      <c r="H61" s="175"/>
      <c r="I61" s="176"/>
      <c r="J61" s="178"/>
      <c r="K61" s="179"/>
      <c r="L61" s="178"/>
      <c r="M61" s="179"/>
      <c r="N61" s="178"/>
      <c r="O61" s="179"/>
      <c r="P61" s="180"/>
      <c r="Q61" s="179"/>
      <c r="R61" s="179"/>
    </row>
    <row r="62" spans="1:18" s="182" customFormat="1" ht="6.6" customHeight="1">
      <c r="B62" s="215"/>
      <c r="C62" s="184"/>
      <c r="D62" s="183"/>
      <c r="E62" s="184"/>
      <c r="F62" s="189"/>
      <c r="G62" s="184"/>
      <c r="I62" s="184"/>
      <c r="K62" s="215"/>
      <c r="M62" s="183"/>
      <c r="O62" s="189"/>
    </row>
    <row r="63" spans="1:18" s="9" customFormat="1" ht="11.25" customHeight="1">
      <c r="A63" s="9" t="s">
        <v>187</v>
      </c>
      <c r="B63" s="24"/>
      <c r="C63" s="75"/>
      <c r="D63" s="24"/>
      <c r="E63" s="75"/>
      <c r="F63" s="24"/>
      <c r="G63" s="75"/>
      <c r="H63" s="24"/>
      <c r="I63" s="75"/>
      <c r="K63" s="67"/>
      <c r="L63" s="67"/>
      <c r="M63" s="67"/>
      <c r="N63" s="67"/>
      <c r="O63" s="67"/>
      <c r="P63" s="67"/>
      <c r="Q63" s="67"/>
      <c r="R63" s="67"/>
    </row>
    <row r="64" spans="1:18" s="182" customFormat="1" ht="11.4">
      <c r="A64" s="301" t="s">
        <v>179</v>
      </c>
      <c r="B64" s="183"/>
      <c r="C64" s="184"/>
      <c r="D64" s="183"/>
      <c r="E64" s="184"/>
      <c r="F64" s="189"/>
      <c r="G64" s="184"/>
      <c r="I64" s="184"/>
      <c r="K64" s="183"/>
      <c r="M64" s="183"/>
      <c r="O64" s="189"/>
    </row>
    <row r="65" spans="1:18" s="182" customFormat="1" ht="11.4">
      <c r="A65" s="301" t="s">
        <v>180</v>
      </c>
      <c r="B65" s="183"/>
      <c r="C65" s="184"/>
      <c r="D65" s="183"/>
      <c r="E65" s="184"/>
      <c r="G65" s="184"/>
      <c r="I65" s="184"/>
      <c r="K65" s="183"/>
      <c r="M65" s="183"/>
    </row>
    <row r="66" spans="1:18" s="182" customFormat="1" ht="11.4">
      <c r="A66" s="302" t="s">
        <v>181</v>
      </c>
      <c r="B66" s="216"/>
      <c r="C66" s="217"/>
      <c r="D66" s="216"/>
      <c r="E66" s="217"/>
      <c r="F66" s="216"/>
      <c r="G66" s="217"/>
      <c r="H66" s="218"/>
      <c r="I66" s="217"/>
      <c r="J66" s="218"/>
      <c r="K66" s="216"/>
      <c r="L66" s="218"/>
      <c r="M66" s="216"/>
      <c r="N66" s="218"/>
      <c r="O66" s="216"/>
      <c r="P66" s="218"/>
    </row>
    <row r="67" spans="1:18" s="273" customFormat="1" ht="22.5" customHeight="1">
      <c r="A67" s="714" t="s">
        <v>160</v>
      </c>
      <c r="B67" s="714"/>
      <c r="C67" s="714"/>
      <c r="D67" s="714"/>
      <c r="E67" s="714"/>
      <c r="F67" s="714"/>
      <c r="G67" s="714"/>
      <c r="H67" s="714"/>
      <c r="I67" s="714"/>
      <c r="J67" s="714"/>
      <c r="K67" s="714"/>
      <c r="L67" s="714"/>
      <c r="M67" s="714"/>
      <c r="N67" s="714"/>
      <c r="O67" s="714"/>
      <c r="P67" s="714"/>
      <c r="Q67" s="714"/>
      <c r="R67" s="714"/>
    </row>
    <row r="68" spans="1:18" s="273" customFormat="1" ht="10.199999999999999">
      <c r="A68" s="287" t="s">
        <v>13</v>
      </c>
      <c r="B68" s="271"/>
      <c r="C68" s="272"/>
      <c r="E68" s="272"/>
      <c r="G68" s="272"/>
      <c r="N68" s="274"/>
      <c r="P68" s="105"/>
      <c r="Q68" s="271"/>
      <c r="R68" s="272"/>
    </row>
    <row r="69" spans="1:18" s="273" customFormat="1" ht="10.199999999999999">
      <c r="A69" s="288" t="s">
        <v>68</v>
      </c>
      <c r="B69" s="271"/>
      <c r="C69" s="272"/>
      <c r="E69" s="272"/>
      <c r="G69" s="272"/>
      <c r="N69" s="274"/>
      <c r="P69" s="106"/>
      <c r="Q69" s="271"/>
      <c r="R69" s="272"/>
    </row>
    <row r="70" spans="1:18" s="273" customFormat="1" ht="10.199999999999999">
      <c r="A70" s="9" t="s">
        <v>229</v>
      </c>
      <c r="B70" s="271"/>
      <c r="C70" s="272"/>
      <c r="E70" s="272"/>
      <c r="G70" s="272"/>
      <c r="N70" s="274"/>
      <c r="P70" s="9"/>
      <c r="Q70" s="271"/>
      <c r="R70" s="272"/>
    </row>
  </sheetData>
  <mergeCells count="15">
    <mergeCell ref="A67:R67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AX111"/>
  <sheetViews>
    <sheetView zoomScaleNormal="100" workbookViewId="0">
      <pane xSplit="1" ySplit="11" topLeftCell="B69" activePane="bottomRight" state="frozen"/>
      <selection sqref="A1:R1"/>
      <selection pane="topRight" sqref="A1:R1"/>
      <selection pane="bottomLeft" sqref="A1:R1"/>
      <selection pane="bottomRight" sqref="A1:R1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55" customWidth="1"/>
    <col min="4" max="4" width="8.6640625" style="122" customWidth="1"/>
    <col min="5" max="5" width="2.6640625" style="555" customWidth="1"/>
    <col min="6" max="6" width="8.6640625" style="122" customWidth="1"/>
    <col min="7" max="7" width="2.6640625" style="555" customWidth="1"/>
    <col min="8" max="8" width="8.6640625" style="122" customWidth="1"/>
    <col min="9" max="9" width="2.6640625" style="555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4" t="s">
        <v>239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134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23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23"/>
      <c r="B8" s="716"/>
      <c r="C8" s="716"/>
      <c r="D8" s="430"/>
      <c r="E8" s="548"/>
      <c r="F8" s="430"/>
      <c r="G8" s="548"/>
      <c r="H8" s="430"/>
      <c r="I8" s="548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6"/>
      <c r="C9" s="716"/>
      <c r="D9" s="431"/>
      <c r="E9" s="549"/>
      <c r="F9" s="431"/>
      <c r="G9" s="549"/>
      <c r="H9" s="431"/>
      <c r="I9" s="549"/>
      <c r="J9" s="429"/>
      <c r="K9" s="716"/>
      <c r="L9" s="716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127" customFormat="1" ht="6.6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22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156</v>
      </c>
      <c r="B13" s="448">
        <f>SUM(D13,F13,H13)</f>
        <v>39658</v>
      </c>
      <c r="C13" s="553"/>
      <c r="D13" s="448">
        <f>D15</f>
        <v>18689</v>
      </c>
      <c r="E13" s="564"/>
      <c r="F13" s="448">
        <f>F15</f>
        <v>12169</v>
      </c>
      <c r="G13" s="553"/>
      <c r="H13" s="448">
        <f>H15</f>
        <v>8800</v>
      </c>
      <c r="I13" s="553"/>
      <c r="J13" s="451"/>
      <c r="K13" s="443">
        <f>M13+O13+Q13</f>
        <v>99.999999999999986</v>
      </c>
      <c r="L13" s="444"/>
      <c r="M13" s="443">
        <f>D13*100/B13</f>
        <v>47.125422361188157</v>
      </c>
      <c r="N13" s="445"/>
      <c r="O13" s="443">
        <f>F13*100/B13</f>
        <v>30.684855514650259</v>
      </c>
      <c r="P13" s="452"/>
      <c r="Q13" s="443">
        <f>H13*100/B13</f>
        <v>22.18972212416158</v>
      </c>
      <c r="R13" s="451"/>
    </row>
    <row r="14" spans="1:18" s="127" customFormat="1" ht="6.6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33" customFormat="1" ht="24">
      <c r="A15" s="281" t="s">
        <v>91</v>
      </c>
      <c r="B15" s="168">
        <f t="shared" ref="B15:B24" si="0">SUM(D15,F15,H15)</f>
        <v>39658</v>
      </c>
      <c r="C15" s="537"/>
      <c r="D15" s="168">
        <f>SUM(D16:D24)</f>
        <v>18689</v>
      </c>
      <c r="E15" s="168"/>
      <c r="F15" s="168">
        <f>SUM(F16:F24)</f>
        <v>12169</v>
      </c>
      <c r="G15" s="168"/>
      <c r="H15" s="168">
        <f>SUM(H16:H24)</f>
        <v>8800</v>
      </c>
      <c r="I15" s="168"/>
      <c r="J15" s="148"/>
      <c r="K15" s="221">
        <f>SUM(K16:K23)</f>
        <v>100</v>
      </c>
      <c r="L15" s="221"/>
      <c r="M15" s="221">
        <f>SUM(M16:M23)</f>
        <v>100</v>
      </c>
      <c r="N15" s="221"/>
      <c r="O15" s="221">
        <f>SUM(O16:O23)</f>
        <v>100</v>
      </c>
      <c r="P15" s="221"/>
      <c r="Q15" s="221">
        <f>SUM(Q16:Q23)</f>
        <v>100</v>
      </c>
      <c r="R15" s="221"/>
    </row>
    <row r="16" spans="1:18" s="127" customFormat="1" ht="11.4">
      <c r="A16" s="303" t="s">
        <v>92</v>
      </c>
      <c r="B16" s="135">
        <f t="shared" si="0"/>
        <v>9287</v>
      </c>
      <c r="C16" s="537"/>
      <c r="D16" s="135">
        <v>3073</v>
      </c>
      <c r="E16" s="135"/>
      <c r="F16" s="135">
        <v>2100</v>
      </c>
      <c r="G16" s="135"/>
      <c r="H16" s="135">
        <v>4114</v>
      </c>
      <c r="I16" s="135"/>
      <c r="J16" s="222"/>
      <c r="K16" s="213">
        <f>B16*100/SUM($B$16:$B$23)</f>
        <v>28.735418793898326</v>
      </c>
      <c r="L16" s="212"/>
      <c r="M16" s="213">
        <f>D16*100/SUM($D$16:$D$23)</f>
        <v>18.105225947092443</v>
      </c>
      <c r="N16" s="223"/>
      <c r="O16" s="213">
        <f>F16*100/SUM($F$16:$F$23)</f>
        <v>22.621997199181298</v>
      </c>
      <c r="P16" s="212"/>
      <c r="Q16" s="213">
        <f>H16*100/SUM($H$16:$H$23)</f>
        <v>67.854197591951177</v>
      </c>
      <c r="R16" s="213"/>
    </row>
    <row r="17" spans="1:18" s="127" customFormat="1" ht="11.4">
      <c r="A17" s="303" t="s">
        <v>93</v>
      </c>
      <c r="B17" s="135">
        <f t="shared" si="0"/>
        <v>1158</v>
      </c>
      <c r="C17" s="537"/>
      <c r="D17" s="135">
        <v>1033</v>
      </c>
      <c r="E17" s="135"/>
      <c r="F17" s="135">
        <v>35</v>
      </c>
      <c r="G17" s="135" t="s">
        <v>204</v>
      </c>
      <c r="H17" s="135">
        <v>90</v>
      </c>
      <c r="I17" s="135" t="s">
        <v>204</v>
      </c>
      <c r="J17" s="222"/>
      <c r="K17" s="213">
        <f t="shared" ref="K17:K22" si="1">B17*100/SUM($B$16:$B$23)</f>
        <v>3.5830316532070916</v>
      </c>
      <c r="L17" s="212"/>
      <c r="M17" s="213">
        <f t="shared" ref="M17:M22" si="2">D17*100/SUM($D$16:$D$23)</f>
        <v>6.0861368055146405</v>
      </c>
      <c r="N17" s="223"/>
      <c r="O17" s="213">
        <f t="shared" ref="O17:O22" si="3">F17*100/SUM($F$16:$F$23)</f>
        <v>0.37703328665302166</v>
      </c>
      <c r="P17" s="223"/>
      <c r="Q17" s="213">
        <f t="shared" ref="Q17:Q22" si="4">H17*100/SUM($H$16:$H$23)</f>
        <v>1.4844136566056407</v>
      </c>
      <c r="R17" s="213"/>
    </row>
    <row r="18" spans="1:18" s="127" customFormat="1" ht="11.4">
      <c r="A18" s="303" t="s">
        <v>94</v>
      </c>
      <c r="B18" s="135">
        <f t="shared" si="0"/>
        <v>8461</v>
      </c>
      <c r="C18" s="537"/>
      <c r="D18" s="135">
        <v>7111</v>
      </c>
      <c r="E18" s="135"/>
      <c r="F18" s="135">
        <v>441</v>
      </c>
      <c r="G18" s="135" t="s">
        <v>204</v>
      </c>
      <c r="H18" s="135">
        <v>909</v>
      </c>
      <c r="I18" s="135"/>
      <c r="J18" s="222"/>
      <c r="K18" s="213">
        <f t="shared" si="1"/>
        <v>26.179646647482905</v>
      </c>
      <c r="L18" s="212"/>
      <c r="M18" s="213">
        <f t="shared" si="2"/>
        <v>41.895952394980263</v>
      </c>
      <c r="N18" s="212"/>
      <c r="O18" s="213">
        <f t="shared" si="3"/>
        <v>4.7506194118280725</v>
      </c>
      <c r="P18" s="213"/>
      <c r="Q18" s="213">
        <f t="shared" si="4"/>
        <v>14.992577931716971</v>
      </c>
      <c r="R18" s="213"/>
    </row>
    <row r="19" spans="1:18" s="127" customFormat="1" ht="11.4">
      <c r="A19" s="303" t="s">
        <v>95</v>
      </c>
      <c r="B19" s="135">
        <f t="shared" si="0"/>
        <v>4298</v>
      </c>
      <c r="C19" s="537"/>
      <c r="D19" s="135">
        <v>3686</v>
      </c>
      <c r="E19" s="135"/>
      <c r="F19" s="135">
        <v>128</v>
      </c>
      <c r="G19" s="135" t="s">
        <v>204</v>
      </c>
      <c r="H19" s="135">
        <v>484</v>
      </c>
      <c r="I19" s="135"/>
      <c r="J19" s="222"/>
      <c r="K19" s="213">
        <f t="shared" si="1"/>
        <v>13.298678795754819</v>
      </c>
      <c r="L19" s="212"/>
      <c r="M19" s="213">
        <f t="shared" si="2"/>
        <v>21.7168443999293</v>
      </c>
      <c r="N19" s="212"/>
      <c r="O19" s="213">
        <f t="shared" si="3"/>
        <v>1.3788645911881934</v>
      </c>
      <c r="P19" s="212"/>
      <c r="Q19" s="213">
        <f t="shared" si="4"/>
        <v>7.9828467755236678</v>
      </c>
      <c r="R19" s="213"/>
    </row>
    <row r="20" spans="1:18" s="127" customFormat="1" ht="11.4">
      <c r="A20" s="303" t="s">
        <v>96</v>
      </c>
      <c r="B20" s="135">
        <f t="shared" si="0"/>
        <v>57</v>
      </c>
      <c r="C20" s="537" t="s">
        <v>204</v>
      </c>
      <c r="D20" s="135">
        <v>0</v>
      </c>
      <c r="E20" s="135"/>
      <c r="F20" s="135">
        <v>0</v>
      </c>
      <c r="G20" s="135"/>
      <c r="H20" s="135">
        <v>57</v>
      </c>
      <c r="I20" s="135" t="s">
        <v>204</v>
      </c>
      <c r="J20" s="222"/>
      <c r="K20" s="213">
        <f t="shared" si="1"/>
        <v>0.17636684303350969</v>
      </c>
      <c r="L20" s="212"/>
      <c r="M20" s="213">
        <f t="shared" si="2"/>
        <v>0</v>
      </c>
      <c r="N20" s="212"/>
      <c r="O20" s="213">
        <f>F20*100/SUM($F$16:$F$23)</f>
        <v>0</v>
      </c>
      <c r="P20" s="212"/>
      <c r="Q20" s="213">
        <f>H20*100/SUM($H$16:$H$23)</f>
        <v>0.94012864918357253</v>
      </c>
      <c r="R20" s="213"/>
    </row>
    <row r="21" spans="1:18" s="127" customFormat="1" ht="11.4">
      <c r="A21" s="303" t="s">
        <v>97</v>
      </c>
      <c r="B21" s="135">
        <f t="shared" si="0"/>
        <v>2014</v>
      </c>
      <c r="C21" s="537"/>
      <c r="D21" s="135">
        <v>704</v>
      </c>
      <c r="E21" s="135" t="s">
        <v>204</v>
      </c>
      <c r="F21" s="135">
        <v>1228</v>
      </c>
      <c r="G21" s="135" t="s">
        <v>204</v>
      </c>
      <c r="H21" s="135">
        <v>82</v>
      </c>
      <c r="I21" s="135" t="s">
        <v>204</v>
      </c>
      <c r="J21" s="148"/>
      <c r="K21" s="213">
        <f t="shared" si="1"/>
        <v>6.2316284538506759</v>
      </c>
      <c r="L21" s="212"/>
      <c r="M21" s="213">
        <f t="shared" si="2"/>
        <v>4.1477640959170445</v>
      </c>
      <c r="N21" s="212"/>
      <c r="O21" s="213">
        <f t="shared" si="3"/>
        <v>13.228482171711731</v>
      </c>
      <c r="P21" s="212"/>
      <c r="Q21" s="213">
        <f t="shared" si="4"/>
        <v>1.3524657760184726</v>
      </c>
      <c r="R21" s="213"/>
    </row>
    <row r="22" spans="1:18" s="127" customFormat="1" ht="11.4">
      <c r="A22" s="303" t="s">
        <v>98</v>
      </c>
      <c r="B22" s="135">
        <f t="shared" si="0"/>
        <v>6934</v>
      </c>
      <c r="C22" s="537"/>
      <c r="D22" s="135">
        <v>1342</v>
      </c>
      <c r="E22" s="135"/>
      <c r="F22" s="135">
        <v>5265</v>
      </c>
      <c r="G22" s="135"/>
      <c r="H22" s="135">
        <v>327</v>
      </c>
      <c r="I22" s="135"/>
      <c r="J22" s="171"/>
      <c r="K22" s="213">
        <f t="shared" si="1"/>
        <v>21.454871747269408</v>
      </c>
      <c r="L22" s="212"/>
      <c r="M22" s="213">
        <f t="shared" si="2"/>
        <v>7.9066753078418666</v>
      </c>
      <c r="N22" s="213"/>
      <c r="O22" s="213">
        <f t="shared" si="3"/>
        <v>56.716578692233114</v>
      </c>
      <c r="P22" s="213"/>
      <c r="Q22" s="213">
        <f t="shared" si="4"/>
        <v>5.3933696190004952</v>
      </c>
      <c r="R22" s="213"/>
    </row>
    <row r="23" spans="1:18" s="127" customFormat="1" ht="11.4">
      <c r="A23" s="224" t="s">
        <v>99</v>
      </c>
      <c r="B23" s="135">
        <f t="shared" si="0"/>
        <v>110</v>
      </c>
      <c r="C23" s="537" t="s">
        <v>204</v>
      </c>
      <c r="D23" s="135">
        <v>24</v>
      </c>
      <c r="E23" s="135" t="s">
        <v>204</v>
      </c>
      <c r="F23" s="135">
        <v>86</v>
      </c>
      <c r="G23" s="135" t="s">
        <v>204</v>
      </c>
      <c r="H23" s="135">
        <v>0</v>
      </c>
      <c r="I23" s="135"/>
      <c r="J23" s="225"/>
      <c r="K23" s="213">
        <f>B23*100/SUM($B$16:$B$23)</f>
        <v>0.34035706550326433</v>
      </c>
      <c r="L23" s="150"/>
      <c r="M23" s="213">
        <f>D23*100/SUM($D$16:$D$23)</f>
        <v>0.1414010487244447</v>
      </c>
      <c r="N23" s="150"/>
      <c r="O23" s="213">
        <f>F23*100/SUM($F$16:$F$23)</f>
        <v>0.92642464720456752</v>
      </c>
      <c r="P23" s="150"/>
      <c r="Q23" s="213">
        <f>H23*100/SUM($H$16:$H$23)</f>
        <v>0</v>
      </c>
      <c r="R23" s="149"/>
    </row>
    <row r="24" spans="1:18" s="127" customFormat="1" ht="11.4">
      <c r="A24" s="157" t="s">
        <v>69</v>
      </c>
      <c r="B24" s="135">
        <f t="shared" si="0"/>
        <v>7339</v>
      </c>
      <c r="C24" s="537"/>
      <c r="D24" s="135">
        <v>1716</v>
      </c>
      <c r="E24" s="135"/>
      <c r="F24" s="135">
        <v>2886</v>
      </c>
      <c r="G24" s="135"/>
      <c r="H24" s="135">
        <v>2737</v>
      </c>
      <c r="I24" s="135"/>
      <c r="J24" s="148"/>
      <c r="K24" s="204" t="s">
        <v>14</v>
      </c>
      <c r="L24" s="212"/>
      <c r="M24" s="204" t="s">
        <v>14</v>
      </c>
      <c r="N24" s="213"/>
      <c r="O24" s="204" t="s">
        <v>14</v>
      </c>
      <c r="P24" s="213"/>
      <c r="Q24" s="204" t="s">
        <v>14</v>
      </c>
      <c r="R24" s="212"/>
    </row>
    <row r="25" spans="1:18" s="127" customFormat="1" ht="6.6" customHeight="1">
      <c r="A25" s="169"/>
      <c r="B25" s="146"/>
      <c r="C25" s="539"/>
      <c r="D25" s="146"/>
      <c r="E25" s="538"/>
      <c r="F25" s="135"/>
      <c r="G25" s="538"/>
      <c r="H25" s="152"/>
      <c r="I25" s="538"/>
      <c r="J25" s="171"/>
      <c r="K25" s="226"/>
      <c r="L25" s="150"/>
      <c r="M25" s="150"/>
      <c r="N25" s="149"/>
      <c r="O25" s="150"/>
      <c r="P25" s="149"/>
      <c r="Q25" s="137"/>
      <c r="R25" s="137"/>
    </row>
    <row r="26" spans="1:18" s="133" customFormat="1" ht="24">
      <c r="A26" s="227" t="s">
        <v>100</v>
      </c>
      <c r="B26" s="168">
        <f>SUM(D26,F26,H26)</f>
        <v>39661</v>
      </c>
      <c r="C26" s="537"/>
      <c r="D26" s="168">
        <f>SUM(D27:D29)</f>
        <v>18689</v>
      </c>
      <c r="E26" s="537"/>
      <c r="F26" s="168">
        <f>SUM(F27:F29)</f>
        <v>12170</v>
      </c>
      <c r="G26" s="539"/>
      <c r="H26" s="168">
        <f>SUM(H27:H29)</f>
        <v>8802</v>
      </c>
      <c r="I26" s="537"/>
      <c r="J26" s="148"/>
      <c r="K26" s="165">
        <f>SUM(K27:K28)</f>
        <v>100</v>
      </c>
      <c r="L26" s="165"/>
      <c r="M26" s="165">
        <f>SUM(M27:M28)</f>
        <v>100</v>
      </c>
      <c r="N26" s="165"/>
      <c r="O26" s="165">
        <f>SUM(O27:O28)</f>
        <v>100</v>
      </c>
      <c r="P26" s="165"/>
      <c r="Q26" s="165">
        <f>SUM(Q27:Q28)</f>
        <v>100</v>
      </c>
      <c r="R26" s="165"/>
    </row>
    <row r="27" spans="1:18" s="127" customFormat="1" ht="11.4">
      <c r="A27" s="304" t="s">
        <v>101</v>
      </c>
      <c r="B27" s="146">
        <f t="shared" ref="B27:B29" si="5">SUM(D27,F27,H27)</f>
        <v>7248</v>
      </c>
      <c r="C27" s="539"/>
      <c r="D27" s="135">
        <v>2471</v>
      </c>
      <c r="E27" s="135" t="s">
        <v>204</v>
      </c>
      <c r="F27" s="135">
        <v>3669</v>
      </c>
      <c r="G27" s="135"/>
      <c r="H27" s="135">
        <v>1108</v>
      </c>
      <c r="I27" s="135"/>
      <c r="J27" s="135"/>
      <c r="K27" s="135">
        <f>B27*100/SUM(B27:B28)</f>
        <v>18.511991418282125</v>
      </c>
      <c r="L27" s="135"/>
      <c r="M27" s="135">
        <f>D27*100/SUM($D$27:$D$28)</f>
        <v>13.286374879019249</v>
      </c>
      <c r="N27" s="135"/>
      <c r="O27" s="135">
        <f>F27*100/SUM($F$27:$F$28)</f>
        <v>31.204286443272665</v>
      </c>
      <c r="P27" s="135"/>
      <c r="Q27" s="135">
        <f>H27*100/SUM($H$27:$H$28)</f>
        <v>12.595202910082984</v>
      </c>
      <c r="R27" s="149"/>
    </row>
    <row r="28" spans="1:18" s="127" customFormat="1" ht="11.4">
      <c r="A28" s="239" t="s">
        <v>102</v>
      </c>
      <c r="B28" s="146">
        <f t="shared" si="5"/>
        <v>31905</v>
      </c>
      <c r="C28" s="537"/>
      <c r="D28" s="135">
        <v>16127</v>
      </c>
      <c r="E28" s="135"/>
      <c r="F28" s="135">
        <v>8089</v>
      </c>
      <c r="G28" s="135"/>
      <c r="H28" s="135">
        <v>7689</v>
      </c>
      <c r="I28" s="135"/>
      <c r="J28" s="135"/>
      <c r="K28" s="135">
        <f>B28*100/SUM(B27:B28)</f>
        <v>81.488008581717878</v>
      </c>
      <c r="L28" s="135"/>
      <c r="M28" s="135">
        <f>D28*100/SUM($D$27:$D$28)</f>
        <v>86.713625120980751</v>
      </c>
      <c r="N28" s="135"/>
      <c r="O28" s="135">
        <f>F28*100/SUM($F$27:$F$28)</f>
        <v>68.795713556727335</v>
      </c>
      <c r="P28" s="135"/>
      <c r="Q28" s="135">
        <f>H28*100/SUM($H$27:$H$28)</f>
        <v>87.404797089917011</v>
      </c>
      <c r="R28" s="149"/>
    </row>
    <row r="29" spans="1:18" s="127" customFormat="1" ht="11.4">
      <c r="A29" s="145" t="s">
        <v>4</v>
      </c>
      <c r="B29" s="146">
        <f t="shared" si="5"/>
        <v>508</v>
      </c>
      <c r="C29" s="544" t="s">
        <v>204</v>
      </c>
      <c r="D29" s="135">
        <v>91</v>
      </c>
      <c r="E29" s="135" t="s">
        <v>204</v>
      </c>
      <c r="F29" s="135">
        <v>412</v>
      </c>
      <c r="G29" s="135" t="s">
        <v>204</v>
      </c>
      <c r="H29" s="135">
        <v>5</v>
      </c>
      <c r="I29" s="135" t="s">
        <v>204</v>
      </c>
      <c r="J29" s="135"/>
      <c r="K29" s="683" t="s">
        <v>14</v>
      </c>
      <c r="L29" s="135"/>
      <c r="M29" s="135">
        <v>0</v>
      </c>
      <c r="N29" s="135"/>
      <c r="O29" s="135">
        <v>0</v>
      </c>
      <c r="P29" s="135"/>
      <c r="Q29" s="683" t="s">
        <v>14</v>
      </c>
      <c r="R29" s="213"/>
    </row>
    <row r="30" spans="1:18" s="127" customFormat="1" ht="6.6" customHeight="1">
      <c r="A30" s="169"/>
      <c r="B30" s="146"/>
      <c r="C30" s="539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7"/>
    </row>
    <row r="31" spans="1:18" s="133" customFormat="1" ht="25.8">
      <c r="A31" s="653" t="s">
        <v>207</v>
      </c>
      <c r="B31" s="648"/>
      <c r="C31" s="649"/>
      <c r="D31" s="648"/>
      <c r="E31" s="649"/>
      <c r="F31" s="648"/>
      <c r="G31" s="649"/>
      <c r="H31" s="648"/>
      <c r="I31" s="678"/>
      <c r="J31" s="679"/>
      <c r="K31" s="680"/>
      <c r="L31" s="680"/>
      <c r="M31" s="680"/>
      <c r="N31" s="680"/>
      <c r="O31" s="680"/>
      <c r="P31" s="681"/>
      <c r="Q31" s="680"/>
      <c r="R31" s="165"/>
    </row>
    <row r="32" spans="1:18" s="127" customFormat="1" ht="11.4">
      <c r="A32" s="650" t="s">
        <v>176</v>
      </c>
      <c r="B32" s="651">
        <f>SUM(D32,F32,H32)</f>
        <v>34237</v>
      </c>
      <c r="C32" s="649"/>
      <c r="D32" s="651">
        <v>17185</v>
      </c>
      <c r="E32" s="651"/>
      <c r="F32" s="651">
        <v>8863</v>
      </c>
      <c r="G32" s="651"/>
      <c r="H32" s="651">
        <v>8189</v>
      </c>
      <c r="I32" s="651"/>
      <c r="J32" s="651"/>
      <c r="K32" s="713">
        <v>86.597030000000004</v>
      </c>
      <c r="L32" s="651"/>
      <c r="M32" s="713">
        <v>92.139830000000003</v>
      </c>
      <c r="N32" s="651"/>
      <c r="O32" s="713">
        <v>73.344920000000002</v>
      </c>
      <c r="P32" s="651"/>
      <c r="Q32" s="713">
        <v>93.046239999999997</v>
      </c>
      <c r="R32" s="150"/>
    </row>
    <row r="33" spans="1:18" s="127" customFormat="1" ht="11.4">
      <c r="A33" s="650" t="s">
        <v>103</v>
      </c>
      <c r="B33" s="651">
        <f t="shared" ref="B33:B37" si="6">SUM(D33,F33,H33)</f>
        <v>6845</v>
      </c>
      <c r="C33" s="649"/>
      <c r="D33" s="651">
        <v>1558</v>
      </c>
      <c r="E33" s="651"/>
      <c r="F33" s="651">
        <v>5185</v>
      </c>
      <c r="G33" s="651"/>
      <c r="H33" s="651">
        <v>102</v>
      </c>
      <c r="I33" s="651"/>
      <c r="J33" s="651"/>
      <c r="K33" s="713">
        <v>17.313330000000001</v>
      </c>
      <c r="L33" s="651"/>
      <c r="M33" s="713">
        <v>8.3534389999999998</v>
      </c>
      <c r="N33" s="651"/>
      <c r="O33" s="713">
        <v>42.907980000000002</v>
      </c>
      <c r="P33" s="651"/>
      <c r="Q33" s="713">
        <v>1.1589590000000001</v>
      </c>
      <c r="R33" s="150"/>
    </row>
    <row r="34" spans="1:18" s="127" customFormat="1" ht="11.4">
      <c r="A34" s="650" t="s">
        <v>205</v>
      </c>
      <c r="B34" s="651">
        <f t="shared" si="6"/>
        <v>2748</v>
      </c>
      <c r="C34" s="649"/>
      <c r="D34" s="651">
        <v>1357</v>
      </c>
      <c r="E34" s="651"/>
      <c r="F34" s="651">
        <v>1279</v>
      </c>
      <c r="G34" s="651"/>
      <c r="H34" s="651">
        <v>112</v>
      </c>
      <c r="I34" s="651"/>
      <c r="J34" s="651"/>
      <c r="K34" s="713">
        <v>6.9504510000000002</v>
      </c>
      <c r="L34" s="651"/>
      <c r="M34" s="713">
        <v>7.2757490000000002</v>
      </c>
      <c r="N34" s="651"/>
      <c r="O34" s="713">
        <v>10.58337</v>
      </c>
      <c r="P34" s="651"/>
      <c r="Q34" s="713">
        <v>1.272583</v>
      </c>
      <c r="R34" s="150"/>
    </row>
    <row r="35" spans="1:18" s="127" customFormat="1" ht="11.4">
      <c r="A35" s="650" t="s">
        <v>206</v>
      </c>
      <c r="B35" s="651">
        <f t="shared" si="6"/>
        <v>4106</v>
      </c>
      <c r="C35" s="649"/>
      <c r="D35" s="651">
        <v>1541</v>
      </c>
      <c r="E35" s="651"/>
      <c r="F35" s="651">
        <v>936</v>
      </c>
      <c r="G35" s="651"/>
      <c r="H35" s="651">
        <v>1629</v>
      </c>
      <c r="I35" s="651"/>
      <c r="J35" s="651"/>
      <c r="K35" s="713">
        <v>10.38547</v>
      </c>
      <c r="L35" s="651"/>
      <c r="M35" s="713">
        <v>8.2622920000000004</v>
      </c>
      <c r="N35" s="651"/>
      <c r="O35" s="713">
        <v>7.7457799999999999</v>
      </c>
      <c r="P35" s="651"/>
      <c r="Q35" s="713">
        <v>18.509260000000001</v>
      </c>
      <c r="R35" s="150"/>
    </row>
    <row r="36" spans="1:18" s="127" customFormat="1" ht="11.4">
      <c r="A36" s="650" t="s">
        <v>177</v>
      </c>
      <c r="B36" s="651">
        <f t="shared" si="6"/>
        <v>539</v>
      </c>
      <c r="C36" s="649" t="s">
        <v>204</v>
      </c>
      <c r="D36" s="651">
        <v>232</v>
      </c>
      <c r="E36" s="651"/>
      <c r="F36" s="651">
        <v>252</v>
      </c>
      <c r="G36" s="651"/>
      <c r="H36" s="651">
        <v>55</v>
      </c>
      <c r="I36" s="651"/>
      <c r="J36" s="651"/>
      <c r="K36" s="713">
        <v>1.36328</v>
      </c>
      <c r="L36" s="651"/>
      <c r="M36" s="713">
        <v>1.2439009999999999</v>
      </c>
      <c r="N36" s="651"/>
      <c r="O36" s="713">
        <v>2.0852300000000001</v>
      </c>
      <c r="P36" s="651"/>
      <c r="Q36" s="713">
        <v>0.62492899999999996</v>
      </c>
      <c r="R36" s="150"/>
    </row>
    <row r="37" spans="1:18" s="127" customFormat="1" ht="11.4">
      <c r="A37" s="650" t="s">
        <v>104</v>
      </c>
      <c r="B37" s="651">
        <f t="shared" si="6"/>
        <v>37</v>
      </c>
      <c r="C37" s="649" t="s">
        <v>204</v>
      </c>
      <c r="D37" s="651">
        <v>37</v>
      </c>
      <c r="E37" s="651"/>
      <c r="F37" s="651">
        <v>0</v>
      </c>
      <c r="G37" s="651"/>
      <c r="H37" s="651">
        <v>0</v>
      </c>
      <c r="I37" s="651"/>
      <c r="J37" s="651"/>
      <c r="K37" s="713">
        <v>9.3604999999999994E-2</v>
      </c>
      <c r="L37" s="651"/>
      <c r="M37" s="713">
        <v>0.198381</v>
      </c>
      <c r="N37" s="651"/>
      <c r="O37" s="713">
        <v>0</v>
      </c>
      <c r="P37" s="651"/>
      <c r="Q37" s="713">
        <v>0</v>
      </c>
      <c r="R37" s="150"/>
    </row>
    <row r="38" spans="1:18" s="127" customFormat="1" ht="6.6" customHeight="1">
      <c r="A38" s="231"/>
      <c r="B38" s="146"/>
      <c r="C38" s="537"/>
      <c r="D38" s="146"/>
      <c r="E38" s="537"/>
      <c r="F38" s="146"/>
      <c r="G38" s="537"/>
      <c r="H38" s="146"/>
      <c r="I38" s="537"/>
      <c r="J38" s="148"/>
      <c r="K38" s="150"/>
      <c r="L38" s="150"/>
      <c r="M38" s="150"/>
      <c r="N38" s="150"/>
      <c r="O38" s="150"/>
      <c r="P38" s="150"/>
      <c r="Q38" s="137"/>
      <c r="R38" s="137"/>
    </row>
    <row r="39" spans="1:18" s="133" customFormat="1" ht="24">
      <c r="A39" s="191" t="s">
        <v>105</v>
      </c>
      <c r="B39" s="168">
        <f t="shared" ref="B39:B52" si="7">SUM(D39,F39,H39)</f>
        <v>39661</v>
      </c>
      <c r="C39" s="537"/>
      <c r="D39" s="168">
        <f>SUM(D40:D52)</f>
        <v>18689</v>
      </c>
      <c r="E39" s="537"/>
      <c r="F39" s="168">
        <f>SUM(F40:F52)</f>
        <v>12170</v>
      </c>
      <c r="G39" s="539"/>
      <c r="H39" s="168">
        <f>SUM(H40:H52)</f>
        <v>8802</v>
      </c>
      <c r="I39" s="537"/>
      <c r="J39" s="148"/>
      <c r="K39" s="165">
        <f>SUM(K40:K51)</f>
        <v>100.00000000000001</v>
      </c>
      <c r="L39" s="165"/>
      <c r="M39" s="165">
        <f>SUM(M40:M51)</f>
        <v>100</v>
      </c>
      <c r="N39" s="165"/>
      <c r="O39" s="165">
        <f>SUM(O40:O51)</f>
        <v>100</v>
      </c>
      <c r="P39" s="165"/>
      <c r="Q39" s="165">
        <f>SUM(Q40:Q51)</f>
        <v>100.00000000000001</v>
      </c>
      <c r="R39" s="165"/>
    </row>
    <row r="40" spans="1:18" s="127" customFormat="1" ht="12">
      <c r="A40" s="157" t="s">
        <v>45</v>
      </c>
      <c r="B40" s="146">
        <f>SUM(D40,F40,H40)</f>
        <v>1856</v>
      </c>
      <c r="C40" s="146"/>
      <c r="D40" s="135">
        <v>962</v>
      </c>
      <c r="E40" s="135"/>
      <c r="F40" s="135">
        <v>186</v>
      </c>
      <c r="G40" s="135" t="s">
        <v>204</v>
      </c>
      <c r="H40" s="135">
        <v>708</v>
      </c>
      <c r="I40" s="146"/>
      <c r="J40" s="148"/>
      <c r="K40" s="149">
        <f>B40*100/SUM(B40:B51)</f>
        <v>5.0489662676822631</v>
      </c>
      <c r="L40" s="165"/>
      <c r="M40" s="149">
        <f>D40*100/SUM($D$40:$D$51)</f>
        <v>5.643883836902317</v>
      </c>
      <c r="N40" s="165"/>
      <c r="O40" s="149">
        <f>F40*100/SUM($F$40:$F$51)</f>
        <v>1.6583452211126961</v>
      </c>
      <c r="P40" s="150"/>
      <c r="Q40" s="149">
        <f>H40*100/SUM($H$40:$H$51)</f>
        <v>8.3303918108012702</v>
      </c>
      <c r="R40" s="149"/>
    </row>
    <row r="41" spans="1:18" s="127" customFormat="1" ht="11.4">
      <c r="A41" s="145" t="s">
        <v>47</v>
      </c>
      <c r="B41" s="146">
        <f t="shared" si="7"/>
        <v>724</v>
      </c>
      <c r="C41" s="146"/>
      <c r="D41" s="135">
        <v>361</v>
      </c>
      <c r="E41" s="135" t="s">
        <v>204</v>
      </c>
      <c r="F41" s="135">
        <v>297</v>
      </c>
      <c r="G41" s="135" t="s">
        <v>204</v>
      </c>
      <c r="H41" s="135">
        <v>66</v>
      </c>
      <c r="I41" s="146" t="s">
        <v>204</v>
      </c>
      <c r="J41" s="160"/>
      <c r="K41" s="149">
        <f>B41*100/SUM(B40:B51)</f>
        <v>1.969532100108814</v>
      </c>
      <c r="L41" s="149"/>
      <c r="M41" s="149">
        <f t="shared" ref="M41:M50" si="8">D41*100/SUM($D$40:$D$51)</f>
        <v>2.11792314461719</v>
      </c>
      <c r="N41" s="149"/>
      <c r="O41" s="149">
        <f>F41*100/SUM($F$40:$F$51)</f>
        <v>2.6480028530670472</v>
      </c>
      <c r="P41" s="150"/>
      <c r="Q41" s="149">
        <f>H41*100/SUM($H$40:$H$51)</f>
        <v>0.7765619484645252</v>
      </c>
      <c r="R41" s="149"/>
    </row>
    <row r="42" spans="1:18" s="127" customFormat="1" ht="11.4">
      <c r="A42" s="145" t="s">
        <v>219</v>
      </c>
      <c r="B42" s="146">
        <f t="shared" si="7"/>
        <v>4522</v>
      </c>
      <c r="C42" s="146"/>
      <c r="D42" s="135">
        <v>4169</v>
      </c>
      <c r="E42" s="135"/>
      <c r="F42" s="135">
        <v>304</v>
      </c>
      <c r="G42" s="135" t="s">
        <v>204</v>
      </c>
      <c r="H42" s="135">
        <v>49</v>
      </c>
      <c r="I42" s="146" t="s">
        <v>204</v>
      </c>
      <c r="J42" s="148"/>
      <c r="K42" s="149">
        <f>B42*100/SUM(B40:B51)</f>
        <v>12.301414581066377</v>
      </c>
      <c r="L42" s="150"/>
      <c r="M42" s="149">
        <f t="shared" si="8"/>
        <v>24.458785567615138</v>
      </c>
      <c r="N42" s="149"/>
      <c r="O42" s="149">
        <f t="shared" ref="O42:O50" si="9">F42*100/SUM($F$40:$F$51)</f>
        <v>2.7104136947218258</v>
      </c>
      <c r="P42" s="150"/>
      <c r="Q42" s="149">
        <f t="shared" ref="Q42:Q50" si="10">H42*100/SUM($H$40:$H$51)</f>
        <v>0.57653841628426872</v>
      </c>
      <c r="R42" s="149"/>
    </row>
    <row r="43" spans="1:18" s="127" customFormat="1" ht="11.4">
      <c r="A43" s="157" t="s">
        <v>46</v>
      </c>
      <c r="B43" s="146">
        <f t="shared" si="7"/>
        <v>976</v>
      </c>
      <c r="C43" s="146"/>
      <c r="D43" s="135">
        <v>480</v>
      </c>
      <c r="E43" s="135" t="s">
        <v>204</v>
      </c>
      <c r="F43" s="135">
        <v>333</v>
      </c>
      <c r="G43" s="135" t="s">
        <v>204</v>
      </c>
      <c r="H43" s="135">
        <v>163</v>
      </c>
      <c r="I43" s="146" t="s">
        <v>204</v>
      </c>
      <c r="J43" s="148"/>
      <c r="K43" s="149">
        <f>B43*100/SUM(B40:B51)</f>
        <v>2.6550598476605005</v>
      </c>
      <c r="L43" s="150"/>
      <c r="M43" s="149">
        <f t="shared" si="8"/>
        <v>2.8160750953358757</v>
      </c>
      <c r="N43" s="150"/>
      <c r="O43" s="149">
        <f t="shared" si="9"/>
        <v>2.9689728958630526</v>
      </c>
      <c r="P43" s="150"/>
      <c r="Q43" s="149">
        <f t="shared" si="10"/>
        <v>1.9178726909048123</v>
      </c>
      <c r="R43" s="149"/>
    </row>
    <row r="44" spans="1:18" s="127" customFormat="1" ht="11.4">
      <c r="A44" s="145" t="s">
        <v>129</v>
      </c>
      <c r="B44" s="146">
        <f t="shared" si="7"/>
        <v>163</v>
      </c>
      <c r="C44" s="146" t="s">
        <v>204</v>
      </c>
      <c r="D44" s="135">
        <v>127</v>
      </c>
      <c r="E44" s="135" t="s">
        <v>204</v>
      </c>
      <c r="F44" s="135">
        <v>36</v>
      </c>
      <c r="G44" s="135" t="s">
        <v>204</v>
      </c>
      <c r="H44" s="135">
        <v>0</v>
      </c>
      <c r="I44" s="146"/>
      <c r="J44" s="160"/>
      <c r="K44" s="149">
        <f>B44*100/SUM(B40:B51)</f>
        <v>0.44341675734494013</v>
      </c>
      <c r="L44" s="149"/>
      <c r="M44" s="149">
        <f t="shared" si="8"/>
        <v>0.7450865356409504</v>
      </c>
      <c r="N44" s="149"/>
      <c r="O44" s="149">
        <f t="shared" si="9"/>
        <v>0.32097004279600572</v>
      </c>
      <c r="P44" s="150"/>
      <c r="Q44" s="149">
        <f t="shared" si="10"/>
        <v>0</v>
      </c>
      <c r="R44" s="149"/>
    </row>
    <row r="45" spans="1:18" s="127" customFormat="1" ht="11.4">
      <c r="A45" s="157" t="s">
        <v>48</v>
      </c>
      <c r="B45" s="146">
        <f t="shared" si="7"/>
        <v>623</v>
      </c>
      <c r="C45" s="146"/>
      <c r="D45" s="135">
        <v>499</v>
      </c>
      <c r="E45" s="135" t="s">
        <v>204</v>
      </c>
      <c r="F45" s="135">
        <v>27</v>
      </c>
      <c r="G45" s="135" t="s">
        <v>204</v>
      </c>
      <c r="H45" s="135">
        <v>97</v>
      </c>
      <c r="I45" s="146" t="s">
        <v>204</v>
      </c>
      <c r="J45" s="148"/>
      <c r="K45" s="149">
        <f>B45*100/SUM(B40:B51)</f>
        <v>1.6947769314472252</v>
      </c>
      <c r="L45" s="150"/>
      <c r="M45" s="149">
        <f t="shared" si="8"/>
        <v>2.9275447345262542</v>
      </c>
      <c r="N45" s="150"/>
      <c r="O45" s="149">
        <f t="shared" si="9"/>
        <v>0.24072753209700429</v>
      </c>
      <c r="P45" s="150"/>
      <c r="Q45" s="149">
        <f t="shared" si="10"/>
        <v>1.1413107424402871</v>
      </c>
      <c r="R45" s="149"/>
    </row>
    <row r="46" spans="1:18" s="127" customFormat="1" ht="11.4">
      <c r="A46" s="157" t="s">
        <v>49</v>
      </c>
      <c r="B46" s="146">
        <f t="shared" si="7"/>
        <v>208</v>
      </c>
      <c r="C46" s="146" t="s">
        <v>204</v>
      </c>
      <c r="D46" s="135">
        <v>138</v>
      </c>
      <c r="E46" s="135" t="s">
        <v>204</v>
      </c>
      <c r="F46" s="135">
        <v>0</v>
      </c>
      <c r="G46" s="135"/>
      <c r="H46" s="135">
        <v>70</v>
      </c>
      <c r="I46" s="146" t="s">
        <v>204</v>
      </c>
      <c r="J46" s="148"/>
      <c r="K46" s="149">
        <f>B46*100/SUM(B40:B51)</f>
        <v>0.56583242655059851</v>
      </c>
      <c r="L46" s="197"/>
      <c r="M46" s="149">
        <f t="shared" si="8"/>
        <v>0.80962158990906419</v>
      </c>
      <c r="N46" s="197"/>
      <c r="O46" s="149">
        <f t="shared" si="9"/>
        <v>0</v>
      </c>
      <c r="P46" s="150"/>
      <c r="Q46" s="149">
        <f t="shared" si="10"/>
        <v>0.82362630897752676</v>
      </c>
      <c r="R46" s="149"/>
    </row>
    <row r="47" spans="1:18" s="127" customFormat="1" ht="11.4">
      <c r="A47" s="145" t="s">
        <v>128</v>
      </c>
      <c r="B47" s="146">
        <f t="shared" si="7"/>
        <v>3337</v>
      </c>
      <c r="C47" s="146"/>
      <c r="D47" s="135">
        <v>1085</v>
      </c>
      <c r="E47" s="135"/>
      <c r="F47" s="135">
        <v>1784</v>
      </c>
      <c r="G47" s="135"/>
      <c r="H47" s="135">
        <v>468</v>
      </c>
      <c r="I47" s="146"/>
      <c r="J47" s="148"/>
      <c r="K47" s="149">
        <f>B47*100/SUM(B40:B51)</f>
        <v>9.0778019586507082</v>
      </c>
      <c r="L47" s="149"/>
      <c r="M47" s="149">
        <f t="shared" si="8"/>
        <v>6.3655030800821359</v>
      </c>
      <c r="N47" s="150"/>
      <c r="O47" s="149">
        <f t="shared" si="9"/>
        <v>15.905848787446505</v>
      </c>
      <c r="P47" s="150"/>
      <c r="Q47" s="149">
        <f t="shared" si="10"/>
        <v>5.506530180021179</v>
      </c>
      <c r="R47" s="149"/>
    </row>
    <row r="48" spans="1:18" s="127" customFormat="1" ht="11.4">
      <c r="A48" s="145" t="s">
        <v>50</v>
      </c>
      <c r="B48" s="146">
        <f t="shared" si="7"/>
        <v>2649</v>
      </c>
      <c r="C48" s="146"/>
      <c r="D48" s="135">
        <v>873</v>
      </c>
      <c r="E48" s="135"/>
      <c r="F48" s="135">
        <v>1340</v>
      </c>
      <c r="G48" s="135" t="s">
        <v>204</v>
      </c>
      <c r="H48" s="135">
        <v>436</v>
      </c>
      <c r="I48" s="146"/>
      <c r="J48" s="148"/>
      <c r="K48" s="149">
        <f>B48*100/SUM(B40:B51)</f>
        <v>7.2062023939064197</v>
      </c>
      <c r="L48" s="150"/>
      <c r="M48" s="149">
        <f t="shared" si="8"/>
        <v>5.1217365796421239</v>
      </c>
      <c r="N48" s="149"/>
      <c r="O48" s="149">
        <f>F48*100/SUM($F$40:$F$51)</f>
        <v>11.947218259629102</v>
      </c>
      <c r="P48" s="150"/>
      <c r="Q48" s="149">
        <f t="shared" si="10"/>
        <v>5.1300152959171665</v>
      </c>
      <c r="R48" s="149"/>
    </row>
    <row r="49" spans="1:18" s="127" customFormat="1" ht="11.4">
      <c r="A49" s="145" t="s">
        <v>51</v>
      </c>
      <c r="B49" s="146">
        <f t="shared" si="7"/>
        <v>13678</v>
      </c>
      <c r="C49" s="146"/>
      <c r="D49" s="135">
        <v>4955</v>
      </c>
      <c r="E49" s="135"/>
      <c r="F49" s="135">
        <v>3680</v>
      </c>
      <c r="G49" s="135"/>
      <c r="H49" s="135">
        <v>5043</v>
      </c>
      <c r="I49" s="146"/>
      <c r="J49" s="148"/>
      <c r="K49" s="149">
        <f>B49*100/SUM(B40:B51)</f>
        <v>37.208922742110992</v>
      </c>
      <c r="L49" s="150"/>
      <c r="M49" s="149">
        <f t="shared" si="8"/>
        <v>29.070108536227632</v>
      </c>
      <c r="N49" s="150"/>
      <c r="O49" s="149">
        <f t="shared" si="9"/>
        <v>32.810271041369475</v>
      </c>
      <c r="P49" s="150"/>
      <c r="Q49" s="149">
        <f t="shared" si="10"/>
        <v>59.336392516766679</v>
      </c>
      <c r="R49" s="149"/>
    </row>
    <row r="50" spans="1:18" s="127" customFormat="1" ht="11.4">
      <c r="A50" s="157" t="s">
        <v>52</v>
      </c>
      <c r="B50" s="146">
        <f t="shared" si="7"/>
        <v>1455</v>
      </c>
      <c r="C50" s="146"/>
      <c r="D50" s="135">
        <v>479</v>
      </c>
      <c r="E50" s="135" t="s">
        <v>204</v>
      </c>
      <c r="F50" s="135">
        <v>661</v>
      </c>
      <c r="G50" s="135" t="s">
        <v>204</v>
      </c>
      <c r="H50" s="135">
        <v>315</v>
      </c>
      <c r="I50" s="146"/>
      <c r="J50" s="232"/>
      <c r="K50" s="149">
        <f>B50*100/SUM(B40:B51)</f>
        <v>3.9581066376496192</v>
      </c>
      <c r="L50" s="150"/>
      <c r="M50" s="149">
        <f t="shared" si="8"/>
        <v>2.8102082722205926</v>
      </c>
      <c r="N50" s="150"/>
      <c r="O50" s="149">
        <f t="shared" si="9"/>
        <v>5.8933666191155494</v>
      </c>
      <c r="P50" s="150"/>
      <c r="Q50" s="149">
        <f t="shared" si="10"/>
        <v>3.7063183903988706</v>
      </c>
      <c r="R50" s="149"/>
    </row>
    <row r="51" spans="1:18" s="127" customFormat="1" ht="11.4">
      <c r="A51" s="157" t="s">
        <v>106</v>
      </c>
      <c r="B51" s="146">
        <f t="shared" si="7"/>
        <v>6569</v>
      </c>
      <c r="C51" s="146"/>
      <c r="D51" s="135">
        <v>2917</v>
      </c>
      <c r="E51" s="135"/>
      <c r="F51" s="135">
        <v>2568</v>
      </c>
      <c r="G51" s="135"/>
      <c r="H51" s="135">
        <v>1084</v>
      </c>
      <c r="I51" s="146"/>
      <c r="J51" s="148"/>
      <c r="K51" s="149">
        <f>B51*100/SUM(B40:B51)</f>
        <v>17.869967355821544</v>
      </c>
      <c r="L51" s="150"/>
      <c r="M51" s="149">
        <f>D51*100/SUM($D$40:$D$51)</f>
        <v>17.113523027280728</v>
      </c>
      <c r="N51" s="150"/>
      <c r="O51" s="149">
        <f>F51*100/SUM($F$40:$F$51)</f>
        <v>22.895863052781742</v>
      </c>
      <c r="P51" s="150"/>
      <c r="Q51" s="149">
        <f>H51*100/SUM($H$40:$H$51)</f>
        <v>12.754441699023415</v>
      </c>
      <c r="R51" s="149"/>
    </row>
    <row r="52" spans="1:18" s="127" customFormat="1" ht="11.4">
      <c r="A52" s="157" t="s">
        <v>69</v>
      </c>
      <c r="B52" s="146">
        <f t="shared" si="7"/>
        <v>2901</v>
      </c>
      <c r="C52" s="146"/>
      <c r="D52" s="135">
        <v>1644</v>
      </c>
      <c r="E52" s="135"/>
      <c r="F52" s="135">
        <v>954</v>
      </c>
      <c r="G52" s="135" t="s">
        <v>204</v>
      </c>
      <c r="H52" s="135">
        <v>303</v>
      </c>
      <c r="I52" s="146"/>
      <c r="J52" s="160"/>
      <c r="K52" s="204" t="s">
        <v>14</v>
      </c>
      <c r="L52" s="150"/>
      <c r="M52" s="204" t="s">
        <v>14</v>
      </c>
      <c r="N52" s="150"/>
      <c r="O52" s="204" t="s">
        <v>14</v>
      </c>
      <c r="P52" s="150"/>
      <c r="Q52" s="204" t="s">
        <v>14</v>
      </c>
      <c r="R52" s="149"/>
    </row>
    <row r="53" spans="1:18" s="127" customFormat="1" ht="6.6" customHeight="1">
      <c r="A53" s="169"/>
      <c r="B53" s="146"/>
      <c r="C53" s="537"/>
      <c r="D53" s="135"/>
      <c r="E53" s="135"/>
      <c r="F53" s="135"/>
      <c r="G53" s="135"/>
      <c r="H53" s="135"/>
      <c r="I53" s="537"/>
      <c r="J53" s="148"/>
      <c r="K53" s="150"/>
      <c r="L53" s="150"/>
      <c r="M53" s="150"/>
      <c r="N53" s="149"/>
      <c r="O53" s="150"/>
      <c r="P53" s="150"/>
      <c r="Q53" s="137"/>
      <c r="R53" s="137"/>
    </row>
    <row r="54" spans="1:18" s="133" customFormat="1" ht="36">
      <c r="A54" s="227" t="s">
        <v>107</v>
      </c>
      <c r="B54" s="168">
        <f t="shared" ref="B54:B60" si="11">SUM(D54,F54,H54)</f>
        <v>39659</v>
      </c>
      <c r="C54" s="146"/>
      <c r="D54" s="168">
        <f>SUM(D55:D60)</f>
        <v>18689</v>
      </c>
      <c r="E54" s="168"/>
      <c r="F54" s="168">
        <f>SUM(F55:F60)</f>
        <v>12169</v>
      </c>
      <c r="G54" s="168"/>
      <c r="H54" s="168">
        <f>SUM(H55:H60)</f>
        <v>8801</v>
      </c>
      <c r="I54" s="146"/>
      <c r="J54" s="148"/>
      <c r="K54" s="165">
        <f>SUM(K55:K59)</f>
        <v>100</v>
      </c>
      <c r="L54" s="165"/>
      <c r="M54" s="165">
        <f>SUM(M55:M59)</f>
        <v>99.999999999999986</v>
      </c>
      <c r="N54" s="165"/>
      <c r="O54" s="165">
        <f>SUM(O55:O59)</f>
        <v>99.999999999999986</v>
      </c>
      <c r="P54" s="165"/>
      <c r="Q54" s="165">
        <f>SUM(Q55:Q59)</f>
        <v>99.999999999999986</v>
      </c>
      <c r="R54" s="165"/>
    </row>
    <row r="55" spans="1:18" s="127" customFormat="1" ht="11.4">
      <c r="A55" s="145" t="s">
        <v>108</v>
      </c>
      <c r="B55" s="146">
        <f t="shared" si="11"/>
        <v>5168</v>
      </c>
      <c r="C55" s="146"/>
      <c r="D55" s="146">
        <v>2321</v>
      </c>
      <c r="E55" s="146"/>
      <c r="F55" s="146">
        <v>1805</v>
      </c>
      <c r="G55" s="146"/>
      <c r="H55" s="146">
        <v>1042</v>
      </c>
      <c r="I55" s="146"/>
      <c r="J55" s="148"/>
      <c r="K55" s="149">
        <f>B55*100/SUM(B55:B59)</f>
        <v>13.785377043932886</v>
      </c>
      <c r="L55" s="150"/>
      <c r="M55" s="149">
        <f>D55*100/SUM($D$55:$D$59)</f>
        <v>13.404562518047936</v>
      </c>
      <c r="N55" s="150"/>
      <c r="O55" s="149">
        <f>F55*100/SUM($F$55:$F$59)</f>
        <v>15.716151501959077</v>
      </c>
      <c r="P55" s="150"/>
      <c r="Q55" s="149">
        <f>H55*100/SUM($H$55:$H$59)</f>
        <v>11.992174013120037</v>
      </c>
      <c r="R55" s="150"/>
    </row>
    <row r="56" spans="1:18" s="127" customFormat="1" ht="12">
      <c r="A56" s="145" t="s">
        <v>109</v>
      </c>
      <c r="B56" s="146">
        <f t="shared" si="11"/>
        <v>19837</v>
      </c>
      <c r="C56" s="146"/>
      <c r="D56" s="146">
        <v>8908</v>
      </c>
      <c r="E56" s="146"/>
      <c r="F56" s="146">
        <v>5045</v>
      </c>
      <c r="G56" s="146"/>
      <c r="H56" s="146">
        <v>5884</v>
      </c>
      <c r="I56" s="146"/>
      <c r="J56" s="148"/>
      <c r="K56" s="149">
        <f>B56*100/SUM(B55:B59)</f>
        <v>52.914188161860814</v>
      </c>
      <c r="L56" s="165"/>
      <c r="M56" s="149">
        <f t="shared" ref="M56:M58" si="12">D56*100/SUM($D$55:$D$59)</f>
        <v>51.446722494946577</v>
      </c>
      <c r="N56" s="165"/>
      <c r="O56" s="149">
        <f t="shared" ref="O56:O58" si="13">F56*100/SUM($F$55:$F$59)</f>
        <v>43.926861123204176</v>
      </c>
      <c r="P56" s="165"/>
      <c r="Q56" s="149">
        <f t="shared" ref="Q56:Q58" si="14">H56*100/SUM($H$55:$H$59)</f>
        <v>67.717804120151911</v>
      </c>
      <c r="R56" s="150"/>
    </row>
    <row r="57" spans="1:18" s="127" customFormat="1" ht="11.4">
      <c r="A57" s="145" t="s">
        <v>110</v>
      </c>
      <c r="B57" s="146">
        <f t="shared" si="11"/>
        <v>11604</v>
      </c>
      <c r="C57" s="146"/>
      <c r="D57" s="146">
        <v>5665</v>
      </c>
      <c r="E57" s="146"/>
      <c r="F57" s="146">
        <v>4222</v>
      </c>
      <c r="G57" s="146"/>
      <c r="H57" s="146">
        <v>1717</v>
      </c>
      <c r="I57" s="146"/>
      <c r="J57" s="148"/>
      <c r="K57" s="149">
        <f>B57*100/SUM(B55:B59)</f>
        <v>30.953079570007201</v>
      </c>
      <c r="L57" s="150"/>
      <c r="M57" s="149">
        <f t="shared" si="12"/>
        <v>32.717297141207048</v>
      </c>
      <c r="N57" s="150"/>
      <c r="O57" s="149">
        <f t="shared" si="13"/>
        <v>36.760992599042225</v>
      </c>
      <c r="P57" s="197"/>
      <c r="Q57" s="149">
        <f t="shared" si="14"/>
        <v>19.760616871907008</v>
      </c>
      <c r="R57" s="150"/>
    </row>
    <row r="58" spans="1:18" s="127" customFormat="1" ht="11.4">
      <c r="A58" s="145" t="s">
        <v>111</v>
      </c>
      <c r="B58" s="146">
        <f t="shared" si="11"/>
        <v>880</v>
      </c>
      <c r="C58" s="146" t="s">
        <v>204</v>
      </c>
      <c r="D58" s="146">
        <v>421</v>
      </c>
      <c r="E58" s="146" t="s">
        <v>204</v>
      </c>
      <c r="F58" s="146">
        <v>413</v>
      </c>
      <c r="G58" s="146" t="s">
        <v>204</v>
      </c>
      <c r="H58" s="146">
        <v>46</v>
      </c>
      <c r="I58" s="146" t="s">
        <v>204</v>
      </c>
      <c r="J58" s="160"/>
      <c r="K58" s="149">
        <f>B58*100/SUM(B55:B59)</f>
        <v>2.3473552241990983</v>
      </c>
      <c r="L58" s="150"/>
      <c r="M58" s="149">
        <f t="shared" si="12"/>
        <v>2.4314178457984408</v>
      </c>
      <c r="N58" s="150"/>
      <c r="O58" s="149">
        <f t="shared" si="13"/>
        <v>3.5959947757945145</v>
      </c>
      <c r="P58" s="150"/>
      <c r="Q58" s="149">
        <f t="shared" si="14"/>
        <v>0.52940499482103809</v>
      </c>
      <c r="R58" s="150"/>
    </row>
    <row r="59" spans="1:18" s="123" customFormat="1" ht="11.4">
      <c r="A59" s="145" t="s">
        <v>112</v>
      </c>
      <c r="B59" s="146">
        <f t="shared" si="11"/>
        <v>0</v>
      </c>
      <c r="C59" s="146"/>
      <c r="D59" s="146">
        <v>0</v>
      </c>
      <c r="E59" s="146"/>
      <c r="F59" s="146">
        <v>0</v>
      </c>
      <c r="G59" s="146"/>
      <c r="H59" s="146">
        <v>0</v>
      </c>
      <c r="I59" s="146"/>
      <c r="J59" s="148"/>
      <c r="K59" s="149">
        <f>B59*100/SUM(B55:B59)</f>
        <v>0</v>
      </c>
      <c r="L59" s="150"/>
      <c r="M59" s="149">
        <f>D59*100/SUM($D$55:$D$59)</f>
        <v>0</v>
      </c>
      <c r="N59" s="150"/>
      <c r="O59" s="149">
        <f>F59*100/SUM($F$55:$F$59)</f>
        <v>0</v>
      </c>
      <c r="P59" s="150"/>
      <c r="Q59" s="149">
        <f>H59*100/SUM($H$55:$H$59)</f>
        <v>0</v>
      </c>
      <c r="R59" s="230"/>
    </row>
    <row r="60" spans="1:18" s="127" customFormat="1" ht="11.4">
      <c r="A60" s="157" t="s">
        <v>69</v>
      </c>
      <c r="B60" s="146">
        <f t="shared" si="11"/>
        <v>2170</v>
      </c>
      <c r="C60" s="146"/>
      <c r="D60" s="146">
        <v>1374</v>
      </c>
      <c r="E60" s="146"/>
      <c r="F60" s="146">
        <v>684</v>
      </c>
      <c r="G60" s="146" t="s">
        <v>204</v>
      </c>
      <c r="H60" s="146">
        <v>112</v>
      </c>
      <c r="I60" s="146" t="s">
        <v>204</v>
      </c>
      <c r="J60" s="160"/>
      <c r="K60" s="204" t="s">
        <v>14</v>
      </c>
      <c r="L60" s="150"/>
      <c r="M60" s="204" t="s">
        <v>14</v>
      </c>
      <c r="N60" s="150"/>
      <c r="O60" s="204" t="s">
        <v>14</v>
      </c>
      <c r="P60" s="149"/>
      <c r="Q60" s="204" t="s">
        <v>14</v>
      </c>
      <c r="R60" s="150"/>
    </row>
    <row r="61" spans="1:18" s="127" customFormat="1" ht="6.6" customHeight="1">
      <c r="A61" s="169"/>
      <c r="B61" s="146"/>
      <c r="C61" s="537"/>
      <c r="D61" s="146"/>
      <c r="E61" s="537"/>
      <c r="F61" s="233"/>
      <c r="G61" s="539"/>
      <c r="H61" s="134"/>
      <c r="I61" s="537"/>
      <c r="J61" s="148"/>
      <c r="K61" s="197"/>
      <c r="L61" s="197"/>
      <c r="M61" s="197"/>
      <c r="N61" s="197"/>
      <c r="O61" s="197"/>
      <c r="P61" s="150"/>
      <c r="Q61" s="137"/>
      <c r="R61" s="137"/>
    </row>
    <row r="62" spans="1:18" s="133" customFormat="1" ht="24">
      <c r="A62" s="237" t="s">
        <v>113</v>
      </c>
      <c r="B62" s="168">
        <f>SUM(D62,F62,H62)</f>
        <v>39656</v>
      </c>
      <c r="C62" s="537"/>
      <c r="D62" s="168">
        <f>D63+D70+D71</f>
        <v>18688</v>
      </c>
      <c r="E62" s="537"/>
      <c r="F62" s="168">
        <f>F63+F70+F71</f>
        <v>12167</v>
      </c>
      <c r="G62" s="539"/>
      <c r="H62" s="168">
        <f>H63+H70+H71</f>
        <v>8801</v>
      </c>
      <c r="I62" s="537"/>
      <c r="J62" s="148"/>
      <c r="K62" s="165">
        <f>SUM(K63,K70)</f>
        <v>100</v>
      </c>
      <c r="L62" s="165"/>
      <c r="M62" s="165">
        <f>SUM(M63,M70)</f>
        <v>100</v>
      </c>
      <c r="N62" s="165"/>
      <c r="O62" s="165">
        <f>SUM(O63,O70)</f>
        <v>100</v>
      </c>
      <c r="P62" s="165"/>
      <c r="Q62" s="165">
        <f>SUM(Q63,Q70)</f>
        <v>100</v>
      </c>
      <c r="R62" s="165"/>
    </row>
    <row r="63" spans="1:18" s="235" customFormat="1" ht="22.8">
      <c r="A63" s="145" t="s">
        <v>114</v>
      </c>
      <c r="B63" s="146">
        <f t="shared" ref="B63:B71" si="15">SUM(D63,F63,H63)</f>
        <v>34648</v>
      </c>
      <c r="C63" s="146"/>
      <c r="D63" s="146">
        <f>SUM(D64:D69)</f>
        <v>16243</v>
      </c>
      <c r="E63" s="146"/>
      <c r="F63" s="146">
        <f>SUM(F64:F69)</f>
        <v>10415</v>
      </c>
      <c r="G63" s="146"/>
      <c r="H63" s="146">
        <f>SUM(H64:H69)</f>
        <v>7990</v>
      </c>
      <c r="I63" s="146"/>
      <c r="J63" s="148"/>
      <c r="K63" s="150">
        <f>B63*100/SUM(B63,B70)</f>
        <v>89.101476109653859</v>
      </c>
      <c r="L63" s="150"/>
      <c r="M63" s="149">
        <f>D63*100/SUM(D63,D70)</f>
        <v>89.16886253842776</v>
      </c>
      <c r="N63" s="150"/>
      <c r="O63" s="149">
        <f>F63*100/SUM(F63,F70)</f>
        <v>87.469555723523982</v>
      </c>
      <c r="P63" s="234"/>
      <c r="Q63" s="149">
        <f>H63*100/SUM(H63,H70)</f>
        <v>91.1788200387995</v>
      </c>
      <c r="R63" s="150"/>
    </row>
    <row r="64" spans="1:18" s="127" customFormat="1" ht="11.4">
      <c r="A64" s="229" t="s">
        <v>175</v>
      </c>
      <c r="B64" s="146">
        <f t="shared" si="15"/>
        <v>15332</v>
      </c>
      <c r="C64" s="146"/>
      <c r="D64" s="146">
        <v>7482</v>
      </c>
      <c r="E64" s="146"/>
      <c r="F64" s="146">
        <v>2008</v>
      </c>
      <c r="G64" s="146"/>
      <c r="H64" s="146">
        <v>5842</v>
      </c>
      <c r="I64" s="146"/>
      <c r="J64" s="148"/>
      <c r="K64" s="149">
        <f>B64*100/SUM(B63,B70)</f>
        <v>39.428071799619403</v>
      </c>
      <c r="L64" s="150"/>
      <c r="M64" s="149">
        <f>D64*100/SUM(D63,D70)</f>
        <v>41.073781291172594</v>
      </c>
      <c r="N64" s="150"/>
      <c r="O64" s="149">
        <f>F64*100/SUM(F63,F70)</f>
        <v>16.864029562442262</v>
      </c>
      <c r="P64" s="150"/>
      <c r="Q64" s="149">
        <f>H64*100/SUM(H63,H70)</f>
        <v>66.666666666666671</v>
      </c>
      <c r="R64" s="150"/>
    </row>
    <row r="65" spans="1:18" s="127" customFormat="1" ht="11.4">
      <c r="A65" s="229" t="s">
        <v>115</v>
      </c>
      <c r="B65" s="146">
        <f t="shared" si="15"/>
        <v>11178</v>
      </c>
      <c r="C65" s="146"/>
      <c r="D65" s="146">
        <v>6764</v>
      </c>
      <c r="E65" s="146"/>
      <c r="F65" s="146">
        <v>2913</v>
      </c>
      <c r="G65" s="146"/>
      <c r="H65" s="146">
        <v>1501</v>
      </c>
      <c r="I65" s="146"/>
      <c r="J65" s="148"/>
      <c r="K65" s="149">
        <f>B65*100/SUM(B63,B70)</f>
        <v>28.745563956179602</v>
      </c>
      <c r="L65" s="150"/>
      <c r="M65" s="149">
        <f>D65*100/SUM(D63,D70)</f>
        <v>37.132191480017568</v>
      </c>
      <c r="N65" s="150"/>
      <c r="O65" s="149">
        <f>F65*100/SUM(F63,F70)</f>
        <v>24.464600655076847</v>
      </c>
      <c r="P65" s="150"/>
      <c r="Q65" s="149">
        <f>H65*100/SUM(H63,H70)</f>
        <v>17.128837156225035</v>
      </c>
      <c r="R65" s="150"/>
    </row>
    <row r="66" spans="1:18" s="127" customFormat="1" ht="11.4">
      <c r="A66" s="308" t="s">
        <v>178</v>
      </c>
      <c r="B66" s="146">
        <f t="shared" si="15"/>
        <v>929</v>
      </c>
      <c r="C66" s="146" t="s">
        <v>204</v>
      </c>
      <c r="D66" s="146">
        <v>88</v>
      </c>
      <c r="E66" s="146" t="s">
        <v>204</v>
      </c>
      <c r="F66" s="146">
        <v>841</v>
      </c>
      <c r="G66" s="146" t="s">
        <v>204</v>
      </c>
      <c r="H66" s="146">
        <v>0</v>
      </c>
      <c r="I66" s="146"/>
      <c r="J66" s="148"/>
      <c r="K66" s="149">
        <f>B66*100/SUM(B63,B70)</f>
        <v>2.3890346139998972</v>
      </c>
      <c r="L66" s="150"/>
      <c r="M66" s="149">
        <f>D66*100/SUM(D63,D70)</f>
        <v>0.48309178743961351</v>
      </c>
      <c r="N66" s="150"/>
      <c r="O66" s="149">
        <f>F66*100/SUM(F63,F70)</f>
        <v>7.063072142437222</v>
      </c>
      <c r="P66" s="150"/>
      <c r="Q66" s="149">
        <f>H66*100/SUM(H63,H70)</f>
        <v>0</v>
      </c>
      <c r="R66" s="150"/>
    </row>
    <row r="67" spans="1:18" s="127" customFormat="1" ht="12">
      <c r="A67" s="229" t="s">
        <v>117</v>
      </c>
      <c r="B67" s="146">
        <f t="shared" si="15"/>
        <v>1900</v>
      </c>
      <c r="C67" s="146"/>
      <c r="D67" s="146">
        <v>834</v>
      </c>
      <c r="E67" s="146"/>
      <c r="F67" s="146">
        <v>547</v>
      </c>
      <c r="G67" s="146" t="s">
        <v>204</v>
      </c>
      <c r="H67" s="146">
        <v>519</v>
      </c>
      <c r="I67" s="146"/>
      <c r="J67" s="148"/>
      <c r="K67" s="149">
        <f>B67*100/SUM(B63,B70)</f>
        <v>4.8860772514529653</v>
      </c>
      <c r="L67" s="150"/>
      <c r="M67" s="149">
        <f>D67*100/SUM(D63,D70)</f>
        <v>4.5783926218708828</v>
      </c>
      <c r="N67" s="150"/>
      <c r="O67" s="149">
        <f>F67*100/SUM(F63,F70)</f>
        <v>4.5939363399680859</v>
      </c>
      <c r="P67" s="165"/>
      <c r="Q67" s="149">
        <f>H67*100/SUM(H63,H70)</f>
        <v>5.9226292365628206</v>
      </c>
      <c r="R67" s="150"/>
    </row>
    <row r="68" spans="1:18" s="127" customFormat="1" ht="24" customHeight="1">
      <c r="A68" s="229" t="s">
        <v>116</v>
      </c>
      <c r="B68" s="146">
        <f t="shared" si="15"/>
        <v>3499</v>
      </c>
      <c r="C68" s="146"/>
      <c r="D68" s="146">
        <v>659</v>
      </c>
      <c r="E68" s="146" t="s">
        <v>204</v>
      </c>
      <c r="F68" s="146">
        <v>2840</v>
      </c>
      <c r="G68" s="146"/>
      <c r="H68" s="146">
        <v>0</v>
      </c>
      <c r="I68" s="146"/>
      <c r="J68" s="148"/>
      <c r="K68" s="149">
        <f>B68*100/SUM(B63,B70)</f>
        <v>8.9980970014915389</v>
      </c>
      <c r="L68" s="150"/>
      <c r="M68" s="149">
        <f>D68*100/SUM(D63,D70)</f>
        <v>3.6176987263943787</v>
      </c>
      <c r="N68" s="165"/>
      <c r="O68" s="149">
        <f>F68*100/SUM(F63,F70)</f>
        <v>23.85151591500798</v>
      </c>
      <c r="P68" s="150"/>
      <c r="Q68" s="149">
        <f>H68*100/SUM(H63,H70)</f>
        <v>0</v>
      </c>
      <c r="R68" s="150"/>
    </row>
    <row r="69" spans="1:18" s="127" customFormat="1" ht="11.4">
      <c r="A69" s="229" t="s">
        <v>67</v>
      </c>
      <c r="B69" s="146">
        <f t="shared" si="15"/>
        <v>1810</v>
      </c>
      <c r="C69" s="146"/>
      <c r="D69" s="146">
        <v>416</v>
      </c>
      <c r="E69" s="146" t="s">
        <v>204</v>
      </c>
      <c r="F69" s="146">
        <v>1266</v>
      </c>
      <c r="G69" s="146" t="s">
        <v>204</v>
      </c>
      <c r="H69" s="146">
        <v>128</v>
      </c>
      <c r="I69" s="146" t="s">
        <v>204</v>
      </c>
      <c r="J69" s="148"/>
      <c r="K69" s="149">
        <f>B69*100/SUM(B63,B70)</f>
        <v>4.6546314869104561</v>
      </c>
      <c r="L69" s="150"/>
      <c r="M69" s="149">
        <f>D69*100/SUM(D63,D70)</f>
        <v>2.2837066315327186</v>
      </c>
      <c r="N69" s="150"/>
      <c r="O69" s="149">
        <f>F69*100/SUM(F63,F70)</f>
        <v>10.632401108591585</v>
      </c>
      <c r="P69" s="150"/>
      <c r="Q69" s="149">
        <f>H69*100/SUM(H63,H70)</f>
        <v>1.4606869793449733</v>
      </c>
      <c r="R69" s="150"/>
    </row>
    <row r="70" spans="1:18" s="235" customFormat="1" ht="11.4">
      <c r="A70" s="145" t="s">
        <v>118</v>
      </c>
      <c r="B70" s="146">
        <f t="shared" si="15"/>
        <v>4238</v>
      </c>
      <c r="C70" s="146"/>
      <c r="D70" s="146">
        <v>1973</v>
      </c>
      <c r="E70" s="146"/>
      <c r="F70" s="146">
        <v>1492</v>
      </c>
      <c r="G70" s="146"/>
      <c r="H70" s="146">
        <v>773</v>
      </c>
      <c r="I70" s="146"/>
      <c r="J70" s="148"/>
      <c r="K70" s="149">
        <f>B70*100/SUM(B63,B70)</f>
        <v>10.898523890346141</v>
      </c>
      <c r="L70" s="150"/>
      <c r="M70" s="149">
        <f>D70*100/SUM(D63,D70)</f>
        <v>10.831137461572244</v>
      </c>
      <c r="N70" s="150"/>
      <c r="O70" s="149">
        <f>F70*100/SUM(F63,F70)</f>
        <v>12.530444276476022</v>
      </c>
      <c r="P70" s="234"/>
      <c r="Q70" s="149">
        <f>H70*100/SUM(H63,H70)</f>
        <v>8.8211799612005013</v>
      </c>
      <c r="R70" s="150"/>
    </row>
    <row r="71" spans="1:18" s="127" customFormat="1" ht="11.4">
      <c r="A71" s="157" t="s">
        <v>69</v>
      </c>
      <c r="B71" s="146">
        <f t="shared" si="15"/>
        <v>770</v>
      </c>
      <c r="C71" s="146" t="s">
        <v>204</v>
      </c>
      <c r="D71" s="146">
        <v>472</v>
      </c>
      <c r="E71" s="146" t="s">
        <v>204</v>
      </c>
      <c r="F71" s="146">
        <v>260</v>
      </c>
      <c r="G71" s="146" t="s">
        <v>204</v>
      </c>
      <c r="H71" s="146">
        <v>38</v>
      </c>
      <c r="I71" s="146" t="s">
        <v>204</v>
      </c>
      <c r="J71" s="148"/>
      <c r="K71" s="204" t="s">
        <v>14</v>
      </c>
      <c r="L71" s="150"/>
      <c r="M71" s="204" t="s">
        <v>14</v>
      </c>
      <c r="N71" s="150"/>
      <c r="O71" s="204">
        <v>0</v>
      </c>
      <c r="P71" s="150"/>
      <c r="Q71" s="204" t="s">
        <v>14</v>
      </c>
      <c r="R71" s="150"/>
    </row>
    <row r="72" spans="1:18" s="127" customFormat="1" ht="6.6" customHeight="1">
      <c r="A72" s="151"/>
      <c r="B72" s="146"/>
      <c r="C72" s="146"/>
      <c r="D72" s="146"/>
      <c r="E72" s="146"/>
      <c r="F72" s="146"/>
      <c r="G72" s="146"/>
      <c r="H72" s="146"/>
      <c r="I72" s="146"/>
      <c r="J72" s="232"/>
      <c r="K72" s="150"/>
      <c r="L72" s="150"/>
      <c r="M72" s="150"/>
      <c r="N72" s="150"/>
      <c r="O72" s="150"/>
      <c r="P72" s="150"/>
      <c r="Q72" s="137"/>
      <c r="R72" s="137"/>
    </row>
    <row r="73" spans="1:18" s="133" customFormat="1" ht="24">
      <c r="A73" s="227" t="s">
        <v>119</v>
      </c>
      <c r="B73" s="168">
        <f t="shared" ref="B73:B76" si="16">SUM(D73,F73,H73)</f>
        <v>39659</v>
      </c>
      <c r="C73" s="537"/>
      <c r="D73" s="168">
        <f>SUM(D74:D76)</f>
        <v>18689</v>
      </c>
      <c r="E73" s="537"/>
      <c r="F73" s="168">
        <f>SUM(F74:F76)</f>
        <v>12169</v>
      </c>
      <c r="G73" s="539"/>
      <c r="H73" s="168">
        <f>SUM(H74:H76)</f>
        <v>8801</v>
      </c>
      <c r="I73" s="537"/>
      <c r="J73" s="148"/>
      <c r="K73" s="165">
        <f>SUM(K74:K75)</f>
        <v>100</v>
      </c>
      <c r="L73" s="165"/>
      <c r="M73" s="165">
        <f>SUM(M74:M75)</f>
        <v>100</v>
      </c>
      <c r="N73" s="165"/>
      <c r="O73" s="165">
        <f>SUM(O74:O75)</f>
        <v>100</v>
      </c>
      <c r="P73" s="206"/>
      <c r="Q73" s="165">
        <f>SUM(Q74:Q75)</f>
        <v>100</v>
      </c>
      <c r="R73" s="165"/>
    </row>
    <row r="74" spans="1:18" s="127" customFormat="1" ht="11.4">
      <c r="A74" s="145" t="s">
        <v>120</v>
      </c>
      <c r="B74" s="146">
        <f t="shared" si="16"/>
        <v>159</v>
      </c>
      <c r="C74" s="146" t="s">
        <v>204</v>
      </c>
      <c r="D74" s="146">
        <v>36</v>
      </c>
      <c r="E74" s="146" t="s">
        <v>204</v>
      </c>
      <c r="F74" s="146">
        <v>123</v>
      </c>
      <c r="G74" s="146" t="s">
        <v>204</v>
      </c>
      <c r="H74" s="146">
        <v>0</v>
      </c>
      <c r="I74" s="146"/>
      <c r="J74" s="160"/>
      <c r="K74" s="149">
        <f>B74*100/SUM(B74:B75)</f>
        <v>0.40212443095599393</v>
      </c>
      <c r="L74" s="150"/>
      <c r="M74" s="149">
        <f>D74*100/SUM(D74:D75)</f>
        <v>0.19262667879501311</v>
      </c>
      <c r="N74" s="150"/>
      <c r="O74" s="149">
        <f>F74*100/SUM(F74:F75)</f>
        <v>1.0207468879668049</v>
      </c>
      <c r="P74" s="137"/>
      <c r="Q74" s="149">
        <f>H74*100/SUM(H74:H75)</f>
        <v>0</v>
      </c>
      <c r="R74" s="137"/>
    </row>
    <row r="75" spans="1:18" s="127" customFormat="1" ht="11.4">
      <c r="A75" s="145" t="s">
        <v>121</v>
      </c>
      <c r="B75" s="146">
        <f t="shared" si="16"/>
        <v>39381</v>
      </c>
      <c r="C75" s="146"/>
      <c r="D75" s="146">
        <v>18653</v>
      </c>
      <c r="E75" s="146"/>
      <c r="F75" s="146">
        <v>11927</v>
      </c>
      <c r="G75" s="146"/>
      <c r="H75" s="146">
        <v>8801</v>
      </c>
      <c r="I75" s="146"/>
      <c r="J75" s="160"/>
      <c r="K75" s="149">
        <f>B75*100/SUM(B74:B75)</f>
        <v>99.597875569044007</v>
      </c>
      <c r="L75" s="150"/>
      <c r="M75" s="149">
        <f>D75*100/SUM(D74:D75)</f>
        <v>99.807373321204992</v>
      </c>
      <c r="N75" s="150"/>
      <c r="O75" s="149">
        <f>F75*100/SUM(F74:F75)</f>
        <v>98.979253112033192</v>
      </c>
      <c r="P75" s="137"/>
      <c r="Q75" s="149">
        <f>H75*100/SUM(H74:H75)</f>
        <v>100</v>
      </c>
      <c r="R75" s="149"/>
    </row>
    <row r="76" spans="1:18" s="132" customFormat="1" ht="11.4">
      <c r="A76" s="145" t="s">
        <v>4</v>
      </c>
      <c r="B76" s="146">
        <f t="shared" si="16"/>
        <v>119</v>
      </c>
      <c r="C76" s="146" t="s">
        <v>204</v>
      </c>
      <c r="D76" s="146">
        <v>0</v>
      </c>
      <c r="E76" s="146"/>
      <c r="F76" s="146">
        <v>119</v>
      </c>
      <c r="G76" s="146" t="s">
        <v>204</v>
      </c>
      <c r="H76" s="146">
        <v>0</v>
      </c>
      <c r="I76" s="146"/>
      <c r="J76" s="160"/>
      <c r="K76" s="204" t="s">
        <v>14</v>
      </c>
      <c r="M76" s="204" t="s">
        <v>14</v>
      </c>
      <c r="N76" s="150"/>
      <c r="O76" s="204" t="s">
        <v>14</v>
      </c>
      <c r="P76" s="150"/>
      <c r="Q76" s="204">
        <v>0</v>
      </c>
      <c r="R76" s="149"/>
    </row>
    <row r="77" spans="1:18" s="127" customFormat="1" ht="6.6" customHeight="1">
      <c r="A77" s="151"/>
      <c r="B77" s="146"/>
      <c r="C77" s="537"/>
      <c r="D77" s="163"/>
      <c r="E77" s="537"/>
      <c r="F77" s="135"/>
      <c r="G77" s="539"/>
      <c r="H77" s="135"/>
      <c r="I77" s="537"/>
      <c r="J77" s="148"/>
      <c r="K77" s="149"/>
      <c r="L77" s="150"/>
      <c r="M77" s="236"/>
      <c r="N77" s="150"/>
      <c r="O77" s="149"/>
      <c r="P77" s="137"/>
      <c r="Q77" s="137"/>
      <c r="R77" s="137"/>
    </row>
    <row r="78" spans="1:18" s="133" customFormat="1" ht="24">
      <c r="A78" s="170" t="s">
        <v>144</v>
      </c>
      <c r="B78" s="168">
        <f t="shared" ref="B78:B81" si="17">SUM(D78,F78,H78)</f>
        <v>39660</v>
      </c>
      <c r="C78" s="537"/>
      <c r="D78" s="168">
        <f>SUM(D79:D81)</f>
        <v>18689</v>
      </c>
      <c r="E78" s="168"/>
      <c r="F78" s="168">
        <f t="shared" ref="F78:H78" si="18">SUM(F79:F81)</f>
        <v>12169</v>
      </c>
      <c r="G78" s="168"/>
      <c r="H78" s="168">
        <f t="shared" si="18"/>
        <v>8802</v>
      </c>
      <c r="I78" s="537"/>
      <c r="J78" s="148"/>
      <c r="K78" s="165">
        <f>SUM(K79:K80)</f>
        <v>100</v>
      </c>
      <c r="L78" s="165"/>
      <c r="M78" s="165">
        <f>SUM(M79:M80)</f>
        <v>100</v>
      </c>
      <c r="N78" s="165"/>
      <c r="O78" s="165">
        <f>SUM(O79:O80)</f>
        <v>100</v>
      </c>
      <c r="P78" s="206"/>
      <c r="Q78" s="165">
        <f>SUM(Q79:Q80)</f>
        <v>100</v>
      </c>
      <c r="R78" s="165"/>
    </row>
    <row r="79" spans="1:18" s="127" customFormat="1" ht="11.4">
      <c r="A79" s="145" t="s">
        <v>170</v>
      </c>
      <c r="B79" s="146">
        <f t="shared" si="17"/>
        <v>28618</v>
      </c>
      <c r="C79" s="146"/>
      <c r="D79" s="146">
        <v>16216</v>
      </c>
      <c r="E79" s="146"/>
      <c r="F79" s="146">
        <v>5035</v>
      </c>
      <c r="G79" s="146"/>
      <c r="H79" s="146">
        <v>7367</v>
      </c>
      <c r="I79" s="146"/>
      <c r="J79" s="148"/>
      <c r="K79" s="149">
        <f>B79*100/SUM(B79:B80)</f>
        <v>72.919533200835758</v>
      </c>
      <c r="L79" s="150"/>
      <c r="M79" s="149">
        <f>D79*100/SUM(D79:D80)</f>
        <v>87.863025574338963</v>
      </c>
      <c r="N79" s="150"/>
      <c r="O79" s="149">
        <f>F79*100/SUM(F79:F80)</f>
        <v>41.756510200696631</v>
      </c>
      <c r="P79" s="137"/>
      <c r="Q79" s="149">
        <f>H79*100/SUM(H79:H80)</f>
        <v>84.367842418689875</v>
      </c>
      <c r="R79" s="149"/>
    </row>
    <row r="80" spans="1:18" s="127" customFormat="1" ht="11.4">
      <c r="A80" s="145" t="s">
        <v>142</v>
      </c>
      <c r="B80" s="146">
        <f t="shared" si="17"/>
        <v>10628</v>
      </c>
      <c r="C80" s="146"/>
      <c r="D80" s="146">
        <v>2240</v>
      </c>
      <c r="E80" s="146"/>
      <c r="F80" s="146">
        <v>7023</v>
      </c>
      <c r="G80" s="146"/>
      <c r="H80" s="146">
        <v>1365</v>
      </c>
      <c r="I80" s="146"/>
      <c r="J80" s="148"/>
      <c r="K80" s="149">
        <f>B80*100/SUM(B79:B80)</f>
        <v>27.080466799164245</v>
      </c>
      <c r="L80" s="150"/>
      <c r="M80" s="149">
        <f>D80*100/SUM(D79:D80)</f>
        <v>12.136974425661032</v>
      </c>
      <c r="N80" s="150"/>
      <c r="O80" s="149">
        <f>F80*100/SUM(F79:F80)</f>
        <v>58.243489799303369</v>
      </c>
      <c r="P80" s="137"/>
      <c r="Q80" s="149">
        <f>H80*100/SUM(H79:H80)</f>
        <v>15.632157581310123</v>
      </c>
      <c r="R80" s="149"/>
    </row>
    <row r="81" spans="1:18" s="123" customFormat="1" ht="11.4">
      <c r="A81" s="157" t="s">
        <v>4</v>
      </c>
      <c r="B81" s="146">
        <f t="shared" si="17"/>
        <v>414</v>
      </c>
      <c r="C81" s="146" t="s">
        <v>204</v>
      </c>
      <c r="D81" s="146">
        <v>233</v>
      </c>
      <c r="E81" s="146" t="s">
        <v>204</v>
      </c>
      <c r="F81" s="146">
        <v>111</v>
      </c>
      <c r="G81" s="146" t="s">
        <v>204</v>
      </c>
      <c r="H81" s="146">
        <v>70</v>
      </c>
      <c r="I81" s="146" t="s">
        <v>204</v>
      </c>
      <c r="J81" s="172"/>
      <c r="K81" s="204" t="s">
        <v>14</v>
      </c>
      <c r="L81" s="173"/>
      <c r="M81" s="204" t="s">
        <v>14</v>
      </c>
      <c r="N81" s="173"/>
      <c r="O81" s="204" t="s">
        <v>14</v>
      </c>
      <c r="P81" s="173"/>
      <c r="Q81" s="204" t="s">
        <v>14</v>
      </c>
      <c r="R81" s="149"/>
    </row>
    <row r="82" spans="1:18" s="127" customFormat="1" ht="6.6" customHeight="1">
      <c r="A82" s="151"/>
      <c r="B82" s="146"/>
      <c r="C82" s="537"/>
      <c r="D82" s="163"/>
      <c r="E82" s="537"/>
      <c r="F82" s="135"/>
      <c r="G82" s="539"/>
      <c r="H82" s="135"/>
      <c r="I82" s="537"/>
      <c r="J82" s="148"/>
      <c r="K82" s="149"/>
      <c r="L82" s="150"/>
      <c r="M82" s="236"/>
      <c r="N82" s="150"/>
      <c r="O82" s="149"/>
      <c r="P82" s="137"/>
      <c r="Q82" s="137"/>
      <c r="R82" s="137"/>
    </row>
    <row r="83" spans="1:18" s="238" customFormat="1" ht="25.8">
      <c r="A83" s="390" t="s">
        <v>208</v>
      </c>
      <c r="B83" s="168">
        <f t="shared" ref="B83:B86" si="19">SUM(D83,F83,H83)</f>
        <v>39658</v>
      </c>
      <c r="C83" s="537"/>
      <c r="D83" s="168">
        <f>SUM(D84:D86)</f>
        <v>18688</v>
      </c>
      <c r="E83" s="537"/>
      <c r="F83" s="168">
        <f>SUM(F84:F86)</f>
        <v>12169</v>
      </c>
      <c r="G83" s="539"/>
      <c r="H83" s="168">
        <f>SUM(H84:H86)</f>
        <v>8801</v>
      </c>
      <c r="I83" s="538"/>
      <c r="J83" s="172"/>
      <c r="K83" s="154">
        <f>SUM(K84:K85)</f>
        <v>100</v>
      </c>
      <c r="L83" s="149"/>
      <c r="M83" s="154">
        <f>SUM(M84:M85)</f>
        <v>100</v>
      </c>
      <c r="N83" s="149"/>
      <c r="O83" s="154">
        <f>SUM(O84:O85)</f>
        <v>100</v>
      </c>
      <c r="P83" s="154"/>
      <c r="Q83" s="154">
        <f>SUM(Q84:Q85)</f>
        <v>100</v>
      </c>
      <c r="R83" s="154"/>
    </row>
    <row r="84" spans="1:18" s="127" customFormat="1" ht="11.4">
      <c r="A84" s="239" t="s">
        <v>101</v>
      </c>
      <c r="B84" s="146">
        <f t="shared" si="19"/>
        <v>2790</v>
      </c>
      <c r="C84" s="146"/>
      <c r="D84" s="146">
        <v>376</v>
      </c>
      <c r="E84" s="146"/>
      <c r="F84" s="146">
        <v>2414</v>
      </c>
      <c r="G84" s="146"/>
      <c r="H84" s="146">
        <v>0</v>
      </c>
      <c r="I84" s="146"/>
      <c r="J84" s="148"/>
      <c r="K84" s="150">
        <f>B84*100/SUM(B84:B85)</f>
        <v>7.1106353696765812</v>
      </c>
      <c r="L84" s="150"/>
      <c r="M84" s="150">
        <f>D84*100/SUM(D84:D85)</f>
        <v>2.0153293669936216</v>
      </c>
      <c r="N84" s="150"/>
      <c r="O84" s="150">
        <f>F84*100/SUM(F84:F85)</f>
        <v>20.485403937542429</v>
      </c>
      <c r="P84" s="150"/>
      <c r="Q84" s="150">
        <f>H84*100/SUM(H84:H85)</f>
        <v>0</v>
      </c>
      <c r="R84" s="149"/>
    </row>
    <row r="85" spans="1:18" s="127" customFormat="1" ht="11.4">
      <c r="A85" s="239" t="s">
        <v>102</v>
      </c>
      <c r="B85" s="146">
        <f t="shared" si="19"/>
        <v>36447</v>
      </c>
      <c r="C85" s="146"/>
      <c r="D85" s="146">
        <v>18281</v>
      </c>
      <c r="E85" s="146"/>
      <c r="F85" s="146">
        <v>9370</v>
      </c>
      <c r="G85" s="146"/>
      <c r="H85" s="146">
        <v>8796</v>
      </c>
      <c r="I85" s="146"/>
      <c r="J85" s="148"/>
      <c r="K85" s="150">
        <f>B85*100/SUM(B84:B85)</f>
        <v>92.889364630323414</v>
      </c>
      <c r="L85" s="150"/>
      <c r="M85" s="150">
        <f>D85*100/SUM(D84:D85)</f>
        <v>97.984670633006374</v>
      </c>
      <c r="N85" s="150"/>
      <c r="O85" s="150">
        <f>F85*100/SUM(F84:F85)</f>
        <v>79.514596062457571</v>
      </c>
      <c r="P85" s="150"/>
      <c r="Q85" s="150">
        <f>H85*100/SUM(H84:H85)</f>
        <v>100</v>
      </c>
      <c r="R85" s="150"/>
    </row>
    <row r="86" spans="1:18" s="127" customFormat="1" ht="12">
      <c r="A86" s="239" t="s">
        <v>4</v>
      </c>
      <c r="B86" s="146">
        <f t="shared" si="19"/>
        <v>421</v>
      </c>
      <c r="C86" s="146" t="s">
        <v>204</v>
      </c>
      <c r="D86" s="146">
        <v>31</v>
      </c>
      <c r="E86" s="146" t="s">
        <v>204</v>
      </c>
      <c r="F86" s="146">
        <v>385</v>
      </c>
      <c r="G86" s="146" t="s">
        <v>204</v>
      </c>
      <c r="H86" s="146">
        <v>5</v>
      </c>
      <c r="I86" s="146" t="s">
        <v>204</v>
      </c>
      <c r="J86" s="148"/>
      <c r="K86" s="212" t="s">
        <v>14</v>
      </c>
      <c r="L86" s="150"/>
      <c r="M86" s="212">
        <v>0</v>
      </c>
      <c r="N86" s="150"/>
      <c r="O86" s="212">
        <v>0</v>
      </c>
      <c r="P86" s="165"/>
      <c r="Q86" s="212" t="s">
        <v>14</v>
      </c>
      <c r="R86" s="150"/>
    </row>
    <row r="87" spans="1:18" s="127" customFormat="1" ht="6.6" customHeight="1">
      <c r="A87" s="240"/>
      <c r="B87" s="146"/>
      <c r="C87" s="537"/>
      <c r="D87" s="232"/>
      <c r="E87" s="537"/>
      <c r="F87" s="195"/>
      <c r="G87" s="539"/>
      <c r="H87" s="134"/>
      <c r="I87" s="537"/>
      <c r="J87" s="148"/>
      <c r="K87" s="165"/>
      <c r="L87" s="165"/>
      <c r="M87" s="165"/>
      <c r="N87" s="165"/>
      <c r="O87" s="165"/>
      <c r="P87" s="150"/>
      <c r="Q87" s="150"/>
      <c r="R87" s="137"/>
    </row>
    <row r="88" spans="1:18" s="133" customFormat="1" ht="36">
      <c r="A88" s="227" t="s">
        <v>70</v>
      </c>
      <c r="B88" s="168">
        <f t="shared" ref="B88:B95" si="20">SUM(D88,F88,H88)</f>
        <v>39657</v>
      </c>
      <c r="C88" s="537"/>
      <c r="D88" s="168">
        <f>SUM(D89:D95)</f>
        <v>18688</v>
      </c>
      <c r="E88" s="537"/>
      <c r="F88" s="168">
        <f>SUM(F89:F95)</f>
        <v>12168</v>
      </c>
      <c r="G88" s="539"/>
      <c r="H88" s="168">
        <f>SUM(H89:H95)</f>
        <v>8801</v>
      </c>
      <c r="I88" s="537"/>
      <c r="J88" s="148"/>
      <c r="K88" s="165">
        <f>SUM(K89:K94)</f>
        <v>100</v>
      </c>
      <c r="L88" s="165"/>
      <c r="M88" s="165">
        <f>SUM(M89:M94)</f>
        <v>100</v>
      </c>
      <c r="N88" s="165"/>
      <c r="O88" s="165">
        <f>SUM(O89:O94)</f>
        <v>100.00000000000001</v>
      </c>
      <c r="P88" s="165"/>
      <c r="Q88" s="165">
        <f>SUM(Q89:Q94)</f>
        <v>100.00000000000001</v>
      </c>
      <c r="R88" s="165"/>
    </row>
    <row r="89" spans="1:18" s="127" customFormat="1" ht="12">
      <c r="A89" s="145" t="s">
        <v>38</v>
      </c>
      <c r="B89" s="146">
        <f t="shared" si="20"/>
        <v>22967</v>
      </c>
      <c r="C89" s="146"/>
      <c r="D89" s="146">
        <v>9593</v>
      </c>
      <c r="E89" s="146"/>
      <c r="F89" s="146">
        <v>7208</v>
      </c>
      <c r="G89" s="146"/>
      <c r="H89" s="146">
        <v>6166</v>
      </c>
      <c r="I89" s="146"/>
      <c r="J89" s="148"/>
      <c r="K89" s="150">
        <f>B89*100/SUM(B89:B94)</f>
        <v>58.007728638900815</v>
      </c>
      <c r="L89" s="165"/>
      <c r="M89" s="150">
        <f>D89*100/SUM($D$89:$D$94)</f>
        <v>51.508805841924399</v>
      </c>
      <c r="N89" s="165"/>
      <c r="O89" s="150">
        <f>F89*100/SUM($F$89:$F$94)</f>
        <v>59.237343852728465</v>
      </c>
      <c r="P89" s="150"/>
      <c r="Q89" s="150">
        <f>H89*100/SUM($H$89:$H$94)</f>
        <v>70.060220429496653</v>
      </c>
      <c r="R89" s="137"/>
    </row>
    <row r="90" spans="1:18" s="127" customFormat="1" ht="11.4">
      <c r="A90" s="145" t="s">
        <v>37</v>
      </c>
      <c r="B90" s="146">
        <f t="shared" si="20"/>
        <v>4289</v>
      </c>
      <c r="C90" s="146"/>
      <c r="D90" s="146">
        <v>1318</v>
      </c>
      <c r="E90" s="146"/>
      <c r="F90" s="146">
        <v>1852</v>
      </c>
      <c r="G90" s="146"/>
      <c r="H90" s="146">
        <v>1119</v>
      </c>
      <c r="I90" s="146"/>
      <c r="J90" s="148"/>
      <c r="K90" s="150">
        <f>B90*100/SUM(B89:B94)</f>
        <v>10.832722956078095</v>
      </c>
      <c r="L90" s="150"/>
      <c r="M90" s="150">
        <f t="shared" ref="M90:M93" si="21">D90*100/SUM($D$89:$D$94)</f>
        <v>7.0768900343642613</v>
      </c>
      <c r="N90" s="150"/>
      <c r="O90" s="150">
        <f t="shared" ref="O90:O93" si="22">F90*100/SUM($F$89:$F$94)</f>
        <v>15.220249835634451</v>
      </c>
      <c r="P90" s="150"/>
      <c r="Q90" s="150">
        <f t="shared" ref="Q90:Q93" si="23">H90*100/SUM($H$89:$H$94)</f>
        <v>12.714464265424384</v>
      </c>
      <c r="R90" s="137"/>
    </row>
    <row r="91" spans="1:18" s="127" customFormat="1" ht="11.4">
      <c r="A91" s="145" t="s">
        <v>203</v>
      </c>
      <c r="B91" s="146">
        <f t="shared" si="20"/>
        <v>6008</v>
      </c>
      <c r="C91" s="146"/>
      <c r="D91" s="146">
        <v>4769</v>
      </c>
      <c r="E91" s="146"/>
      <c r="F91" s="146">
        <v>927</v>
      </c>
      <c r="G91" s="146" t="s">
        <v>204</v>
      </c>
      <c r="H91" s="146">
        <v>312</v>
      </c>
      <c r="I91" s="146"/>
      <c r="J91" s="148"/>
      <c r="K91" s="150">
        <f>B91*100/SUM(B89:B94)</f>
        <v>15.174399515065794</v>
      </c>
      <c r="L91" s="150"/>
      <c r="M91" s="150">
        <f t="shared" si="21"/>
        <v>25.606743986254294</v>
      </c>
      <c r="N91" s="150"/>
      <c r="O91" s="150">
        <f t="shared" si="22"/>
        <v>7.6183431952662719</v>
      </c>
      <c r="P91" s="150"/>
      <c r="Q91" s="150">
        <f t="shared" si="23"/>
        <v>3.5450516986706058</v>
      </c>
      <c r="R91" s="137"/>
    </row>
    <row r="92" spans="1:18" s="127" customFormat="1" ht="11.4">
      <c r="A92" s="145" t="s">
        <v>66</v>
      </c>
      <c r="B92" s="146">
        <f t="shared" si="20"/>
        <v>3471</v>
      </c>
      <c r="C92" s="146"/>
      <c r="D92" s="146">
        <v>1602</v>
      </c>
      <c r="E92" s="146"/>
      <c r="F92" s="146">
        <v>1099</v>
      </c>
      <c r="G92" s="146"/>
      <c r="H92" s="146">
        <v>770</v>
      </c>
      <c r="I92" s="146"/>
      <c r="J92" s="148"/>
      <c r="K92" s="150">
        <f>B92*100/SUM(B89:B94)</f>
        <v>8.7667011845528258</v>
      </c>
      <c r="L92" s="150"/>
      <c r="M92" s="150">
        <f t="shared" si="21"/>
        <v>8.6018041237113394</v>
      </c>
      <c r="N92" s="150"/>
      <c r="O92" s="150">
        <f t="shared" si="22"/>
        <v>9.0318869165023017</v>
      </c>
      <c r="P92" s="150"/>
      <c r="Q92" s="150">
        <f t="shared" si="23"/>
        <v>8.7490057947960462</v>
      </c>
      <c r="R92" s="137"/>
    </row>
    <row r="93" spans="1:18" s="127" customFormat="1" ht="11.4">
      <c r="A93" s="145" t="s">
        <v>122</v>
      </c>
      <c r="B93" s="146">
        <f t="shared" si="20"/>
        <v>1699</v>
      </c>
      <c r="C93" s="146"/>
      <c r="D93" s="146">
        <v>810</v>
      </c>
      <c r="E93" s="146" t="s">
        <v>204</v>
      </c>
      <c r="F93" s="146">
        <v>606</v>
      </c>
      <c r="G93" s="146" t="s">
        <v>204</v>
      </c>
      <c r="H93" s="146">
        <v>283</v>
      </c>
      <c r="I93" s="146" t="s">
        <v>204</v>
      </c>
      <c r="J93" s="148"/>
      <c r="K93" s="150">
        <f>B93*100/SUM(B89:B94)</f>
        <v>4.2911625792438057</v>
      </c>
      <c r="L93" s="150"/>
      <c r="M93" s="150">
        <f t="shared" si="21"/>
        <v>4.3492268041237114</v>
      </c>
      <c r="N93" s="150"/>
      <c r="O93" s="150">
        <f t="shared" si="22"/>
        <v>4.9802761341222883</v>
      </c>
      <c r="P93" s="150"/>
      <c r="Q93" s="150">
        <f t="shared" si="23"/>
        <v>3.2155436882172479</v>
      </c>
      <c r="R93" s="137"/>
    </row>
    <row r="94" spans="1:18" s="127" customFormat="1" ht="11.4">
      <c r="A94" s="145" t="s">
        <v>67</v>
      </c>
      <c r="B94" s="146">
        <f t="shared" si="20"/>
        <v>1159</v>
      </c>
      <c r="C94" s="146"/>
      <c r="D94" s="146">
        <v>532</v>
      </c>
      <c r="E94" s="146" t="s">
        <v>204</v>
      </c>
      <c r="F94" s="146">
        <v>476</v>
      </c>
      <c r="G94" s="146" t="s">
        <v>204</v>
      </c>
      <c r="H94" s="146">
        <v>151</v>
      </c>
      <c r="I94" s="146" t="s">
        <v>204</v>
      </c>
      <c r="J94" s="148"/>
      <c r="K94" s="150">
        <f>B94*100/SUM(B89:B94)</f>
        <v>2.9272851261586643</v>
      </c>
      <c r="L94" s="150"/>
      <c r="M94" s="150">
        <f>D94*100/SUM($D$89:$D$94)</f>
        <v>2.8565292096219932</v>
      </c>
      <c r="N94" s="150"/>
      <c r="O94" s="150">
        <f>F94*100/SUM($F$89:$F$94)</f>
        <v>3.9119000657462197</v>
      </c>
      <c r="P94" s="150"/>
      <c r="Q94" s="150">
        <f>H94*100/SUM($H$89:$H$94)</f>
        <v>1.7157141233950688</v>
      </c>
      <c r="R94" s="137"/>
    </row>
    <row r="95" spans="1:18" s="127" customFormat="1" ht="11.4">
      <c r="A95" s="145" t="s">
        <v>4</v>
      </c>
      <c r="B95" s="146">
        <f t="shared" si="20"/>
        <v>64</v>
      </c>
      <c r="C95" s="146" t="s">
        <v>204</v>
      </c>
      <c r="D95" s="146">
        <v>64</v>
      </c>
      <c r="E95" s="146" t="s">
        <v>204</v>
      </c>
      <c r="F95" s="146">
        <v>0</v>
      </c>
      <c r="G95" s="146"/>
      <c r="H95" s="146">
        <v>0</v>
      </c>
      <c r="I95" s="146"/>
      <c r="J95" s="148"/>
      <c r="K95" s="212" t="s">
        <v>14</v>
      </c>
      <c r="L95" s="150"/>
      <c r="M95" s="212" t="s">
        <v>14</v>
      </c>
      <c r="N95" s="150"/>
      <c r="O95" s="212" t="s">
        <v>14</v>
      </c>
      <c r="P95" s="150"/>
      <c r="Q95" s="212">
        <v>0</v>
      </c>
      <c r="R95" s="150"/>
    </row>
    <row r="96" spans="1:18" s="127" customFormat="1" ht="6.6" customHeight="1">
      <c r="A96" s="169"/>
      <c r="B96" s="146"/>
      <c r="C96" s="537"/>
      <c r="D96" s="146"/>
      <c r="E96" s="539"/>
      <c r="F96" s="135"/>
      <c r="G96" s="539"/>
      <c r="H96" s="135"/>
      <c r="I96" s="537"/>
      <c r="J96" s="148"/>
      <c r="K96" s="150"/>
      <c r="L96" s="150"/>
      <c r="M96" s="150"/>
      <c r="N96" s="150"/>
      <c r="O96" s="150"/>
      <c r="P96" s="150"/>
      <c r="Q96" s="150"/>
      <c r="R96" s="137"/>
    </row>
    <row r="97" spans="1:50" s="133" customFormat="1" ht="12" customHeight="1">
      <c r="A97" s="227" t="s">
        <v>123</v>
      </c>
      <c r="B97" s="168">
        <f t="shared" ref="B97:B102" si="24">SUM(D97,F97,H97)</f>
        <v>39658</v>
      </c>
      <c r="C97" s="537"/>
      <c r="D97" s="168">
        <f>SUM(D98,D101,D102)</f>
        <v>18689</v>
      </c>
      <c r="E97" s="537"/>
      <c r="F97" s="168">
        <f>SUM(F98,F101,F102)</f>
        <v>12168</v>
      </c>
      <c r="G97" s="539"/>
      <c r="H97" s="168">
        <f>SUM(H98,H101,H102)</f>
        <v>8801</v>
      </c>
      <c r="I97" s="537"/>
      <c r="J97" s="148"/>
      <c r="K97" s="165">
        <f>K98+K101</f>
        <v>100</v>
      </c>
      <c r="L97" s="165"/>
      <c r="M97" s="165">
        <f>M98+M101</f>
        <v>100</v>
      </c>
      <c r="N97" s="165"/>
      <c r="O97" s="165">
        <f>O98+O101</f>
        <v>100</v>
      </c>
      <c r="P97" s="165"/>
      <c r="Q97" s="165">
        <f>Q98+Q101</f>
        <v>100</v>
      </c>
      <c r="R97" s="165"/>
    </row>
    <row r="98" spans="1:50" s="127" customFormat="1" ht="11.4">
      <c r="A98" s="305" t="s">
        <v>74</v>
      </c>
      <c r="B98" s="146">
        <f t="shared" si="24"/>
        <v>17123</v>
      </c>
      <c r="C98" s="146"/>
      <c r="D98" s="146">
        <f>SUM(D99:D100)</f>
        <v>5012</v>
      </c>
      <c r="E98" s="146"/>
      <c r="F98" s="146">
        <f>SUM(F99:F100)</f>
        <v>7292</v>
      </c>
      <c r="G98" s="146"/>
      <c r="H98" s="146">
        <f>SUM(H99:H100)</f>
        <v>4819</v>
      </c>
      <c r="I98" s="146"/>
      <c r="J98" s="171"/>
      <c r="K98" s="149">
        <f>B98*100/SUM(B98,B101)</f>
        <v>54.7322998241969</v>
      </c>
      <c r="L98" s="150"/>
      <c r="M98" s="149">
        <f>D98*100/SUM(D98,D101)</f>
        <v>40.48138276391245</v>
      </c>
      <c r="N98" s="150"/>
      <c r="O98" s="149">
        <f>F98*100/SUM(F98,F101)</f>
        <v>71.757528045660308</v>
      </c>
      <c r="P98" s="150"/>
      <c r="Q98" s="149">
        <f>H98*100/SUM(H98,H101)</f>
        <v>55.124685426675818</v>
      </c>
      <c r="R98" s="149"/>
    </row>
    <row r="99" spans="1:50" s="127" customFormat="1" ht="11.4">
      <c r="A99" s="229" t="s">
        <v>39</v>
      </c>
      <c r="B99" s="146">
        <f t="shared" si="24"/>
        <v>5358</v>
      </c>
      <c r="C99" s="146"/>
      <c r="D99" s="146">
        <v>2121</v>
      </c>
      <c r="E99" s="146"/>
      <c r="F99" s="146">
        <v>2529</v>
      </c>
      <c r="G99" s="146"/>
      <c r="H99" s="146">
        <v>708</v>
      </c>
      <c r="I99" s="146"/>
      <c r="J99" s="241"/>
      <c r="K99" s="149">
        <f>B99*100/SUM(B98,B101)</f>
        <v>17.126418411379255</v>
      </c>
      <c r="L99" s="150"/>
      <c r="M99" s="149">
        <f>D99*100/SUM(D98,D101)</f>
        <v>17.131087957354008</v>
      </c>
      <c r="N99" s="150"/>
      <c r="O99" s="149">
        <f>F99*100/SUM(F98,F101)</f>
        <v>24.886833300531393</v>
      </c>
      <c r="P99" s="150"/>
      <c r="Q99" s="149">
        <f>H99*100/SUM(H98,H101)</f>
        <v>8.0988332189430334</v>
      </c>
      <c r="R99" s="149"/>
    </row>
    <row r="100" spans="1:50" s="127" customFormat="1" ht="11.4">
      <c r="A100" s="229" t="s">
        <v>62</v>
      </c>
      <c r="B100" s="146">
        <f t="shared" si="24"/>
        <v>11765</v>
      </c>
      <c r="C100" s="146"/>
      <c r="D100" s="146">
        <v>2891</v>
      </c>
      <c r="E100" s="146"/>
      <c r="F100" s="146">
        <v>4763</v>
      </c>
      <c r="G100" s="146"/>
      <c r="H100" s="146">
        <v>4111</v>
      </c>
      <c r="I100" s="146"/>
      <c r="J100" s="148"/>
      <c r="K100" s="149">
        <f>B100*100/SUM(B98,B101)</f>
        <v>37.605881412817645</v>
      </c>
      <c r="L100" s="150"/>
      <c r="M100" s="149">
        <f>D100*100/SUM(D98,D101)</f>
        <v>23.350294806558438</v>
      </c>
      <c r="N100" s="150"/>
      <c r="O100" s="149">
        <f>F100*100/SUM(F98,F101)</f>
        <v>46.870694745128908</v>
      </c>
      <c r="P100" s="150"/>
      <c r="Q100" s="149">
        <f>H100*100/SUM(H98,H101)</f>
        <v>47.025852207732783</v>
      </c>
      <c r="R100" s="149"/>
    </row>
    <row r="101" spans="1:50" s="127" customFormat="1" ht="11.4">
      <c r="A101" s="157" t="s">
        <v>75</v>
      </c>
      <c r="B101" s="146">
        <f t="shared" si="24"/>
        <v>14162</v>
      </c>
      <c r="C101" s="146"/>
      <c r="D101" s="146">
        <v>7369</v>
      </c>
      <c r="E101" s="146"/>
      <c r="F101" s="146">
        <v>2870</v>
      </c>
      <c r="G101" s="146"/>
      <c r="H101" s="146">
        <v>3923</v>
      </c>
      <c r="I101" s="146"/>
      <c r="J101" s="171"/>
      <c r="K101" s="149">
        <f>B101*100/SUM(B98,B101)</f>
        <v>45.2677001758031</v>
      </c>
      <c r="L101" s="150"/>
      <c r="M101" s="149">
        <f>D101*100/SUM(D98,D101)</f>
        <v>59.51861723608755</v>
      </c>
      <c r="N101" s="150"/>
      <c r="O101" s="149">
        <f>F101*100/SUM(F98,F101)</f>
        <v>28.242471954339695</v>
      </c>
      <c r="P101" s="150"/>
      <c r="Q101" s="149">
        <f>H101*100/SUM(H98,H101)</f>
        <v>44.875314573324182</v>
      </c>
      <c r="R101" s="149"/>
    </row>
    <row r="102" spans="1:50" s="123" customFormat="1" ht="12">
      <c r="A102" s="157" t="s">
        <v>69</v>
      </c>
      <c r="B102" s="146">
        <f t="shared" si="24"/>
        <v>8373</v>
      </c>
      <c r="C102" s="146"/>
      <c r="D102" s="146">
        <v>6308</v>
      </c>
      <c r="E102" s="146"/>
      <c r="F102" s="146">
        <v>2006</v>
      </c>
      <c r="G102" s="146"/>
      <c r="H102" s="146">
        <v>59</v>
      </c>
      <c r="I102" s="146" t="s">
        <v>204</v>
      </c>
      <c r="J102" s="241"/>
      <c r="K102" s="212" t="s">
        <v>14</v>
      </c>
      <c r="L102" s="150"/>
      <c r="M102" s="212" t="s">
        <v>14</v>
      </c>
      <c r="N102" s="150"/>
      <c r="O102" s="212" t="s">
        <v>14</v>
      </c>
      <c r="P102" s="165"/>
      <c r="Q102" s="212" t="s">
        <v>14</v>
      </c>
      <c r="R102" s="150"/>
    </row>
    <row r="103" spans="1:50" s="123" customFormat="1" ht="6.6" customHeight="1" thickBot="1">
      <c r="A103" s="242"/>
      <c r="B103" s="175"/>
      <c r="C103" s="562"/>
      <c r="D103" s="243"/>
      <c r="E103" s="562"/>
      <c r="F103" s="244"/>
      <c r="G103" s="554"/>
      <c r="H103" s="178"/>
      <c r="I103" s="562"/>
      <c r="J103" s="178"/>
      <c r="K103" s="245"/>
      <c r="L103" s="246"/>
      <c r="M103" s="245"/>
      <c r="N103" s="246"/>
      <c r="O103" s="247"/>
      <c r="P103" s="246"/>
      <c r="Q103" s="248"/>
      <c r="R103" s="179"/>
    </row>
    <row r="104" spans="1:50" ht="6.6" customHeight="1">
      <c r="A104" s="249"/>
      <c r="B104" s="250"/>
      <c r="C104" s="565"/>
      <c r="D104" s="251"/>
      <c r="E104" s="565"/>
      <c r="K104" s="250"/>
      <c r="L104" s="190"/>
      <c r="M104" s="251"/>
      <c r="N104" s="190"/>
    </row>
    <row r="105" spans="1:50" ht="13.5" customHeight="1">
      <c r="A105" s="511" t="s">
        <v>213</v>
      </c>
      <c r="B105" s="250"/>
      <c r="C105" s="565"/>
      <c r="D105" s="251"/>
      <c r="E105" s="565"/>
      <c r="K105" s="250"/>
      <c r="L105" s="190"/>
      <c r="M105" s="251"/>
      <c r="N105" s="190"/>
    </row>
    <row r="106" spans="1:50" s="9" customFormat="1" ht="13.5" customHeight="1">
      <c r="A106" s="9" t="s">
        <v>210</v>
      </c>
      <c r="B106" s="24"/>
      <c r="C106" s="556"/>
      <c r="D106" s="24"/>
      <c r="E106" s="556"/>
      <c r="F106" s="24"/>
      <c r="G106" s="556"/>
      <c r="H106" s="24"/>
      <c r="I106" s="556"/>
      <c r="K106" s="67"/>
      <c r="L106" s="67"/>
      <c r="M106" s="67"/>
      <c r="N106" s="67"/>
      <c r="O106" s="67"/>
      <c r="P106" s="67"/>
      <c r="Q106" s="67"/>
      <c r="R106" s="67"/>
    </row>
    <row r="107" spans="1:50" s="9" customFormat="1" ht="11.4">
      <c r="A107" s="511" t="s">
        <v>211</v>
      </c>
      <c r="B107" s="512"/>
      <c r="C107" s="567"/>
      <c r="E107" s="556"/>
      <c r="G107" s="556"/>
      <c r="I107" s="561"/>
      <c r="J107" s="513"/>
      <c r="P107" s="514"/>
      <c r="Q107" s="512"/>
      <c r="R107" s="78"/>
      <c r="T107" s="75"/>
      <c r="U107" s="75"/>
      <c r="V107" s="75"/>
      <c r="X107" s="514"/>
      <c r="Y107" s="512"/>
      <c r="Z107" s="78"/>
      <c r="AA107" s="512"/>
      <c r="AB107" s="78"/>
      <c r="AC107" s="515"/>
      <c r="AD107" s="78"/>
      <c r="AF107" s="75"/>
      <c r="AG107" s="75"/>
      <c r="AI107" s="75"/>
      <c r="AK107" s="75"/>
      <c r="AM107" s="75"/>
      <c r="AN107" s="75"/>
      <c r="AO107" s="75"/>
      <c r="AP107" s="75"/>
      <c r="AR107" s="75"/>
      <c r="AT107" s="75"/>
      <c r="AV107" s="75"/>
      <c r="AW107" s="75"/>
      <c r="AX107" s="75"/>
    </row>
    <row r="108" spans="1:50" s="182" customFormat="1" ht="22.5" customHeight="1">
      <c r="A108" s="714" t="s">
        <v>160</v>
      </c>
      <c r="B108" s="714"/>
      <c r="C108" s="714"/>
      <c r="D108" s="714"/>
      <c r="E108" s="714"/>
      <c r="F108" s="714"/>
      <c r="G108" s="714"/>
      <c r="H108" s="714"/>
      <c r="I108" s="714"/>
      <c r="J108" s="714"/>
      <c r="K108" s="714"/>
      <c r="L108" s="714"/>
      <c r="M108" s="714"/>
      <c r="N108" s="714"/>
      <c r="O108" s="714"/>
      <c r="P108" s="714"/>
      <c r="Q108" s="714"/>
      <c r="R108" s="714"/>
    </row>
    <row r="109" spans="1:50" s="182" customFormat="1" ht="10.199999999999999">
      <c r="A109" s="287" t="s">
        <v>13</v>
      </c>
      <c r="B109" s="271"/>
      <c r="C109" s="557"/>
      <c r="D109" s="273"/>
      <c r="E109" s="557"/>
      <c r="F109" s="273"/>
      <c r="G109" s="557"/>
      <c r="H109" s="273"/>
      <c r="I109" s="563"/>
      <c r="J109" s="273"/>
      <c r="K109" s="273"/>
      <c r="L109" s="273"/>
      <c r="M109" s="273"/>
      <c r="N109" s="274"/>
      <c r="O109" s="273"/>
      <c r="P109" s="105"/>
      <c r="Q109" s="271"/>
      <c r="R109" s="272"/>
    </row>
    <row r="110" spans="1:50" s="182" customFormat="1" ht="10.199999999999999">
      <c r="A110" s="288" t="s">
        <v>68</v>
      </c>
      <c r="B110" s="271"/>
      <c r="C110" s="557"/>
      <c r="D110" s="273"/>
      <c r="E110" s="557"/>
      <c r="F110" s="273"/>
      <c r="G110" s="557"/>
      <c r="H110" s="273"/>
      <c r="I110" s="563"/>
      <c r="J110" s="273"/>
      <c r="K110" s="273"/>
      <c r="L110" s="273"/>
      <c r="M110" s="273"/>
      <c r="N110" s="274"/>
      <c r="O110" s="273"/>
      <c r="P110" s="106"/>
      <c r="Q110" s="271"/>
      <c r="R110" s="272"/>
    </row>
    <row r="111" spans="1:50" s="182" customFormat="1" ht="10.199999999999999">
      <c r="A111" s="9" t="s">
        <v>229</v>
      </c>
      <c r="B111" s="271"/>
      <c r="C111" s="557"/>
      <c r="D111" s="273"/>
      <c r="E111" s="557"/>
      <c r="F111" s="273"/>
      <c r="G111" s="557"/>
      <c r="H111" s="273"/>
      <c r="I111" s="563"/>
      <c r="J111" s="273"/>
      <c r="K111" s="273"/>
      <c r="L111" s="273"/>
      <c r="M111" s="273"/>
      <c r="N111" s="274"/>
      <c r="O111" s="273"/>
      <c r="P111" s="9"/>
      <c r="Q111" s="271"/>
      <c r="R111" s="272"/>
    </row>
  </sheetData>
  <mergeCells count="15">
    <mergeCell ref="A108:R108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48" orientation="portrait" r:id="rId1"/>
  <headerFooter alignWithMargins="0">
    <oddFooter>&amp;R&amp;P de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S75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sqref="A1:R1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39" customWidth="1"/>
    <col min="4" max="4" width="8.6640625" style="122" customWidth="1"/>
    <col min="5" max="5" width="2.6640625" style="539" customWidth="1"/>
    <col min="6" max="6" width="8.6640625" style="122" customWidth="1"/>
    <col min="7" max="7" width="2.6640625" style="539" customWidth="1"/>
    <col min="8" max="8" width="9.109375" style="127" customWidth="1"/>
    <col min="9" max="9" width="3.88671875" style="539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30" customHeight="1">
      <c r="A1" s="724" t="s">
        <v>240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135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s="128" customFormat="1" ht="6.6" customHeight="1">
      <c r="A5" s="723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s="128" customFormat="1" ht="6.6" customHeight="1">
      <c r="A8" s="723"/>
      <c r="B8" s="716"/>
      <c r="C8" s="716"/>
      <c r="D8" s="430"/>
      <c r="E8" s="548"/>
      <c r="F8" s="430"/>
      <c r="G8" s="548"/>
      <c r="H8" s="430"/>
      <c r="I8" s="548"/>
      <c r="J8" s="429"/>
      <c r="K8" s="716"/>
      <c r="L8" s="716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6"/>
      <c r="C9" s="716"/>
      <c r="D9" s="431"/>
      <c r="E9" s="549"/>
      <c r="F9" s="431"/>
      <c r="G9" s="549"/>
      <c r="H9" s="431"/>
      <c r="I9" s="549"/>
      <c r="J9" s="429"/>
      <c r="K9" s="716"/>
      <c r="L9" s="716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s="127" customFormat="1" ht="6.6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156</v>
      </c>
      <c r="B13" s="448">
        <f>SUM(D13,F13,H13)</f>
        <v>39656</v>
      </c>
      <c r="C13" s="573"/>
      <c r="D13" s="448">
        <f>D15</f>
        <v>18688</v>
      </c>
      <c r="E13" s="568"/>
      <c r="F13" s="448">
        <f>F15</f>
        <v>12168</v>
      </c>
      <c r="G13" s="573"/>
      <c r="H13" s="448">
        <f>H15</f>
        <v>8800</v>
      </c>
      <c r="I13" s="573"/>
      <c r="J13" s="451"/>
      <c r="K13" s="452">
        <f>M13+O13+Q13</f>
        <v>99.999999999999986</v>
      </c>
      <c r="L13" s="452"/>
      <c r="M13" s="452">
        <f>D13*100/B13</f>
        <v>47.125277385515432</v>
      </c>
      <c r="N13" s="444"/>
      <c r="O13" s="452">
        <f>F13*100/B13</f>
        <v>30.683881379866854</v>
      </c>
      <c r="P13" s="452"/>
      <c r="Q13" s="452">
        <f>H13*100/B13</f>
        <v>22.190841234617711</v>
      </c>
      <c r="R13" s="452"/>
    </row>
    <row r="14" spans="1:18" s="127" customFormat="1" ht="6.6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4"/>
      <c r="L14" s="134"/>
      <c r="M14" s="134"/>
      <c r="N14" s="134"/>
      <c r="O14" s="134"/>
      <c r="P14" s="134"/>
      <c r="Q14" s="134"/>
      <c r="R14" s="134"/>
    </row>
    <row r="15" spans="1:18" s="133" customFormat="1" ht="24">
      <c r="A15" s="227" t="s">
        <v>36</v>
      </c>
      <c r="B15" s="168">
        <f>SUM(D15,F15,H15)</f>
        <v>39656</v>
      </c>
      <c r="C15" s="537"/>
      <c r="D15" s="168">
        <f>SUM(D16:D25)</f>
        <v>18688</v>
      </c>
      <c r="E15" s="537"/>
      <c r="F15" s="168">
        <f>SUM(F16:F25)</f>
        <v>12168</v>
      </c>
      <c r="G15" s="537"/>
      <c r="H15" s="168">
        <f>SUM(H16:H25)</f>
        <v>8800</v>
      </c>
      <c r="I15" s="537"/>
      <c r="J15" s="232"/>
      <c r="K15" s="165">
        <f>SUM(K16:K24)</f>
        <v>100.00000000000001</v>
      </c>
      <c r="L15" s="165"/>
      <c r="M15" s="165">
        <f>SUM(M16:M24)</f>
        <v>100</v>
      </c>
      <c r="N15" s="165"/>
      <c r="O15" s="165">
        <f>SUM(O16:O24)</f>
        <v>100.00000000000003</v>
      </c>
      <c r="P15" s="206"/>
      <c r="Q15" s="165">
        <f>SUM(Q16:Q24)</f>
        <v>100</v>
      </c>
      <c r="R15" s="165"/>
    </row>
    <row r="16" spans="1:18" s="127" customFormat="1" ht="11.4">
      <c r="A16" s="384" t="s">
        <v>31</v>
      </c>
      <c r="B16" s="146">
        <f t="shared" ref="B16:B25" si="0">SUM(D16,F16,H16)</f>
        <v>15240</v>
      </c>
      <c r="C16" s="146"/>
      <c r="D16" s="146">
        <v>5138</v>
      </c>
      <c r="E16" s="146"/>
      <c r="F16" s="146">
        <v>5355</v>
      </c>
      <c r="G16" s="146"/>
      <c r="H16" s="146">
        <v>4747</v>
      </c>
      <c r="I16" s="146"/>
      <c r="J16" s="232"/>
      <c r="K16" s="149">
        <f>B16/SUM($B$16:$B$24)*100</f>
        <v>44.634489222118091</v>
      </c>
      <c r="L16" s="150"/>
      <c r="M16" s="149">
        <f>D16/SUM($D$16:$D$24)*100</f>
        <v>35.925045448189067</v>
      </c>
      <c r="N16" s="149"/>
      <c r="O16" s="149">
        <f>F16/SUM($F$16:$F$24)*100</f>
        <v>48.417721518987342</v>
      </c>
      <c r="P16" s="137"/>
      <c r="Q16" s="149">
        <f>H16/SUM($H$16:$H$24)*100</f>
        <v>54.053746299248459</v>
      </c>
      <c r="R16" s="149"/>
    </row>
    <row r="17" spans="1:18" s="127" customFormat="1" ht="11.4">
      <c r="A17" s="384" t="s">
        <v>33</v>
      </c>
      <c r="B17" s="146">
        <f t="shared" si="0"/>
        <v>3867</v>
      </c>
      <c r="C17" s="146"/>
      <c r="D17" s="146">
        <v>2250</v>
      </c>
      <c r="E17" s="146"/>
      <c r="F17" s="146">
        <v>1465</v>
      </c>
      <c r="G17" s="146" t="s">
        <v>204</v>
      </c>
      <c r="H17" s="146">
        <v>152</v>
      </c>
      <c r="I17" s="146" t="s">
        <v>204</v>
      </c>
      <c r="J17" s="232"/>
      <c r="K17" s="149">
        <f t="shared" ref="K17:K23" si="1">B17/SUM($B$16:$B$24)*100</f>
        <v>11.325562324273665</v>
      </c>
      <c r="L17" s="150"/>
      <c r="M17" s="149">
        <f t="shared" ref="M17:M23" si="2">D17/SUM($D$16:$D$24)*100</f>
        <v>15.732065445392251</v>
      </c>
      <c r="N17" s="149"/>
      <c r="O17" s="149">
        <f t="shared" ref="O17:O23" si="3">F17/SUM($F$16:$F$24)*100</f>
        <v>13.245931283905968</v>
      </c>
      <c r="P17" s="137"/>
      <c r="Q17" s="149">
        <f t="shared" ref="Q17:Q23" si="4">H17/SUM($H$16:$H$24)*100</f>
        <v>1.7308130266454109</v>
      </c>
      <c r="R17" s="149"/>
    </row>
    <row r="18" spans="1:18" s="127" customFormat="1" ht="11.4">
      <c r="A18" s="384" t="s">
        <v>32</v>
      </c>
      <c r="B18" s="146">
        <f t="shared" si="0"/>
        <v>2203</v>
      </c>
      <c r="C18" s="146"/>
      <c r="D18" s="146">
        <v>985</v>
      </c>
      <c r="E18" s="146"/>
      <c r="F18" s="146">
        <v>525</v>
      </c>
      <c r="G18" s="146" t="s">
        <v>204</v>
      </c>
      <c r="H18" s="146">
        <v>693</v>
      </c>
      <c r="I18" s="146"/>
      <c r="J18" s="232"/>
      <c r="K18" s="149">
        <f t="shared" si="1"/>
        <v>6.4520852858481721</v>
      </c>
      <c r="L18" s="150"/>
      <c r="M18" s="149">
        <f t="shared" si="2"/>
        <v>6.8871486505383865</v>
      </c>
      <c r="N18" s="149"/>
      <c r="O18" s="149">
        <f t="shared" si="3"/>
        <v>4.7468354430379751</v>
      </c>
      <c r="P18" s="137"/>
      <c r="Q18" s="149">
        <f t="shared" si="4"/>
        <v>7.8911409701662496</v>
      </c>
      <c r="R18" s="149"/>
    </row>
    <row r="19" spans="1:18" s="127" customFormat="1" ht="11.4">
      <c r="A19" s="384" t="s">
        <v>35</v>
      </c>
      <c r="B19" s="146">
        <f t="shared" si="0"/>
        <v>1482</v>
      </c>
      <c r="C19" s="146"/>
      <c r="D19" s="146">
        <v>692</v>
      </c>
      <c r="E19" s="146" t="s">
        <v>204</v>
      </c>
      <c r="F19" s="146">
        <v>493</v>
      </c>
      <c r="G19" s="146" t="s">
        <v>204</v>
      </c>
      <c r="H19" s="146">
        <v>297</v>
      </c>
      <c r="I19" s="146"/>
      <c r="J19" s="232"/>
      <c r="K19" s="149">
        <f t="shared" si="1"/>
        <v>4.3404404873477045</v>
      </c>
      <c r="L19" s="197"/>
      <c r="M19" s="149">
        <f t="shared" si="2"/>
        <v>4.838484128093973</v>
      </c>
      <c r="N19" s="197"/>
      <c r="O19" s="149">
        <f t="shared" si="3"/>
        <v>4.4575045207956601</v>
      </c>
      <c r="P19" s="137"/>
      <c r="Q19" s="149">
        <f t="shared" si="4"/>
        <v>3.3819175586426784</v>
      </c>
      <c r="R19" s="149"/>
    </row>
    <row r="20" spans="1:18" s="127" customFormat="1" ht="11.4">
      <c r="A20" s="384" t="s">
        <v>130</v>
      </c>
      <c r="B20" s="146">
        <f t="shared" si="0"/>
        <v>854</v>
      </c>
      <c r="C20" s="146"/>
      <c r="D20" s="146">
        <v>174</v>
      </c>
      <c r="E20" s="146" t="s">
        <v>204</v>
      </c>
      <c r="F20" s="146">
        <v>126</v>
      </c>
      <c r="G20" s="146" t="s">
        <v>204</v>
      </c>
      <c r="H20" s="146">
        <v>554</v>
      </c>
      <c r="I20" s="146"/>
      <c r="J20" s="252"/>
      <c r="K20" s="149">
        <f t="shared" si="1"/>
        <v>2.5011715089034676</v>
      </c>
      <c r="L20" s="149"/>
      <c r="M20" s="149">
        <f t="shared" si="2"/>
        <v>1.2166130611103343</v>
      </c>
      <c r="N20" s="150"/>
      <c r="O20" s="149">
        <f t="shared" si="3"/>
        <v>1.139240506329114</v>
      </c>
      <c r="P20" s="137"/>
      <c r="Q20" s="149">
        <f t="shared" si="4"/>
        <v>6.3083580050102475</v>
      </c>
      <c r="R20" s="149"/>
    </row>
    <row r="21" spans="1:18" s="127" customFormat="1" ht="11.4">
      <c r="A21" s="384" t="s">
        <v>34</v>
      </c>
      <c r="B21" s="146">
        <f>SUM(D21,F21,H21)</f>
        <v>1300</v>
      </c>
      <c r="C21" s="146"/>
      <c r="D21" s="146">
        <v>622</v>
      </c>
      <c r="E21" s="146" t="s">
        <v>204</v>
      </c>
      <c r="F21" s="146">
        <v>280</v>
      </c>
      <c r="G21" s="146" t="s">
        <v>204</v>
      </c>
      <c r="H21" s="146">
        <v>398</v>
      </c>
      <c r="I21" s="146"/>
      <c r="J21" s="252"/>
      <c r="K21" s="149">
        <f>B21/SUM($B$16:$B$24)*100</f>
        <v>3.8074039362699161</v>
      </c>
      <c r="L21" s="149"/>
      <c r="M21" s="149">
        <f t="shared" si="2"/>
        <v>4.3490420920151029</v>
      </c>
      <c r="N21" s="150"/>
      <c r="O21" s="149">
        <f t="shared" si="3"/>
        <v>2.5316455696202533</v>
      </c>
      <c r="P21" s="137"/>
      <c r="Q21" s="149">
        <f t="shared" si="4"/>
        <v>4.5319972671373261</v>
      </c>
      <c r="R21" s="149"/>
    </row>
    <row r="22" spans="1:18" s="127" customFormat="1" ht="11.4">
      <c r="A22" s="384" t="s">
        <v>131</v>
      </c>
      <c r="B22" s="146">
        <f>SUM(D22,F22,H22)</f>
        <v>817</v>
      </c>
      <c r="C22" s="146"/>
      <c r="D22" s="146">
        <v>418</v>
      </c>
      <c r="E22" s="146" t="s">
        <v>204</v>
      </c>
      <c r="F22" s="146">
        <v>170</v>
      </c>
      <c r="G22" s="146" t="s">
        <v>204</v>
      </c>
      <c r="H22" s="146">
        <v>229</v>
      </c>
      <c r="I22" s="146" t="s">
        <v>204</v>
      </c>
      <c r="J22" s="252"/>
      <c r="K22" s="149">
        <f t="shared" si="1"/>
        <v>2.3928069353327084</v>
      </c>
      <c r="L22" s="149"/>
      <c r="M22" s="149">
        <f t="shared" si="2"/>
        <v>2.9226681582995386</v>
      </c>
      <c r="N22" s="150"/>
      <c r="O22" s="149">
        <f t="shared" si="3"/>
        <v>1.5370705244122964</v>
      </c>
      <c r="P22" s="137"/>
      <c r="Q22" s="149">
        <f t="shared" si="4"/>
        <v>2.6076064677749944</v>
      </c>
      <c r="R22" s="149"/>
    </row>
    <row r="23" spans="1:18" s="127" customFormat="1" ht="11.4">
      <c r="A23" s="384" t="s">
        <v>198</v>
      </c>
      <c r="B23" s="146">
        <f t="shared" si="0"/>
        <v>513</v>
      </c>
      <c r="C23" s="146"/>
      <c r="D23" s="146">
        <v>182</v>
      </c>
      <c r="E23" s="146" t="s">
        <v>204</v>
      </c>
      <c r="F23" s="146">
        <v>107</v>
      </c>
      <c r="G23" s="146" t="s">
        <v>204</v>
      </c>
      <c r="H23" s="146">
        <v>224</v>
      </c>
      <c r="I23" s="146" t="s">
        <v>204</v>
      </c>
      <c r="J23" s="252"/>
      <c r="K23" s="149">
        <f t="shared" si="1"/>
        <v>1.5024601686972821</v>
      </c>
      <c r="L23" s="149"/>
      <c r="M23" s="149">
        <f t="shared" si="2"/>
        <v>1.2725492938050622</v>
      </c>
      <c r="N23" s="150"/>
      <c r="O23" s="149">
        <f t="shared" si="3"/>
        <v>0.96745027124773963</v>
      </c>
      <c r="P23" s="137"/>
      <c r="Q23" s="149">
        <f t="shared" si="4"/>
        <v>2.5506718287406058</v>
      </c>
      <c r="R23" s="149"/>
    </row>
    <row r="24" spans="1:18" s="127" customFormat="1" ht="11.4">
      <c r="A24" s="384" t="s">
        <v>124</v>
      </c>
      <c r="B24" s="146">
        <f t="shared" si="0"/>
        <v>7868</v>
      </c>
      <c r="C24" s="146"/>
      <c r="D24" s="146">
        <v>3841</v>
      </c>
      <c r="E24" s="146"/>
      <c r="F24" s="146">
        <v>2539</v>
      </c>
      <c r="G24" s="146"/>
      <c r="H24" s="146">
        <v>1488</v>
      </c>
      <c r="I24" s="146"/>
      <c r="J24" s="232"/>
      <c r="K24" s="149">
        <f>B24/SUM($B$16:$B$24)*100</f>
        <v>23.043580131208998</v>
      </c>
      <c r="L24" s="150"/>
      <c r="M24" s="149">
        <f>D24/SUM($D$16:$D$24)*100</f>
        <v>26.856383722556288</v>
      </c>
      <c r="N24" s="228"/>
      <c r="O24" s="149">
        <f>F24/SUM($F$16:$F$24)*100</f>
        <v>22.956600361663654</v>
      </c>
      <c r="P24" s="137"/>
      <c r="Q24" s="149">
        <f>H24/SUM($H$16:$H$24)*100</f>
        <v>16.943748576634025</v>
      </c>
      <c r="R24" s="149"/>
    </row>
    <row r="25" spans="1:18" s="127" customFormat="1" ht="11.4">
      <c r="A25" s="384" t="s">
        <v>4</v>
      </c>
      <c r="B25" s="146">
        <f t="shared" si="0"/>
        <v>5512</v>
      </c>
      <c r="C25" s="146"/>
      <c r="D25" s="146">
        <v>4386</v>
      </c>
      <c r="E25" s="146"/>
      <c r="F25" s="146">
        <v>1108</v>
      </c>
      <c r="G25" s="146" t="s">
        <v>204</v>
      </c>
      <c r="H25" s="146">
        <v>18</v>
      </c>
      <c r="I25" s="146" t="s">
        <v>204</v>
      </c>
      <c r="J25" s="171"/>
      <c r="K25" s="212" t="s">
        <v>14</v>
      </c>
      <c r="L25" s="150"/>
      <c r="M25" s="212" t="s">
        <v>14</v>
      </c>
      <c r="N25" s="149"/>
      <c r="O25" s="212">
        <v>0</v>
      </c>
      <c r="P25" s="137"/>
      <c r="Q25" s="212" t="s">
        <v>14</v>
      </c>
      <c r="R25" s="149"/>
    </row>
    <row r="26" spans="1:18" s="127" customFormat="1" ht="6.6" customHeight="1">
      <c r="A26" s="169"/>
      <c r="B26" s="146"/>
      <c r="C26" s="537"/>
      <c r="D26" s="146"/>
      <c r="E26" s="537"/>
      <c r="F26" s="152"/>
      <c r="G26" s="539"/>
      <c r="H26" s="152"/>
      <c r="I26" s="537"/>
      <c r="J26" s="148"/>
      <c r="K26" s="150"/>
      <c r="L26" s="150"/>
      <c r="M26" s="150"/>
      <c r="N26" s="150"/>
      <c r="O26" s="149"/>
      <c r="P26" s="137"/>
      <c r="Q26" s="137"/>
      <c r="R26" s="137"/>
    </row>
    <row r="27" spans="1:18" s="133" customFormat="1" ht="24">
      <c r="A27" s="191" t="s">
        <v>25</v>
      </c>
      <c r="B27" s="168">
        <f t="shared" ref="B27:B31" si="5">SUM(D27,F27,H27)</f>
        <v>39661</v>
      </c>
      <c r="C27" s="537"/>
      <c r="D27" s="168">
        <f>SUM(D28:D31)</f>
        <v>18689</v>
      </c>
      <c r="E27" s="537"/>
      <c r="F27" s="168">
        <f>SUM(F28:F31)</f>
        <v>12170</v>
      </c>
      <c r="G27" s="537"/>
      <c r="H27" s="168">
        <f>SUM(H28:H31)</f>
        <v>8802</v>
      </c>
      <c r="I27" s="537"/>
      <c r="J27" s="148"/>
      <c r="K27" s="165">
        <f>SUM(K28:K31)</f>
        <v>100</v>
      </c>
      <c r="L27" s="165"/>
      <c r="M27" s="165">
        <f>SUM(M28:M31)</f>
        <v>100</v>
      </c>
      <c r="N27" s="165"/>
      <c r="O27" s="165">
        <f>SUM(O28:O31)</f>
        <v>100</v>
      </c>
      <c r="P27" s="206"/>
      <c r="Q27" s="165">
        <f>SUM(Q28:Q31)</f>
        <v>100</v>
      </c>
      <c r="R27" s="165"/>
    </row>
    <row r="28" spans="1:18" s="127" customFormat="1" ht="11.4">
      <c r="A28" s="145" t="s">
        <v>27</v>
      </c>
      <c r="B28" s="146">
        <f t="shared" si="5"/>
        <v>15344</v>
      </c>
      <c r="C28" s="146"/>
      <c r="D28" s="146">
        <v>7858</v>
      </c>
      <c r="E28" s="146"/>
      <c r="F28" s="146">
        <v>4852</v>
      </c>
      <c r="G28" s="146"/>
      <c r="H28" s="146">
        <v>2634</v>
      </c>
      <c r="I28" s="146"/>
      <c r="J28" s="171"/>
      <c r="K28" s="149">
        <f>B28*100/SUM(B28:B31)</f>
        <v>38.687879781145206</v>
      </c>
      <c r="L28" s="150"/>
      <c r="M28" s="149">
        <f>D28*100/SUM(D28:D31)</f>
        <v>42.046123388089249</v>
      </c>
      <c r="N28" s="149"/>
      <c r="O28" s="149">
        <f>F28*100/SUM(F28:F31)</f>
        <v>39.868529170090383</v>
      </c>
      <c r="P28" s="149"/>
      <c r="Q28" s="149">
        <f>H28*100/SUM(H28:H31)</f>
        <v>29.925017041581459</v>
      </c>
      <c r="R28" s="149"/>
    </row>
    <row r="29" spans="1:18" s="127" customFormat="1" ht="11.4">
      <c r="A29" s="145" t="s">
        <v>28</v>
      </c>
      <c r="B29" s="146">
        <f t="shared" si="5"/>
        <v>5701</v>
      </c>
      <c r="C29" s="146"/>
      <c r="D29" s="146">
        <v>2017</v>
      </c>
      <c r="E29" s="146"/>
      <c r="F29" s="146">
        <v>2182</v>
      </c>
      <c r="G29" s="146"/>
      <c r="H29" s="146">
        <v>1502</v>
      </c>
      <c r="I29" s="146"/>
      <c r="J29" s="171"/>
      <c r="K29" s="149">
        <f>B29*100/SUM(B28:B31)</f>
        <v>14.374322382189051</v>
      </c>
      <c r="L29" s="150"/>
      <c r="M29" s="149">
        <f>D29*100/SUM(D28:D31)</f>
        <v>10.792444753598373</v>
      </c>
      <c r="N29" s="149"/>
      <c r="O29" s="149">
        <f>F29*100/SUM(F28:F31)</f>
        <v>17.929334428923582</v>
      </c>
      <c r="P29" s="149"/>
      <c r="Q29" s="149">
        <f>H29*100/SUM(H28:H31)</f>
        <v>17.064303567371052</v>
      </c>
      <c r="R29" s="149"/>
    </row>
    <row r="30" spans="1:18" s="127" customFormat="1" ht="11.4">
      <c r="A30" s="145" t="s">
        <v>29</v>
      </c>
      <c r="B30" s="146">
        <f t="shared" si="5"/>
        <v>6766</v>
      </c>
      <c r="C30" s="146"/>
      <c r="D30" s="146">
        <v>3476</v>
      </c>
      <c r="E30" s="146"/>
      <c r="F30" s="146">
        <v>2108</v>
      </c>
      <c r="G30" s="146"/>
      <c r="H30" s="146">
        <v>1182</v>
      </c>
      <c r="I30" s="146"/>
      <c r="J30" s="171"/>
      <c r="K30" s="149">
        <f>B30*100/SUM(B28:B31)</f>
        <v>17.059579939991426</v>
      </c>
      <c r="L30" s="150"/>
      <c r="M30" s="149">
        <f>D30*100/SUM(D28:D31)</f>
        <v>18.599175985874044</v>
      </c>
      <c r="N30" s="149"/>
      <c r="O30" s="149">
        <f>F30*100/SUM(F28:F31)</f>
        <v>17.32128184059162</v>
      </c>
      <c r="P30" s="149"/>
      <c r="Q30" s="149">
        <f>H30*100/SUM(H28:H31)</f>
        <v>13.428766189502387</v>
      </c>
      <c r="R30" s="149"/>
    </row>
    <row r="31" spans="1:18" s="127" customFormat="1" ht="11.4">
      <c r="A31" s="145" t="s">
        <v>30</v>
      </c>
      <c r="B31" s="146">
        <f t="shared" si="5"/>
        <v>11850</v>
      </c>
      <c r="C31" s="146"/>
      <c r="D31" s="146">
        <v>5338</v>
      </c>
      <c r="E31" s="146"/>
      <c r="F31" s="146">
        <v>3028</v>
      </c>
      <c r="G31" s="146"/>
      <c r="H31" s="146">
        <v>3484</v>
      </c>
      <c r="I31" s="146"/>
      <c r="J31" s="171"/>
      <c r="K31" s="149">
        <f>B31*100/SUM(B28:B31)</f>
        <v>29.878217896674315</v>
      </c>
      <c r="L31" s="150"/>
      <c r="M31" s="149">
        <f>D31*100/SUM(D28:D31)</f>
        <v>28.562255872438332</v>
      </c>
      <c r="N31" s="149"/>
      <c r="O31" s="149">
        <f>F31*100/SUM(F28:F31)</f>
        <v>24.880854560394411</v>
      </c>
      <c r="P31" s="149"/>
      <c r="Q31" s="149">
        <f>H31*100/SUM(H28:H31)</f>
        <v>39.581913201545106</v>
      </c>
      <c r="R31" s="149"/>
    </row>
    <row r="32" spans="1:18" s="127" customFormat="1" ht="6.6" customHeight="1">
      <c r="A32" s="169"/>
      <c r="B32" s="146"/>
      <c r="C32" s="538"/>
      <c r="D32" s="152"/>
      <c r="E32" s="538"/>
      <c r="F32" s="152"/>
      <c r="G32" s="538"/>
      <c r="H32" s="152"/>
      <c r="I32" s="538"/>
      <c r="J32" s="148"/>
      <c r="K32" s="150"/>
      <c r="L32" s="150"/>
      <c r="M32" s="150"/>
      <c r="N32" s="150"/>
      <c r="O32" s="150"/>
      <c r="P32" s="137"/>
      <c r="Q32" s="137"/>
      <c r="R32" s="137"/>
    </row>
    <row r="33" spans="1:19" s="133" customFormat="1" ht="12" customHeight="1">
      <c r="A33" s="191" t="s">
        <v>61</v>
      </c>
      <c r="B33" s="168">
        <f t="shared" ref="B33:B36" si="6">SUM(D33,F33,H33)</f>
        <v>39658</v>
      </c>
      <c r="C33" s="538"/>
      <c r="D33" s="156">
        <f>SUM(D34:D36)</f>
        <v>18688</v>
      </c>
      <c r="E33" s="538"/>
      <c r="F33" s="156">
        <f>SUM(F34:F36)</f>
        <v>12169</v>
      </c>
      <c r="G33" s="538"/>
      <c r="H33" s="156">
        <f>SUM(H34:H36)</f>
        <v>8801</v>
      </c>
      <c r="I33" s="538"/>
      <c r="J33" s="171"/>
      <c r="K33" s="165">
        <f>SUM(K34:K35)</f>
        <v>100</v>
      </c>
      <c r="L33" s="165"/>
      <c r="M33" s="165">
        <f>SUM(M34:M35)</f>
        <v>100</v>
      </c>
      <c r="N33" s="165"/>
      <c r="O33" s="165">
        <f>SUM(O34:O35)</f>
        <v>100</v>
      </c>
      <c r="P33" s="154"/>
      <c r="Q33" s="165">
        <f>SUM(Q34:Q35)</f>
        <v>100</v>
      </c>
      <c r="R33" s="165"/>
    </row>
    <row r="34" spans="1:19" s="127" customFormat="1" ht="11.4">
      <c r="A34" s="145" t="s">
        <v>169</v>
      </c>
      <c r="B34" s="146">
        <f t="shared" si="6"/>
        <v>19152</v>
      </c>
      <c r="C34" s="538"/>
      <c r="D34" s="684">
        <v>9077</v>
      </c>
      <c r="E34" s="685"/>
      <c r="F34" s="684">
        <v>5342</v>
      </c>
      <c r="G34" s="685"/>
      <c r="H34" s="684">
        <v>4733</v>
      </c>
      <c r="I34" s="538"/>
      <c r="J34" s="171"/>
      <c r="K34" s="149">
        <f>B34*100/SUM(B34:B35)</f>
        <v>48.352647125653263</v>
      </c>
      <c r="L34" s="150"/>
      <c r="M34" s="149">
        <f>D34*100/SUM($D$34:$D$35)</f>
        <v>48.571275684931507</v>
      </c>
      <c r="N34" s="149"/>
      <c r="O34" s="149">
        <f>F34*100/SUM($F$34:$F$35)</f>
        <v>44.028682106651281</v>
      </c>
      <c r="P34" s="149"/>
      <c r="Q34" s="149">
        <f>H34*100/SUM($H$34:$H$35)</f>
        <v>53.857532999544837</v>
      </c>
      <c r="R34" s="149"/>
      <c r="S34" s="253"/>
    </row>
    <row r="35" spans="1:19" s="127" customFormat="1" ht="11.4">
      <c r="A35" s="145" t="s">
        <v>6</v>
      </c>
      <c r="B35" s="146">
        <f t="shared" si="6"/>
        <v>20457</v>
      </c>
      <c r="C35" s="538"/>
      <c r="D35" s="684">
        <v>9611</v>
      </c>
      <c r="E35" s="685"/>
      <c r="F35" s="684">
        <v>6791</v>
      </c>
      <c r="G35" s="685"/>
      <c r="H35" s="684">
        <v>4055</v>
      </c>
      <c r="I35" s="538"/>
      <c r="J35" s="148"/>
      <c r="K35" s="149">
        <f>B35*100/SUM(B34:B35)</f>
        <v>51.647352874346737</v>
      </c>
      <c r="L35" s="150"/>
      <c r="M35" s="149">
        <f>D35*100/SUM($D$34:$D$35)</f>
        <v>51.428724315068493</v>
      </c>
      <c r="N35" s="150"/>
      <c r="O35" s="149">
        <f>F35*100/SUM($F$34:$F$35)</f>
        <v>55.971317893348719</v>
      </c>
      <c r="P35" s="137"/>
      <c r="Q35" s="149">
        <f>H35*100/SUM($H$34:$H$35)</f>
        <v>46.142467000455163</v>
      </c>
      <c r="R35" s="149"/>
    </row>
    <row r="36" spans="1:19" s="127" customFormat="1" ht="11.4">
      <c r="A36" s="145" t="s">
        <v>4</v>
      </c>
      <c r="B36" s="146">
        <f t="shared" si="6"/>
        <v>49</v>
      </c>
      <c r="C36" s="538" t="s">
        <v>204</v>
      </c>
      <c r="D36" s="684">
        <v>0</v>
      </c>
      <c r="E36" s="538"/>
      <c r="F36" s="684">
        <v>36</v>
      </c>
      <c r="G36" s="538" t="s">
        <v>204</v>
      </c>
      <c r="H36" s="684">
        <v>13</v>
      </c>
      <c r="I36" s="538" t="s">
        <v>204</v>
      </c>
      <c r="J36" s="148"/>
      <c r="K36" s="213" t="s">
        <v>14</v>
      </c>
      <c r="L36" s="212"/>
      <c r="M36" s="213" t="s">
        <v>14</v>
      </c>
      <c r="N36" s="212"/>
      <c r="O36" s="213" t="s">
        <v>14</v>
      </c>
      <c r="P36" s="520"/>
      <c r="Q36" s="213" t="s">
        <v>14</v>
      </c>
      <c r="R36" s="149"/>
    </row>
    <row r="37" spans="1:19" s="127" customFormat="1" ht="6.6" customHeight="1">
      <c r="A37" s="151"/>
      <c r="B37" s="254"/>
      <c r="C37" s="539"/>
      <c r="D37" s="232"/>
      <c r="E37" s="539"/>
      <c r="F37" s="255"/>
      <c r="G37" s="539"/>
      <c r="H37" s="255"/>
      <c r="I37" s="537"/>
      <c r="J37" s="148"/>
      <c r="K37" s="149"/>
      <c r="L37" s="150"/>
      <c r="M37" s="150"/>
      <c r="N37" s="150"/>
      <c r="O37" s="150"/>
      <c r="P37" s="137"/>
      <c r="Q37" s="137"/>
      <c r="R37" s="137"/>
    </row>
    <row r="38" spans="1:19" s="127" customFormat="1" ht="24">
      <c r="A38" s="495" t="s">
        <v>125</v>
      </c>
      <c r="B38" s="496">
        <f>SUM(D38,F38,H38)</f>
        <v>19152</v>
      </c>
      <c r="C38" s="612"/>
      <c r="D38" s="496">
        <f>D34</f>
        <v>9077</v>
      </c>
      <c r="E38" s="612"/>
      <c r="F38" s="496">
        <f>F34</f>
        <v>5342</v>
      </c>
      <c r="G38" s="612"/>
      <c r="H38" s="496">
        <f>H34</f>
        <v>4733</v>
      </c>
      <c r="I38" s="612"/>
      <c r="J38" s="497"/>
      <c r="K38" s="452">
        <f>M38+O38+Q38</f>
        <v>100</v>
      </c>
      <c r="L38" s="452"/>
      <c r="M38" s="452">
        <f>D38*100/B38</f>
        <v>47.39452798663325</v>
      </c>
      <c r="N38" s="452"/>
      <c r="O38" s="452">
        <f>F38*100/B38</f>
        <v>27.892648287385128</v>
      </c>
      <c r="P38" s="452"/>
      <c r="Q38" s="452">
        <f>H38*100/B38</f>
        <v>24.712823725981622</v>
      </c>
      <c r="R38" s="452"/>
    </row>
    <row r="39" spans="1:19" s="132" customFormat="1" ht="6.6" customHeight="1">
      <c r="A39" s="161"/>
      <c r="B39" s="168"/>
      <c r="C39" s="537"/>
      <c r="D39" s="168"/>
      <c r="E39" s="537"/>
      <c r="F39" s="168"/>
      <c r="G39" s="537"/>
      <c r="H39" s="168"/>
      <c r="I39" s="537"/>
      <c r="J39" s="148"/>
      <c r="K39" s="150"/>
      <c r="L39" s="150"/>
      <c r="M39" s="150"/>
      <c r="N39" s="150"/>
      <c r="O39" s="150"/>
      <c r="P39" s="150"/>
      <c r="Q39" s="150"/>
      <c r="R39" s="150"/>
    </row>
    <row r="40" spans="1:19" s="133" customFormat="1" ht="24">
      <c r="A40" s="227" t="s">
        <v>154</v>
      </c>
      <c r="B40" s="168">
        <f>SUM(D40,F40,H40)</f>
        <v>19150</v>
      </c>
      <c r="C40" s="537"/>
      <c r="D40" s="168">
        <f>SUM(D41:D49)</f>
        <v>9076</v>
      </c>
      <c r="E40" s="537"/>
      <c r="F40" s="168">
        <f>SUM(F41:F49)</f>
        <v>5341</v>
      </c>
      <c r="G40" s="537"/>
      <c r="H40" s="168">
        <f>SUM(H41:H49)</f>
        <v>4733</v>
      </c>
      <c r="I40" s="537"/>
      <c r="J40" s="148"/>
      <c r="K40" s="165">
        <f>SUM(K41:K48)</f>
        <v>100</v>
      </c>
      <c r="L40" s="165"/>
      <c r="M40" s="165">
        <f>SUM(M41:M48)</f>
        <v>100</v>
      </c>
      <c r="N40" s="165"/>
      <c r="O40" s="165">
        <f>SUM(O41:O48)</f>
        <v>100.00000000000001</v>
      </c>
      <c r="P40" s="154"/>
      <c r="Q40" s="165">
        <f>SUM(Q41:Q48)</f>
        <v>100</v>
      </c>
      <c r="R40" s="165"/>
    </row>
    <row r="41" spans="1:19" s="127" customFormat="1" ht="11.4">
      <c r="A41" s="239" t="s">
        <v>8</v>
      </c>
      <c r="B41" s="146">
        <f t="shared" ref="B41:B49" si="7">SUM(D41,F41,H41)</f>
        <v>1076</v>
      </c>
      <c r="C41" s="146"/>
      <c r="D41" s="146">
        <v>583</v>
      </c>
      <c r="E41" s="146" t="s">
        <v>227</v>
      </c>
      <c r="F41" s="146">
        <v>456</v>
      </c>
      <c r="G41" s="146" t="s">
        <v>227</v>
      </c>
      <c r="H41" s="146">
        <v>37</v>
      </c>
      <c r="I41" s="709" t="s">
        <v>227</v>
      </c>
      <c r="J41" s="171"/>
      <c r="K41" s="149">
        <f>B41*100/SUM(B41:B48)</f>
        <v>5.8111903218837764</v>
      </c>
      <c r="L41" s="150"/>
      <c r="M41" s="149">
        <f>D41*100/SUM($D$41:$D$48)</f>
        <v>6.7484662576687118</v>
      </c>
      <c r="N41" s="150"/>
      <c r="O41" s="149">
        <f>F41*100/SUM($F$41:$F$48)</f>
        <v>8.6232980332829055</v>
      </c>
      <c r="P41" s="150"/>
      <c r="Q41" s="149">
        <f>H41*100/SUM($H$41:$H$48)</f>
        <v>0.80627587709740689</v>
      </c>
      <c r="R41" s="149"/>
    </row>
    <row r="42" spans="1:19" s="127" customFormat="1" ht="12">
      <c r="A42" s="239" t="s">
        <v>10</v>
      </c>
      <c r="B42" s="146">
        <f t="shared" si="7"/>
        <v>1482</v>
      </c>
      <c r="C42" s="146"/>
      <c r="D42" s="146">
        <v>952</v>
      </c>
      <c r="E42" s="146"/>
      <c r="F42" s="146">
        <v>288</v>
      </c>
      <c r="G42" s="146" t="s">
        <v>227</v>
      </c>
      <c r="H42" s="146">
        <v>242</v>
      </c>
      <c r="I42" s="709" t="s">
        <v>227</v>
      </c>
      <c r="J42" s="171"/>
      <c r="K42" s="149">
        <f>B42*100/SUM(B41:B48)</f>
        <v>8.0038885288399229</v>
      </c>
      <c r="L42" s="165"/>
      <c r="M42" s="149">
        <f t="shared" ref="M42:M47" si="8">D42*100/SUM($D$41:$D$48)</f>
        <v>11.019793957633986</v>
      </c>
      <c r="N42" s="165"/>
      <c r="O42" s="149">
        <f t="shared" ref="O42:O47" si="9">F42*100/SUM($F$41:$F$48)</f>
        <v>5.4462934947049924</v>
      </c>
      <c r="P42" s="165"/>
      <c r="Q42" s="149">
        <f t="shared" ref="Q42:Q47" si="10">H42*100/SUM($H$41:$H$48)</f>
        <v>5.273480061015472</v>
      </c>
      <c r="R42" s="149"/>
    </row>
    <row r="43" spans="1:19" s="127" customFormat="1" ht="11.4">
      <c r="A43" s="239" t="s">
        <v>11</v>
      </c>
      <c r="B43" s="146">
        <f t="shared" si="7"/>
        <v>9971</v>
      </c>
      <c r="C43" s="146"/>
      <c r="D43" s="146">
        <v>3905</v>
      </c>
      <c r="E43" s="146"/>
      <c r="F43" s="146">
        <v>3376</v>
      </c>
      <c r="G43" s="146"/>
      <c r="H43" s="146">
        <v>2690</v>
      </c>
      <c r="I43" s="709"/>
      <c r="J43" s="171"/>
      <c r="K43" s="149">
        <f>B43*100/SUM(B41:B48)</f>
        <v>53.850723698422982</v>
      </c>
      <c r="L43" s="150"/>
      <c r="M43" s="149">
        <f t="shared" si="8"/>
        <v>45.201990971177217</v>
      </c>
      <c r="N43" s="150"/>
      <c r="O43" s="149">
        <f t="shared" si="9"/>
        <v>63.842662632375188</v>
      </c>
      <c r="P43" s="150"/>
      <c r="Q43" s="149">
        <f t="shared" si="10"/>
        <v>58.61843538897363</v>
      </c>
      <c r="R43" s="149"/>
    </row>
    <row r="44" spans="1:19" s="127" customFormat="1" ht="11.4">
      <c r="A44" s="157" t="s">
        <v>9</v>
      </c>
      <c r="B44" s="146">
        <f t="shared" si="7"/>
        <v>516</v>
      </c>
      <c r="C44" s="146" t="s">
        <v>227</v>
      </c>
      <c r="D44" s="146">
        <v>200</v>
      </c>
      <c r="E44" s="146" t="s">
        <v>227</v>
      </c>
      <c r="F44" s="146">
        <v>271</v>
      </c>
      <c r="G44" s="146" t="s">
        <v>227</v>
      </c>
      <c r="H44" s="146">
        <v>45</v>
      </c>
      <c r="I44" s="709" t="s">
        <v>227</v>
      </c>
      <c r="J44" s="171"/>
      <c r="K44" s="149">
        <f>B44*100/SUM(B41:B48)</f>
        <v>2.7867790019442644</v>
      </c>
      <c r="L44" s="150"/>
      <c r="M44" s="149">
        <f t="shared" si="8"/>
        <v>2.3150827642088205</v>
      </c>
      <c r="N44" s="150"/>
      <c r="O44" s="149">
        <f t="shared" si="9"/>
        <v>5.1248108925869893</v>
      </c>
      <c r="P44" s="150"/>
      <c r="Q44" s="149">
        <f t="shared" si="10"/>
        <v>0.98060579646981916</v>
      </c>
      <c r="R44" s="149"/>
    </row>
    <row r="45" spans="1:19" s="127" customFormat="1" ht="11.4">
      <c r="A45" s="239" t="s">
        <v>12</v>
      </c>
      <c r="B45" s="146">
        <f t="shared" si="7"/>
        <v>435</v>
      </c>
      <c r="C45" s="146" t="s">
        <v>227</v>
      </c>
      <c r="D45" s="146">
        <v>123</v>
      </c>
      <c r="E45" s="146" t="s">
        <v>227</v>
      </c>
      <c r="F45" s="146">
        <v>188</v>
      </c>
      <c r="G45" s="146" t="s">
        <v>227</v>
      </c>
      <c r="H45" s="146">
        <v>124</v>
      </c>
      <c r="I45" s="709" t="s">
        <v>227</v>
      </c>
      <c r="J45" s="171"/>
      <c r="K45" s="149">
        <f>B45*100/SUM(B41:B48)</f>
        <v>2.3493195074530138</v>
      </c>
      <c r="L45" s="150"/>
      <c r="M45" s="149">
        <f t="shared" si="8"/>
        <v>1.4237758999884247</v>
      </c>
      <c r="N45" s="150"/>
      <c r="O45" s="149">
        <f t="shared" si="9"/>
        <v>3.5552193645990924</v>
      </c>
      <c r="P45" s="150"/>
      <c r="Q45" s="149">
        <f t="shared" si="10"/>
        <v>2.7021137502723906</v>
      </c>
      <c r="R45" s="149"/>
    </row>
    <row r="46" spans="1:19" s="127" customFormat="1" ht="11.4">
      <c r="A46" s="157" t="s">
        <v>58</v>
      </c>
      <c r="B46" s="146">
        <f t="shared" si="7"/>
        <v>137</v>
      </c>
      <c r="C46" s="146" t="s">
        <v>227</v>
      </c>
      <c r="D46" s="146">
        <v>91</v>
      </c>
      <c r="E46" s="146" t="s">
        <v>227</v>
      </c>
      <c r="F46" s="146">
        <v>0</v>
      </c>
      <c r="G46" s="146"/>
      <c r="H46" s="146">
        <v>46</v>
      </c>
      <c r="I46" s="709" t="s">
        <v>227</v>
      </c>
      <c r="J46" s="171"/>
      <c r="K46" s="149">
        <f>B46*100/SUM(B41:B48)</f>
        <v>0.73990062648520194</v>
      </c>
      <c r="L46" s="150"/>
      <c r="M46" s="149">
        <f t="shared" si="8"/>
        <v>1.0533626577150133</v>
      </c>
      <c r="N46" s="150"/>
      <c r="O46" s="149">
        <v>0</v>
      </c>
      <c r="P46" s="150"/>
      <c r="Q46" s="149">
        <f t="shared" si="10"/>
        <v>1.0023970363913706</v>
      </c>
      <c r="R46" s="149"/>
    </row>
    <row r="47" spans="1:19" s="127" customFormat="1" ht="11.4">
      <c r="A47" s="157" t="s">
        <v>126</v>
      </c>
      <c r="B47" s="146">
        <f t="shared" si="7"/>
        <v>4853</v>
      </c>
      <c r="C47" s="146"/>
      <c r="D47" s="146">
        <v>2739</v>
      </c>
      <c r="E47" s="146"/>
      <c r="F47" s="146">
        <v>709</v>
      </c>
      <c r="G47" s="146" t="s">
        <v>227</v>
      </c>
      <c r="H47" s="146">
        <v>1405</v>
      </c>
      <c r="I47" s="146"/>
      <c r="J47" s="171"/>
      <c r="K47" s="149">
        <f>B47*100/SUM(B41:B48)</f>
        <v>26.209764527975803</v>
      </c>
      <c r="L47" s="150"/>
      <c r="M47" s="149">
        <f t="shared" si="8"/>
        <v>31.705058455839797</v>
      </c>
      <c r="N47" s="150"/>
      <c r="O47" s="149">
        <f t="shared" si="9"/>
        <v>13.407715582450832</v>
      </c>
      <c r="P47" s="150"/>
      <c r="Q47" s="149">
        <f t="shared" si="10"/>
        <v>30.61669208977991</v>
      </c>
      <c r="R47" s="149"/>
    </row>
    <row r="48" spans="1:19" s="127" customFormat="1" ht="11.4">
      <c r="A48" s="157" t="s">
        <v>199</v>
      </c>
      <c r="B48" s="146">
        <f t="shared" si="7"/>
        <v>46</v>
      </c>
      <c r="C48" s="146" t="s">
        <v>227</v>
      </c>
      <c r="D48" s="146">
        <v>46</v>
      </c>
      <c r="E48" s="146" t="s">
        <v>227</v>
      </c>
      <c r="F48" s="146">
        <v>0</v>
      </c>
      <c r="G48" s="146"/>
      <c r="H48" s="146">
        <v>0</v>
      </c>
      <c r="I48" s="146"/>
      <c r="J48" s="171"/>
      <c r="K48" s="149">
        <f>B48*100/SUM(B41:B48)</f>
        <v>0.24843378699503132</v>
      </c>
      <c r="L48" s="150"/>
      <c r="M48" s="149">
        <f>D48*100/SUM($D$41:$D$48)</f>
        <v>0.53246903576802873</v>
      </c>
      <c r="N48" s="150"/>
      <c r="O48" s="149">
        <v>0</v>
      </c>
      <c r="P48" s="150"/>
      <c r="Q48" s="149">
        <v>0</v>
      </c>
      <c r="R48" s="149"/>
    </row>
    <row r="49" spans="1:18" s="127" customFormat="1" ht="11.4">
      <c r="A49" s="157" t="s">
        <v>4</v>
      </c>
      <c r="B49" s="146">
        <f t="shared" si="7"/>
        <v>634</v>
      </c>
      <c r="C49" s="146" t="s">
        <v>227</v>
      </c>
      <c r="D49" s="146">
        <v>437</v>
      </c>
      <c r="E49" s="146" t="s">
        <v>227</v>
      </c>
      <c r="F49" s="146">
        <v>53</v>
      </c>
      <c r="G49" s="146" t="s">
        <v>227</v>
      </c>
      <c r="H49" s="146">
        <v>144</v>
      </c>
      <c r="I49" s="146"/>
      <c r="J49" s="171"/>
      <c r="K49" s="212" t="s">
        <v>14</v>
      </c>
      <c r="L49" s="150"/>
      <c r="M49" s="212" t="s">
        <v>14</v>
      </c>
      <c r="N49" s="150"/>
      <c r="O49" s="212" t="s">
        <v>14</v>
      </c>
      <c r="P49" s="150"/>
      <c r="Q49" s="212" t="s">
        <v>14</v>
      </c>
      <c r="R49" s="149"/>
    </row>
    <row r="50" spans="1:18" s="127" customFormat="1" ht="6.6" customHeight="1">
      <c r="A50" s="169"/>
      <c r="B50" s="146"/>
      <c r="C50" s="537"/>
      <c r="D50" s="208"/>
      <c r="E50" s="537"/>
      <c r="F50" s="208"/>
      <c r="G50" s="539"/>
      <c r="H50" s="208"/>
      <c r="I50" s="537"/>
      <c r="J50" s="148"/>
      <c r="K50" s="197"/>
      <c r="L50" s="197"/>
      <c r="M50" s="197"/>
      <c r="N50" s="197"/>
      <c r="O50" s="197"/>
      <c r="P50" s="150"/>
      <c r="Q50" s="137"/>
      <c r="R50" s="137"/>
    </row>
    <row r="51" spans="1:18" s="238" customFormat="1" ht="12" customHeight="1">
      <c r="A51" s="237" t="s">
        <v>218</v>
      </c>
      <c r="B51" s="156">
        <f t="shared" ref="B51:B59" si="11">SUM(D51,F51,H51)</f>
        <v>19151</v>
      </c>
      <c r="C51" s="613"/>
      <c r="D51" s="156">
        <f>SUM(D52:D59)</f>
        <v>9077</v>
      </c>
      <c r="E51" s="613"/>
      <c r="F51" s="156">
        <f>SUM(F52:F59)</f>
        <v>5341</v>
      </c>
      <c r="G51" s="613"/>
      <c r="H51" s="156">
        <f>SUM(H52:H59)</f>
        <v>4733</v>
      </c>
      <c r="I51" s="538"/>
      <c r="J51" s="172"/>
      <c r="K51" s="154">
        <f>SUM(K52:K58)</f>
        <v>100.00000000000001</v>
      </c>
      <c r="L51" s="149"/>
      <c r="M51" s="154">
        <f>SUM(M52:M58)</f>
        <v>100</v>
      </c>
      <c r="N51" s="149"/>
      <c r="O51" s="154">
        <f>SUM(O52:O58)</f>
        <v>100.00000000000001</v>
      </c>
      <c r="P51" s="154"/>
      <c r="Q51" s="154">
        <f>SUM(Q52:Q58)</f>
        <v>100</v>
      </c>
      <c r="R51" s="154"/>
    </row>
    <row r="52" spans="1:18" s="127" customFormat="1" ht="11.4">
      <c r="A52" s="256" t="s">
        <v>55</v>
      </c>
      <c r="B52" s="146">
        <f t="shared" si="11"/>
        <v>1086</v>
      </c>
      <c r="C52" s="146"/>
      <c r="D52" s="146">
        <v>603</v>
      </c>
      <c r="E52" s="146" t="s">
        <v>204</v>
      </c>
      <c r="F52" s="146">
        <v>456</v>
      </c>
      <c r="G52" s="146" t="s">
        <v>204</v>
      </c>
      <c r="H52" s="146">
        <v>27</v>
      </c>
      <c r="I52" s="146" t="s">
        <v>204</v>
      </c>
      <c r="J52" s="171"/>
      <c r="K52" s="149">
        <f>B52*100/SUM(B52:B58)</f>
        <v>5.8137044967880085</v>
      </c>
      <c r="L52" s="197"/>
      <c r="M52" s="149">
        <f>D52*100/SUM($D$52:$D$58)</f>
        <v>6.9807825885621675</v>
      </c>
      <c r="N52" s="197"/>
      <c r="O52" s="149">
        <f>F52*100/SUM($F$52:$F$58)</f>
        <v>8.53772701741247</v>
      </c>
      <c r="P52" s="197"/>
      <c r="Q52" s="149">
        <f>H52*100/SUM($H$52:$H$58)</f>
        <v>0.57434588385449903</v>
      </c>
      <c r="R52" s="149"/>
    </row>
    <row r="53" spans="1:18" s="127" customFormat="1" ht="11.4">
      <c r="A53" s="157" t="s">
        <v>56</v>
      </c>
      <c r="B53" s="146">
        <f t="shared" si="11"/>
        <v>2249</v>
      </c>
      <c r="C53" s="146"/>
      <c r="D53" s="146">
        <v>1123</v>
      </c>
      <c r="E53" s="146"/>
      <c r="F53" s="146">
        <v>465</v>
      </c>
      <c r="G53" s="146" t="s">
        <v>204</v>
      </c>
      <c r="H53" s="146">
        <v>661</v>
      </c>
      <c r="I53" s="146"/>
      <c r="J53" s="171"/>
      <c r="K53" s="149">
        <f>B53*100/SUM(B52:B58)</f>
        <v>12.039614561027838</v>
      </c>
      <c r="L53" s="150"/>
      <c r="M53" s="149">
        <f t="shared" ref="M53:M57" si="12">D53*100/SUM($D$52:$D$58)</f>
        <v>13.000694605232693</v>
      </c>
      <c r="N53" s="150"/>
      <c r="O53" s="149">
        <f t="shared" ref="O53:O57" si="13">F53*100/SUM($F$52:$F$58)</f>
        <v>8.7062347874929795</v>
      </c>
      <c r="P53" s="150"/>
      <c r="Q53" s="149">
        <f t="shared" ref="Q53:Q57" si="14">H53*100/SUM($H$52:$H$58)</f>
        <v>14.060838119549032</v>
      </c>
      <c r="R53" s="149"/>
    </row>
    <row r="54" spans="1:18" s="127" customFormat="1" ht="11.4">
      <c r="A54" s="157" t="s">
        <v>57</v>
      </c>
      <c r="B54" s="146">
        <f t="shared" si="11"/>
        <v>8998</v>
      </c>
      <c r="C54" s="146"/>
      <c r="D54" s="146">
        <v>3712</v>
      </c>
      <c r="E54" s="146"/>
      <c r="F54" s="146">
        <v>3170</v>
      </c>
      <c r="G54" s="146"/>
      <c r="H54" s="146">
        <v>2116</v>
      </c>
      <c r="I54" s="146"/>
      <c r="J54" s="171"/>
      <c r="K54" s="149">
        <f>B54*100/SUM(B52:B58)</f>
        <v>48.16916488222698</v>
      </c>
      <c r="L54" s="150"/>
      <c r="M54" s="149">
        <f t="shared" si="12"/>
        <v>42.972910395924984</v>
      </c>
      <c r="N54" s="150"/>
      <c r="O54" s="149">
        <f t="shared" si="13"/>
        <v>59.352181239468266</v>
      </c>
      <c r="P54" s="150"/>
      <c r="Q54" s="149">
        <f t="shared" si="14"/>
        <v>45.011699638374814</v>
      </c>
      <c r="R54" s="149"/>
    </row>
    <row r="55" spans="1:18" s="127" customFormat="1" ht="11.4">
      <c r="A55" s="145" t="s">
        <v>53</v>
      </c>
      <c r="B55" s="146">
        <f t="shared" si="11"/>
        <v>483</v>
      </c>
      <c r="C55" s="146" t="s">
        <v>204</v>
      </c>
      <c r="D55" s="146">
        <v>186</v>
      </c>
      <c r="E55" s="146" t="s">
        <v>204</v>
      </c>
      <c r="F55" s="146">
        <v>242</v>
      </c>
      <c r="G55" s="146" t="s">
        <v>204</v>
      </c>
      <c r="H55" s="146">
        <v>55</v>
      </c>
      <c r="I55" s="146" t="s">
        <v>204</v>
      </c>
      <c r="J55" s="171"/>
      <c r="K55" s="149">
        <f>B55*100/SUM(B52:B58)</f>
        <v>2.5856531049250537</v>
      </c>
      <c r="L55" s="150"/>
      <c r="M55" s="149">
        <f t="shared" si="12"/>
        <v>2.153276221347534</v>
      </c>
      <c r="N55" s="150"/>
      <c r="O55" s="149">
        <f t="shared" si="13"/>
        <v>4.5309867066092488</v>
      </c>
      <c r="P55" s="150"/>
      <c r="Q55" s="149">
        <f t="shared" si="14"/>
        <v>1.169963837481387</v>
      </c>
      <c r="R55" s="149"/>
    </row>
    <row r="56" spans="1:18" s="127" customFormat="1" ht="11.4">
      <c r="A56" s="145" t="s">
        <v>54</v>
      </c>
      <c r="B56" s="146">
        <f t="shared" si="11"/>
        <v>0</v>
      </c>
      <c r="C56" s="146"/>
      <c r="D56" s="146">
        <v>0</v>
      </c>
      <c r="E56" s="146"/>
      <c r="F56" s="146">
        <v>0</v>
      </c>
      <c r="G56" s="146"/>
      <c r="H56" s="146">
        <v>0</v>
      </c>
      <c r="I56" s="146"/>
      <c r="J56" s="171"/>
      <c r="K56" s="149">
        <f>B56*100/SUM(B52:B58)</f>
        <v>0</v>
      </c>
      <c r="L56" s="150"/>
      <c r="M56" s="149">
        <f t="shared" si="12"/>
        <v>0</v>
      </c>
      <c r="N56" s="150"/>
      <c r="O56" s="149">
        <f t="shared" si="13"/>
        <v>0</v>
      </c>
      <c r="P56" s="150"/>
      <c r="Q56" s="149">
        <f t="shared" si="14"/>
        <v>0</v>
      </c>
      <c r="R56" s="149"/>
    </row>
    <row r="57" spans="1:18" s="127" customFormat="1" ht="11.4">
      <c r="A57" s="145" t="s">
        <v>60</v>
      </c>
      <c r="B57" s="146">
        <f t="shared" si="11"/>
        <v>4492</v>
      </c>
      <c r="C57" s="146"/>
      <c r="D57" s="146">
        <v>2545</v>
      </c>
      <c r="E57" s="146"/>
      <c r="F57" s="146">
        <v>670</v>
      </c>
      <c r="G57" s="146" t="s">
        <v>204</v>
      </c>
      <c r="H57" s="146">
        <v>1277</v>
      </c>
      <c r="I57" s="146"/>
      <c r="J57" s="171"/>
      <c r="K57" s="149">
        <f>B57*100/SUM(B52:B58)</f>
        <v>24.047109207708779</v>
      </c>
      <c r="L57" s="150"/>
      <c r="M57" s="149">
        <f t="shared" si="12"/>
        <v>29.462838620050938</v>
      </c>
      <c r="N57" s="150"/>
      <c r="O57" s="149">
        <f t="shared" si="13"/>
        <v>12.54446732821569</v>
      </c>
      <c r="P57" s="150"/>
      <c r="Q57" s="149">
        <f t="shared" si="14"/>
        <v>27.164433099340567</v>
      </c>
      <c r="R57" s="149"/>
    </row>
    <row r="58" spans="1:18" s="127" customFormat="1" ht="22.8">
      <c r="A58" s="145" t="s">
        <v>59</v>
      </c>
      <c r="B58" s="146">
        <f t="shared" si="11"/>
        <v>1372</v>
      </c>
      <c r="C58" s="146"/>
      <c r="D58" s="146">
        <v>469</v>
      </c>
      <c r="E58" s="146" t="s">
        <v>204</v>
      </c>
      <c r="F58" s="146">
        <v>338</v>
      </c>
      <c r="G58" s="146" t="s">
        <v>204</v>
      </c>
      <c r="H58" s="146">
        <v>565</v>
      </c>
      <c r="I58" s="146"/>
      <c r="J58" s="171"/>
      <c r="K58" s="149">
        <f>B58*100/SUM(B52:B58)</f>
        <v>7.3447537473233409</v>
      </c>
      <c r="L58" s="150"/>
      <c r="M58" s="149">
        <f>D58*100/SUM($D$52:$D$58)</f>
        <v>5.4294975688816853</v>
      </c>
      <c r="N58" s="150"/>
      <c r="O58" s="149">
        <f>F58*100/SUM($F$52:$F$58)</f>
        <v>6.3284029208013477</v>
      </c>
      <c r="P58" s="150"/>
      <c r="Q58" s="149">
        <f>H58*100/SUM($H$52:$H$58)</f>
        <v>12.018719421399702</v>
      </c>
      <c r="R58" s="149"/>
    </row>
    <row r="59" spans="1:18" s="127" customFormat="1" ht="12" customHeight="1">
      <c r="A59" s="157" t="s">
        <v>4</v>
      </c>
      <c r="B59" s="146">
        <f t="shared" si="11"/>
        <v>471</v>
      </c>
      <c r="C59" s="146" t="s">
        <v>204</v>
      </c>
      <c r="D59" s="146">
        <v>439</v>
      </c>
      <c r="E59" s="146" t="s">
        <v>204</v>
      </c>
      <c r="F59" s="146">
        <v>0</v>
      </c>
      <c r="G59" s="146"/>
      <c r="H59" s="146">
        <v>32</v>
      </c>
      <c r="I59" s="146" t="s">
        <v>204</v>
      </c>
      <c r="J59" s="171"/>
      <c r="K59" s="212" t="s">
        <v>14</v>
      </c>
      <c r="L59" s="150"/>
      <c r="M59" s="212" t="s">
        <v>14</v>
      </c>
      <c r="N59" s="150"/>
      <c r="O59" s="212">
        <v>0</v>
      </c>
      <c r="P59" s="150"/>
      <c r="Q59" s="212" t="s">
        <v>14</v>
      </c>
      <c r="R59" s="149"/>
    </row>
    <row r="60" spans="1:18" s="127" customFormat="1" ht="6.6" customHeight="1">
      <c r="A60" s="151"/>
      <c r="B60" s="146"/>
      <c r="C60" s="574"/>
      <c r="D60" s="194"/>
      <c r="E60" s="574"/>
      <c r="F60" s="194"/>
      <c r="G60" s="574"/>
      <c r="H60" s="194"/>
      <c r="I60" s="538"/>
      <c r="J60" s="172"/>
      <c r="K60" s="149"/>
      <c r="L60" s="149"/>
      <c r="M60" s="149"/>
      <c r="N60" s="150"/>
      <c r="O60" s="150"/>
      <c r="P60" s="150"/>
      <c r="Q60" s="137"/>
      <c r="R60" s="137"/>
    </row>
    <row r="61" spans="1:18" s="133" customFormat="1" ht="24">
      <c r="A61" s="227" t="s">
        <v>127</v>
      </c>
      <c r="B61" s="156">
        <f>SUM(D61,F61,H61)</f>
        <v>19150</v>
      </c>
      <c r="C61" s="613"/>
      <c r="D61" s="156">
        <f>SUM(D62:D68)</f>
        <v>9076</v>
      </c>
      <c r="E61" s="613"/>
      <c r="F61" s="156">
        <f>SUM(F62:F68)</f>
        <v>5341</v>
      </c>
      <c r="G61" s="613"/>
      <c r="H61" s="156">
        <f>SUM(H62:H68)</f>
        <v>4733</v>
      </c>
      <c r="I61" s="537"/>
      <c r="J61" s="148"/>
      <c r="K61" s="165">
        <f>SUM(K62:K67)</f>
        <v>100</v>
      </c>
      <c r="L61" s="165"/>
      <c r="M61" s="165">
        <f>SUM(M62:M67)</f>
        <v>100</v>
      </c>
      <c r="N61" s="165"/>
      <c r="O61" s="165">
        <f>SUM(O62:O67)</f>
        <v>100</v>
      </c>
      <c r="P61" s="154"/>
      <c r="Q61" s="165">
        <f>SUM(Q62:Q67)</f>
        <v>100</v>
      </c>
      <c r="R61" s="165"/>
    </row>
    <row r="62" spans="1:18" s="133" customFormat="1" ht="12">
      <c r="A62" s="531" t="s">
        <v>201</v>
      </c>
      <c r="B62" s="146">
        <f>SUM(D62,F62,H62)</f>
        <v>173</v>
      </c>
      <c r="C62" s="539" t="s">
        <v>204</v>
      </c>
      <c r="D62" s="146">
        <v>0</v>
      </c>
      <c r="E62" s="544"/>
      <c r="F62" s="146">
        <v>173</v>
      </c>
      <c r="G62" s="544" t="s">
        <v>204</v>
      </c>
      <c r="H62" s="146">
        <v>0</v>
      </c>
      <c r="I62" s="539"/>
      <c r="J62" s="148"/>
      <c r="K62" s="137">
        <f>B62*100/SUM($B$62:$B$67)</f>
        <v>0.98407281001137659</v>
      </c>
      <c r="L62" s="165"/>
      <c r="M62" s="137">
        <f>D62*100/SUM($D$62:$D$67)</f>
        <v>0</v>
      </c>
      <c r="N62" s="165"/>
      <c r="O62" s="137">
        <f>F62*100/SUM($F$62:$F$67)</f>
        <v>3.55601233299075</v>
      </c>
      <c r="P62" s="154"/>
      <c r="Q62" s="137">
        <f>H62*100/SUM($H$62:$H$67)</f>
        <v>0</v>
      </c>
      <c r="R62" s="165"/>
    </row>
    <row r="63" spans="1:18" s="127" customFormat="1" ht="11.4">
      <c r="A63" s="145" t="s">
        <v>24</v>
      </c>
      <c r="B63" s="146">
        <f t="shared" ref="B63:B68" si="15">SUM(D63,F63,H63)</f>
        <v>295</v>
      </c>
      <c r="C63" s="146" t="s">
        <v>204</v>
      </c>
      <c r="D63" s="146">
        <v>103</v>
      </c>
      <c r="E63" s="146" t="s">
        <v>204</v>
      </c>
      <c r="F63" s="146">
        <v>125</v>
      </c>
      <c r="G63" s="146" t="s">
        <v>204</v>
      </c>
      <c r="H63" s="146">
        <v>67</v>
      </c>
      <c r="I63" s="146" t="s">
        <v>204</v>
      </c>
      <c r="J63" s="171"/>
      <c r="K63" s="137">
        <f>B63*100/SUM($B$62:$B$67)</f>
        <v>1.6780432309442548</v>
      </c>
      <c r="L63" s="150"/>
      <c r="M63" s="137">
        <f>D63*100/SUM($D$62:$D$67)</f>
        <v>1.2802983219390927</v>
      </c>
      <c r="N63" s="150"/>
      <c r="O63" s="137">
        <f>F63*100/SUM($F$62:$F$67)</f>
        <v>2.5693730729701953</v>
      </c>
      <c r="P63" s="137"/>
      <c r="Q63" s="137">
        <f>H63*100/SUM($H$62:$H$67)</f>
        <v>1.4346895074946466</v>
      </c>
      <c r="R63" s="149"/>
    </row>
    <row r="64" spans="1:18" s="127" customFormat="1" ht="11.4">
      <c r="A64" s="145" t="s">
        <v>63</v>
      </c>
      <c r="B64" s="146">
        <f t="shared" si="15"/>
        <v>149</v>
      </c>
      <c r="C64" s="146" t="s">
        <v>204</v>
      </c>
      <c r="D64" s="146">
        <v>65</v>
      </c>
      <c r="E64" s="146" t="s">
        <v>204</v>
      </c>
      <c r="F64" s="146">
        <v>27</v>
      </c>
      <c r="G64" s="146" t="s">
        <v>204</v>
      </c>
      <c r="H64" s="146">
        <v>57</v>
      </c>
      <c r="I64" s="146" t="s">
        <v>204</v>
      </c>
      <c r="J64" s="171"/>
      <c r="K64" s="137">
        <f t="shared" ref="K64:K66" si="16">B64*100/SUM($B$62:$B$67)</f>
        <v>0.84755403868031853</v>
      </c>
      <c r="L64" s="150"/>
      <c r="M64" s="137">
        <f t="shared" ref="M64:M66" si="17">D64*100/SUM($D$62:$D$67)</f>
        <v>0.80795525170913607</v>
      </c>
      <c r="N64" s="150"/>
      <c r="O64" s="137">
        <f t="shared" ref="O64:O66" si="18">F64*100/SUM($F$62:$F$67)</f>
        <v>0.55498458376156223</v>
      </c>
      <c r="P64" s="137"/>
      <c r="Q64" s="137">
        <f t="shared" ref="Q64:Q65" si="19">H64*100/SUM($H$62:$H$67)</f>
        <v>1.220556745182013</v>
      </c>
      <c r="R64" s="149"/>
    </row>
    <row r="65" spans="1:18" s="127" customFormat="1" ht="11.4">
      <c r="A65" s="145" t="s">
        <v>64</v>
      </c>
      <c r="B65" s="146">
        <f t="shared" si="15"/>
        <v>580</v>
      </c>
      <c r="C65" s="146"/>
      <c r="D65" s="146">
        <v>199</v>
      </c>
      <c r="E65" s="146" t="s">
        <v>204</v>
      </c>
      <c r="F65" s="146">
        <v>250</v>
      </c>
      <c r="G65" s="146" t="s">
        <v>204</v>
      </c>
      <c r="H65" s="146">
        <v>131</v>
      </c>
      <c r="I65" s="146" t="s">
        <v>204</v>
      </c>
      <c r="J65" s="171"/>
      <c r="K65" s="137">
        <f t="shared" si="16"/>
        <v>3.2992036405005689</v>
      </c>
      <c r="L65" s="150"/>
      <c r="M65" s="137">
        <f t="shared" si="17"/>
        <v>2.4735860783095092</v>
      </c>
      <c r="N65" s="150"/>
      <c r="O65" s="137">
        <f t="shared" si="18"/>
        <v>5.1387461459403907</v>
      </c>
      <c r="P65" s="137"/>
      <c r="Q65" s="137">
        <f t="shared" si="19"/>
        <v>2.8051391862955031</v>
      </c>
      <c r="R65" s="149"/>
    </row>
    <row r="66" spans="1:18" s="127" customFormat="1" ht="11.4">
      <c r="A66" s="145" t="s">
        <v>65</v>
      </c>
      <c r="B66" s="146">
        <f t="shared" si="15"/>
        <v>2954</v>
      </c>
      <c r="C66" s="146"/>
      <c r="D66" s="146">
        <v>1540</v>
      </c>
      <c r="E66" s="146"/>
      <c r="F66" s="146">
        <v>713</v>
      </c>
      <c r="G66" s="146" t="s">
        <v>204</v>
      </c>
      <c r="H66" s="146">
        <v>701</v>
      </c>
      <c r="I66" s="146"/>
      <c r="J66" s="171"/>
      <c r="K66" s="137">
        <f t="shared" si="16"/>
        <v>16.803185437997726</v>
      </c>
      <c r="L66" s="150"/>
      <c r="M66" s="137">
        <f t="shared" si="17"/>
        <v>19.142324425108765</v>
      </c>
      <c r="N66" s="150"/>
      <c r="O66" s="137">
        <f t="shared" si="18"/>
        <v>14.655704008221994</v>
      </c>
      <c r="P66" s="137"/>
      <c r="Q66" s="137">
        <f>H66*100/SUM($H$62:$H$67)</f>
        <v>15.010706638115632</v>
      </c>
      <c r="R66" s="149"/>
    </row>
    <row r="67" spans="1:18" s="127" customFormat="1" ht="12">
      <c r="A67" s="145" t="s">
        <v>41</v>
      </c>
      <c r="B67" s="146">
        <f t="shared" si="15"/>
        <v>13429</v>
      </c>
      <c r="C67" s="146"/>
      <c r="D67" s="146">
        <v>6138</v>
      </c>
      <c r="E67" s="146"/>
      <c r="F67" s="146">
        <v>3577</v>
      </c>
      <c r="G67" s="146"/>
      <c r="H67" s="146">
        <v>3714</v>
      </c>
      <c r="I67" s="146"/>
      <c r="J67" s="171"/>
      <c r="K67" s="137">
        <f>B67*100/SUM($B$62:$B$67)</f>
        <v>76.387940841865756</v>
      </c>
      <c r="L67" s="165"/>
      <c r="M67" s="137">
        <f>D67*100/SUM($D$62:$D$67)</f>
        <v>76.295835922933506</v>
      </c>
      <c r="N67" s="165"/>
      <c r="O67" s="137">
        <f>F67*100/SUM($F$62:$F$67)</f>
        <v>73.525179856115102</v>
      </c>
      <c r="P67" s="165"/>
      <c r="Q67" s="137">
        <f>H67*100/SUM($H$62:$H$67)</f>
        <v>79.528907922912211</v>
      </c>
      <c r="R67" s="149"/>
    </row>
    <row r="68" spans="1:18" s="127" customFormat="1" ht="12">
      <c r="A68" s="145" t="s">
        <v>4</v>
      </c>
      <c r="B68" s="146">
        <f t="shared" si="15"/>
        <v>1570</v>
      </c>
      <c r="C68" s="146"/>
      <c r="D68" s="146">
        <v>1031</v>
      </c>
      <c r="E68" s="146"/>
      <c r="F68" s="146">
        <v>476</v>
      </c>
      <c r="G68" s="146" t="s">
        <v>204</v>
      </c>
      <c r="H68" s="146">
        <v>63</v>
      </c>
      <c r="I68" s="146" t="s">
        <v>204</v>
      </c>
      <c r="J68" s="148"/>
      <c r="K68" s="212" t="s">
        <v>14</v>
      </c>
      <c r="L68" s="150"/>
      <c r="M68" s="212" t="s">
        <v>14</v>
      </c>
      <c r="N68" s="150"/>
      <c r="O68" s="212" t="s">
        <v>14</v>
      </c>
      <c r="P68" s="206"/>
      <c r="Q68" s="212" t="s">
        <v>14</v>
      </c>
      <c r="R68" s="137"/>
    </row>
    <row r="69" spans="1:18" s="266" customFormat="1" ht="6.6" customHeight="1" thickBot="1">
      <c r="A69" s="257"/>
      <c r="B69" s="258"/>
      <c r="C69" s="562"/>
      <c r="D69" s="258"/>
      <c r="E69" s="562"/>
      <c r="F69" s="259"/>
      <c r="G69" s="554"/>
      <c r="H69" s="260"/>
      <c r="I69" s="575"/>
      <c r="J69" s="261"/>
      <c r="K69" s="262"/>
      <c r="L69" s="263"/>
      <c r="M69" s="262"/>
      <c r="N69" s="263"/>
      <c r="O69" s="262"/>
      <c r="P69" s="264"/>
      <c r="Q69" s="263"/>
      <c r="R69" s="265"/>
    </row>
    <row r="70" spans="1:18" s="182" customFormat="1" ht="6.6" customHeight="1">
      <c r="B70" s="189"/>
      <c r="C70" s="571"/>
      <c r="D70" s="189"/>
      <c r="E70" s="571"/>
      <c r="G70" s="572"/>
      <c r="I70" s="572"/>
      <c r="K70" s="267"/>
      <c r="L70" s="268"/>
      <c r="M70" s="269"/>
      <c r="N70" s="268"/>
      <c r="O70" s="270"/>
      <c r="P70" s="270"/>
      <c r="Q70" s="270"/>
    </row>
    <row r="71" spans="1:18" s="9" customFormat="1" ht="11.25" customHeight="1">
      <c r="A71" s="9" t="s">
        <v>187</v>
      </c>
      <c r="B71" s="24"/>
      <c r="C71" s="556"/>
      <c r="D71" s="24"/>
      <c r="E71" s="556"/>
      <c r="F71" s="24"/>
      <c r="G71" s="556"/>
      <c r="H71" s="24"/>
      <c r="I71" s="556"/>
      <c r="K71" s="67"/>
      <c r="L71" s="67"/>
      <c r="M71" s="67"/>
      <c r="N71" s="67"/>
      <c r="O71" s="67"/>
      <c r="P71" s="67"/>
      <c r="Q71" s="67"/>
      <c r="R71" s="67"/>
    </row>
    <row r="72" spans="1:18" s="182" customFormat="1" ht="22.5" customHeight="1">
      <c r="A72" s="714" t="s">
        <v>160</v>
      </c>
      <c r="B72" s="714"/>
      <c r="C72" s="714"/>
      <c r="D72" s="714"/>
      <c r="E72" s="714"/>
      <c r="F72" s="714"/>
      <c r="G72" s="714"/>
      <c r="H72" s="714"/>
      <c r="I72" s="714"/>
      <c r="J72" s="714"/>
      <c r="K72" s="714"/>
      <c r="L72" s="714"/>
      <c r="M72" s="714"/>
      <c r="N72" s="714"/>
      <c r="O72" s="714"/>
      <c r="P72" s="714"/>
      <c r="Q72" s="714"/>
      <c r="R72" s="714"/>
    </row>
    <row r="73" spans="1:18" s="182" customFormat="1" ht="10.199999999999999">
      <c r="A73" s="287" t="s">
        <v>13</v>
      </c>
      <c r="B73" s="186"/>
      <c r="C73" s="571"/>
      <c r="D73" s="187"/>
      <c r="E73" s="571"/>
      <c r="G73" s="572"/>
      <c r="I73" s="572"/>
      <c r="K73" s="186"/>
      <c r="L73" s="188"/>
      <c r="M73" s="187"/>
      <c r="N73" s="188"/>
    </row>
    <row r="74" spans="1:18" s="182" customFormat="1" ht="10.199999999999999">
      <c r="A74" s="288" t="s">
        <v>68</v>
      </c>
      <c r="B74" s="189"/>
      <c r="C74" s="572"/>
      <c r="E74" s="572"/>
      <c r="G74" s="572"/>
      <c r="I74" s="572"/>
    </row>
    <row r="75" spans="1:18" s="182" customFormat="1" ht="10.199999999999999">
      <c r="A75" s="9" t="s">
        <v>229</v>
      </c>
      <c r="C75" s="572"/>
      <c r="E75" s="572"/>
      <c r="G75" s="572"/>
      <c r="I75" s="572"/>
    </row>
  </sheetData>
  <mergeCells count="15">
    <mergeCell ref="A72:R72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Z145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1.4"/>
  <cols>
    <col min="1" max="1" width="30.6640625" style="20" customWidth="1"/>
    <col min="2" max="2" width="8.6640625" style="39" customWidth="1"/>
    <col min="3" max="3" width="2.6640625" style="631" customWidth="1"/>
    <col min="4" max="4" width="8.6640625" style="39" customWidth="1"/>
    <col min="5" max="5" width="2.6640625" style="631" customWidth="1"/>
    <col min="6" max="6" width="8.6640625" style="39" customWidth="1"/>
    <col min="7" max="7" width="2.6640625" style="631" customWidth="1"/>
    <col min="8" max="8" width="8.6640625" style="74" customWidth="1"/>
    <col min="9" max="9" width="2.6640625" style="631" customWidth="1"/>
    <col min="10" max="10" width="1.6640625" style="39" customWidth="1"/>
    <col min="11" max="11" width="8.6640625" style="39" customWidth="1"/>
    <col min="12" max="12" width="2.6640625" style="39" customWidth="1"/>
    <col min="13" max="13" width="8.6640625" style="39" customWidth="1"/>
    <col min="14" max="14" width="2.6640625" style="39" customWidth="1"/>
    <col min="15" max="15" width="8.6640625" style="39" customWidth="1"/>
    <col min="16" max="16" width="2.6640625" style="39" customWidth="1"/>
    <col min="17" max="17" width="8.6640625" style="39" customWidth="1"/>
    <col min="18" max="18" width="2.6640625" style="39" customWidth="1"/>
    <col min="19" max="16384" width="11.44140625" style="20"/>
  </cols>
  <sheetData>
    <row r="1" spans="1:18" s="1" customFormat="1" ht="25.5" customHeight="1">
      <c r="A1" s="726" t="s">
        <v>241</v>
      </c>
      <c r="B1" s="726"/>
      <c r="C1" s="726"/>
      <c r="D1" s="726"/>
      <c r="E1" s="726"/>
      <c r="F1" s="726"/>
      <c r="G1" s="726"/>
      <c r="H1" s="726"/>
      <c r="I1" s="726"/>
      <c r="J1" s="726"/>
      <c r="K1" s="726"/>
      <c r="L1" s="726"/>
      <c r="M1" s="726"/>
      <c r="N1" s="726"/>
      <c r="O1" s="726"/>
      <c r="P1" s="726"/>
      <c r="Q1" s="726"/>
      <c r="R1" s="726"/>
    </row>
    <row r="2" spans="1:18" ht="6.6" customHeight="1" thickBot="1">
      <c r="A2" s="37"/>
      <c r="B2" s="38"/>
      <c r="C2" s="614"/>
      <c r="D2" s="38"/>
      <c r="E2" s="614"/>
      <c r="F2" s="38"/>
      <c r="G2" s="614"/>
      <c r="H2" s="77"/>
      <c r="I2" s="614"/>
      <c r="J2" s="38"/>
      <c r="K2" s="38"/>
      <c r="L2" s="38"/>
      <c r="M2" s="38"/>
      <c r="N2" s="38"/>
      <c r="O2" s="38"/>
      <c r="P2" s="38"/>
      <c r="Q2" s="40"/>
      <c r="R2" s="40"/>
    </row>
    <row r="3" spans="1:18" ht="6.6" customHeight="1">
      <c r="A3" s="461"/>
      <c r="B3" s="427"/>
      <c r="C3" s="558"/>
      <c r="D3" s="428"/>
      <c r="E3" s="558"/>
      <c r="F3" s="428"/>
      <c r="G3" s="558"/>
      <c r="H3" s="428"/>
      <c r="I3" s="55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61" customFormat="1" ht="12.75" customHeight="1">
      <c r="A4" s="727" t="s">
        <v>153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ht="6.6" customHeight="1">
      <c r="A5" s="727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ht="6.6" customHeight="1">
      <c r="A6" s="727"/>
      <c r="B6" s="500"/>
      <c r="C6" s="543"/>
      <c r="D6" s="500"/>
      <c r="E6" s="543"/>
      <c r="F6" s="500"/>
      <c r="G6" s="543"/>
      <c r="H6" s="500"/>
      <c r="I6" s="543"/>
      <c r="J6" s="429"/>
      <c r="K6" s="500"/>
      <c r="L6" s="500"/>
      <c r="M6" s="500"/>
      <c r="N6" s="500"/>
      <c r="O6" s="500"/>
      <c r="P6" s="500"/>
      <c r="Q6" s="500"/>
      <c r="R6" s="500"/>
    </row>
    <row r="7" spans="1:18" ht="12" customHeight="1">
      <c r="A7" s="727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ht="6.6" customHeight="1">
      <c r="A8" s="727"/>
      <c r="B8" s="716"/>
      <c r="C8" s="716"/>
      <c r="D8" s="430"/>
      <c r="E8" s="430"/>
      <c r="F8" s="430"/>
      <c r="G8" s="430"/>
      <c r="H8" s="430"/>
      <c r="I8" s="430"/>
      <c r="J8" s="429"/>
      <c r="K8" s="716"/>
      <c r="L8" s="716"/>
      <c r="M8" s="430"/>
      <c r="N8" s="430"/>
      <c r="O8" s="430"/>
      <c r="P8" s="430"/>
      <c r="Q8" s="430"/>
      <c r="R8" s="430"/>
    </row>
    <row r="9" spans="1:18" ht="6.6" customHeight="1">
      <c r="A9" s="727"/>
      <c r="B9" s="716"/>
      <c r="C9" s="716"/>
      <c r="D9" s="500"/>
      <c r="E9" s="543"/>
      <c r="F9" s="500"/>
      <c r="G9" s="543"/>
      <c r="H9" s="500"/>
      <c r="I9" s="543"/>
      <c r="J9" s="429"/>
      <c r="K9" s="716"/>
      <c r="L9" s="716"/>
      <c r="M9" s="500"/>
      <c r="N9" s="500"/>
      <c r="O9" s="500"/>
      <c r="P9" s="500"/>
      <c r="Q9" s="500"/>
      <c r="R9" s="500"/>
    </row>
    <row r="10" spans="1:18" ht="12.75" customHeight="1">
      <c r="A10" s="727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ht="6.6" customHeight="1">
      <c r="A11" s="462"/>
      <c r="B11" s="434"/>
      <c r="C11" s="559"/>
      <c r="D11" s="434"/>
      <c r="E11" s="559"/>
      <c r="F11" s="434"/>
      <c r="G11" s="559"/>
      <c r="H11" s="434"/>
      <c r="I11" s="559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6" customFormat="1" ht="6.6" customHeight="1">
      <c r="A12" s="33"/>
      <c r="B12" s="41"/>
      <c r="C12" s="635"/>
      <c r="D12" s="42"/>
      <c r="E12" s="615"/>
      <c r="F12" s="42"/>
      <c r="G12" s="615"/>
      <c r="H12" s="80"/>
      <c r="I12" s="615"/>
      <c r="J12" s="43"/>
      <c r="K12" s="2"/>
      <c r="L12" s="2"/>
      <c r="M12" s="44"/>
      <c r="N12" s="43"/>
      <c r="O12" s="44"/>
      <c r="P12" s="43"/>
      <c r="Q12" s="2"/>
      <c r="R12" s="2"/>
    </row>
    <row r="13" spans="1:18" s="27" customFormat="1" ht="12">
      <c r="A13" s="447" t="s">
        <v>156</v>
      </c>
      <c r="B13" s="464">
        <f>SUM(D13,F13,H13)</f>
        <v>96300</v>
      </c>
      <c r="C13" s="616"/>
      <c r="D13" s="464">
        <f>D15</f>
        <v>51113</v>
      </c>
      <c r="E13" s="616"/>
      <c r="F13" s="464">
        <f>F15</f>
        <v>30049</v>
      </c>
      <c r="G13" s="616"/>
      <c r="H13" s="464">
        <f>H15</f>
        <v>15138</v>
      </c>
      <c r="I13" s="616"/>
      <c r="J13" s="465"/>
      <c r="K13" s="536">
        <f>M13+O13+Q13</f>
        <v>100</v>
      </c>
      <c r="L13" s="466"/>
      <c r="M13" s="466">
        <f>D13*100/B13</f>
        <v>53.076843198338523</v>
      </c>
      <c r="N13" s="467"/>
      <c r="O13" s="466">
        <f>F13*100/B13</f>
        <v>31.203530633437175</v>
      </c>
      <c r="P13" s="468"/>
      <c r="Q13" s="466">
        <f>H13*100/B13</f>
        <v>15.719626168224298</v>
      </c>
      <c r="R13" s="466"/>
    </row>
    <row r="14" spans="1:18" s="26" customFormat="1" ht="6" customHeight="1">
      <c r="B14" s="120"/>
      <c r="C14" s="617"/>
      <c r="D14" s="120"/>
      <c r="E14" s="617"/>
      <c r="F14" s="120"/>
      <c r="G14" s="617"/>
      <c r="H14" s="120"/>
      <c r="I14" s="617"/>
      <c r="J14" s="48"/>
      <c r="K14" s="103"/>
      <c r="L14" s="103"/>
      <c r="M14" s="103"/>
      <c r="N14" s="113"/>
      <c r="O14" s="103"/>
      <c r="P14" s="121"/>
      <c r="Q14" s="103"/>
      <c r="R14" s="103"/>
    </row>
    <row r="15" spans="1:18" s="319" customFormat="1" ht="12">
      <c r="A15" s="469" t="s">
        <v>15</v>
      </c>
      <c r="B15" s="458">
        <f t="shared" ref="B15" si="0">SUM(D15,F15,H15)</f>
        <v>96300</v>
      </c>
      <c r="C15" s="458"/>
      <c r="D15" s="458">
        <f>SUM(D16:D17)</f>
        <v>51113</v>
      </c>
      <c r="E15" s="458"/>
      <c r="F15" s="458">
        <f>SUM(F16:F17)</f>
        <v>30049</v>
      </c>
      <c r="G15" s="458"/>
      <c r="H15" s="458">
        <f>SUM(H16:H17)</f>
        <v>15138</v>
      </c>
      <c r="I15" s="596"/>
      <c r="J15" s="470"/>
      <c r="K15" s="471">
        <f>SUM(K16:K17)</f>
        <v>100</v>
      </c>
      <c r="L15" s="471"/>
      <c r="M15" s="471">
        <f>SUM(M16:M17)</f>
        <v>100</v>
      </c>
      <c r="N15" s="471"/>
      <c r="O15" s="471">
        <f>SUM(O16:O17)</f>
        <v>100</v>
      </c>
      <c r="P15" s="446"/>
      <c r="Q15" s="471">
        <f>SUM(Q16:Q17)</f>
        <v>100</v>
      </c>
      <c r="R15" s="471"/>
    </row>
    <row r="16" spans="1:18" s="314" customFormat="1">
      <c r="A16" s="472" t="s">
        <v>89</v>
      </c>
      <c r="B16" s="473">
        <f>SUM(D16,F16,H16)</f>
        <v>86273</v>
      </c>
      <c r="C16" s="473"/>
      <c r="D16" s="473">
        <v>45941</v>
      </c>
      <c r="E16" s="473"/>
      <c r="F16" s="473">
        <v>27317</v>
      </c>
      <c r="G16" s="473"/>
      <c r="H16" s="473">
        <v>13015</v>
      </c>
      <c r="I16" s="596"/>
      <c r="J16" s="474"/>
      <c r="K16" s="475">
        <f>B16*100/SUM(B16:B17)</f>
        <v>89.587746625129796</v>
      </c>
      <c r="L16" s="475"/>
      <c r="M16" s="475">
        <f>D16*100/SUM(D16:D17)</f>
        <v>89.881243519261247</v>
      </c>
      <c r="N16" s="475"/>
      <c r="O16" s="475">
        <f>F16*100/SUM(F16:F17)</f>
        <v>90.908183300609011</v>
      </c>
      <c r="P16" s="476"/>
      <c r="Q16" s="475">
        <f>H16*100/SUM(H16:H17)</f>
        <v>85.975690315761653</v>
      </c>
      <c r="R16" s="475"/>
    </row>
    <row r="17" spans="1:26" s="314" customFormat="1">
      <c r="A17" s="472" t="s">
        <v>90</v>
      </c>
      <c r="B17" s="473">
        <f>SUM(D17,F17,H17)</f>
        <v>10027</v>
      </c>
      <c r="C17" s="473"/>
      <c r="D17" s="473">
        <v>5172</v>
      </c>
      <c r="E17" s="473"/>
      <c r="F17" s="473">
        <v>2732</v>
      </c>
      <c r="G17" s="473"/>
      <c r="H17" s="473">
        <v>2123</v>
      </c>
      <c r="I17" s="596"/>
      <c r="J17" s="474"/>
      <c r="K17" s="475">
        <f>B17*100/SUM(B16:B17)</f>
        <v>10.412253374870197</v>
      </c>
      <c r="L17" s="475"/>
      <c r="M17" s="475">
        <f>D17*100/SUM(D16:D17)</f>
        <v>10.118756480738755</v>
      </c>
      <c r="N17" s="475"/>
      <c r="O17" s="475">
        <f>F17*100/SUM(F16:F17)</f>
        <v>9.0918166993909946</v>
      </c>
      <c r="P17" s="476"/>
      <c r="Q17" s="475">
        <f>H17*100/SUM(H16:H17)</f>
        <v>14.024309684238341</v>
      </c>
      <c r="R17" s="475"/>
    </row>
    <row r="18" spans="1:26" s="26" customFormat="1" ht="6" customHeight="1">
      <c r="B18" s="120"/>
      <c r="C18" s="617"/>
      <c r="D18" s="120"/>
      <c r="E18" s="617"/>
      <c r="F18" s="120"/>
      <c r="G18" s="617"/>
      <c r="H18" s="120"/>
      <c r="I18" s="617"/>
      <c r="J18" s="48"/>
      <c r="K18" s="103"/>
      <c r="L18" s="103"/>
      <c r="M18" s="103"/>
      <c r="N18" s="113"/>
      <c r="O18" s="103"/>
      <c r="P18" s="121"/>
      <c r="Q18" s="103"/>
      <c r="R18" s="103"/>
    </row>
    <row r="19" spans="1:26" s="26" customFormat="1" ht="12" customHeight="1">
      <c r="A19" s="463" t="s">
        <v>81</v>
      </c>
      <c r="B19" s="464">
        <f>SUM(D19,F19,H19)</f>
        <v>86273</v>
      </c>
      <c r="C19" s="464"/>
      <c r="D19" s="464">
        <f>D16</f>
        <v>45941</v>
      </c>
      <c r="E19" s="464"/>
      <c r="F19" s="464">
        <f>F16</f>
        <v>27317</v>
      </c>
      <c r="G19" s="464"/>
      <c r="H19" s="464">
        <f>H16</f>
        <v>13015</v>
      </c>
      <c r="I19" s="616"/>
      <c r="J19" s="465"/>
      <c r="K19" s="536">
        <f>M19+O19+Q19</f>
        <v>100</v>
      </c>
      <c r="L19" s="466"/>
      <c r="M19" s="466">
        <f>D19*100/B19</f>
        <v>53.250727342273947</v>
      </c>
      <c r="N19" s="467"/>
      <c r="O19" s="466">
        <f>F19*100/B19</f>
        <v>31.663440473844656</v>
      </c>
      <c r="P19" s="468"/>
      <c r="Q19" s="466">
        <f>H19*100/B19</f>
        <v>15.085832183881399</v>
      </c>
      <c r="R19" s="466"/>
      <c r="T19" s="695"/>
      <c r="U19" s="695"/>
      <c r="V19" s="695"/>
      <c r="W19" s="695"/>
      <c r="X19" s="695"/>
      <c r="Y19" s="695"/>
      <c r="Z19" s="688"/>
    </row>
    <row r="20" spans="1:26" s="26" customFormat="1" ht="6" customHeight="1">
      <c r="B20" s="120"/>
      <c r="C20" s="617"/>
      <c r="D20" s="120"/>
      <c r="E20" s="617"/>
      <c r="F20" s="120"/>
      <c r="G20" s="617"/>
      <c r="H20" s="120"/>
      <c r="I20" s="617"/>
      <c r="J20" s="48"/>
      <c r="K20" s="103"/>
      <c r="L20" s="103"/>
      <c r="M20" s="103"/>
      <c r="N20" s="113"/>
      <c r="O20" s="103"/>
      <c r="P20" s="121"/>
      <c r="Q20" s="103"/>
      <c r="R20" s="103"/>
      <c r="T20" s="696"/>
      <c r="U20" s="696"/>
      <c r="V20" s="696"/>
      <c r="W20" s="696"/>
      <c r="X20" s="696"/>
      <c r="Y20" s="696"/>
      <c r="Z20" s="688"/>
    </row>
    <row r="21" spans="1:26" ht="13.2">
      <c r="A21" s="291" t="s">
        <v>16</v>
      </c>
      <c r="B21" s="86">
        <f>SUM(D21,F21,H21)</f>
        <v>86186</v>
      </c>
      <c r="C21" s="617"/>
      <c r="D21" s="94">
        <f>SUM(D22:D26)</f>
        <v>45907</v>
      </c>
      <c r="E21" s="617"/>
      <c r="F21" s="94">
        <f>SUM(F22:F26)</f>
        <v>27264</v>
      </c>
      <c r="G21" s="617"/>
      <c r="H21" s="94">
        <f>SUM(H22:H26)</f>
        <v>13015</v>
      </c>
      <c r="I21" s="617"/>
      <c r="J21" s="32"/>
      <c r="K21" s="99">
        <f>SUM(K22:K26)</f>
        <v>100</v>
      </c>
      <c r="L21" s="89"/>
      <c r="M21" s="99">
        <f>SUM(M22:M26)</f>
        <v>100.00000000000001</v>
      </c>
      <c r="N21" s="89"/>
      <c r="O21" s="99">
        <f>SUM(O22:O26)</f>
        <v>100</v>
      </c>
      <c r="P21" s="6"/>
      <c r="Q21" s="99">
        <f>SUM(Q22:Q26)</f>
        <v>100.00000000000001</v>
      </c>
      <c r="R21" s="89"/>
      <c r="T21" s="695"/>
      <c r="U21" s="695"/>
      <c r="V21" s="695"/>
      <c r="W21" s="695"/>
      <c r="X21" s="695"/>
      <c r="Y21" s="695"/>
      <c r="Z21" s="693"/>
    </row>
    <row r="22" spans="1:26" ht="13.2">
      <c r="A22" s="292" t="s">
        <v>220</v>
      </c>
      <c r="B22" s="85">
        <f t="shared" ref="B21:B26" si="1">SUM(D22,F22,H22)</f>
        <v>12763</v>
      </c>
      <c r="C22" s="617"/>
      <c r="D22" s="85">
        <v>9004</v>
      </c>
      <c r="E22" s="85"/>
      <c r="F22" s="85">
        <v>2398</v>
      </c>
      <c r="G22" s="85"/>
      <c r="H22" s="85">
        <v>1361</v>
      </c>
      <c r="I22" s="617"/>
      <c r="J22" s="34"/>
      <c r="K22" s="87">
        <f>B22*100/SUM($B$22:$B$26)</f>
        <v>14.808669621516255</v>
      </c>
      <c r="L22" s="100"/>
      <c r="M22" s="87">
        <f>D22*100/SUM($D$22:$D$26)</f>
        <v>19.613566558476922</v>
      </c>
      <c r="N22" s="101"/>
      <c r="O22" s="87">
        <f>F22*100/SUM($F$22:$F$26)</f>
        <v>8.7954812206572761</v>
      </c>
      <c r="P22" s="47"/>
      <c r="Q22" s="87">
        <f>H22*100/SUM($H$22:$H$26)</f>
        <v>10.457164809834806</v>
      </c>
      <c r="R22" s="100"/>
      <c r="T22" s="696"/>
      <c r="U22" s="696"/>
      <c r="V22" s="696"/>
      <c r="W22" s="696"/>
      <c r="X22" s="696"/>
      <c r="Y22" s="696"/>
      <c r="Z22" s="693"/>
    </row>
    <row r="23" spans="1:26" ht="13.2">
      <c r="A23" s="292" t="s">
        <v>1</v>
      </c>
      <c r="B23" s="85">
        <f t="shared" si="1"/>
        <v>44367</v>
      </c>
      <c r="C23" s="617"/>
      <c r="D23" s="85">
        <v>24255</v>
      </c>
      <c r="E23" s="85"/>
      <c r="F23" s="85">
        <v>14187</v>
      </c>
      <c r="G23" s="85"/>
      <c r="H23" s="85">
        <v>5925</v>
      </c>
      <c r="I23" s="617"/>
      <c r="J23" s="34"/>
      <c r="K23" s="87">
        <f t="shared" ref="K23:K26" si="2">B23*100/SUM($B$22:$B$26)</f>
        <v>51.478198315271619</v>
      </c>
      <c r="L23" s="100"/>
      <c r="M23" s="87">
        <f t="shared" ref="M23:M26" si="3">D23*100/SUM($D$22:$D$26)</f>
        <v>52.83507961748753</v>
      </c>
      <c r="N23" s="101"/>
      <c r="O23" s="87">
        <f t="shared" ref="O23:O26" si="4">F23*100/SUM($F$22:$F$26)</f>
        <v>52.035651408450704</v>
      </c>
      <c r="P23" s="47"/>
      <c r="Q23" s="87">
        <f t="shared" ref="Q23:Q26" si="5">H23*100/SUM($H$22:$H$26)</f>
        <v>45.52439492892816</v>
      </c>
      <c r="R23" s="100"/>
      <c r="T23" s="697"/>
      <c r="U23" s="697"/>
      <c r="V23" s="697"/>
      <c r="W23" s="697"/>
      <c r="X23" s="697"/>
      <c r="Y23" s="697"/>
      <c r="Z23" s="693"/>
    </row>
    <row r="24" spans="1:26" ht="13.2">
      <c r="A24" s="292" t="s">
        <v>2</v>
      </c>
      <c r="B24" s="85">
        <f t="shared" si="1"/>
        <v>20105</v>
      </c>
      <c r="C24" s="617"/>
      <c r="D24" s="85">
        <v>8891</v>
      </c>
      <c r="E24" s="85"/>
      <c r="F24" s="85">
        <v>7538</v>
      </c>
      <c r="G24" s="85"/>
      <c r="H24" s="85">
        <v>3676</v>
      </c>
      <c r="I24" s="617"/>
      <c r="J24" s="34"/>
      <c r="K24" s="87">
        <f t="shared" si="2"/>
        <v>23.327454574988977</v>
      </c>
      <c r="L24" s="100"/>
      <c r="M24" s="87">
        <f t="shared" si="3"/>
        <v>19.36741673383144</v>
      </c>
      <c r="N24" s="101"/>
      <c r="O24" s="87">
        <f t="shared" si="4"/>
        <v>27.648180751173708</v>
      </c>
      <c r="P24" s="47"/>
      <c r="Q24" s="87">
        <f t="shared" si="5"/>
        <v>28.244333461390703</v>
      </c>
      <c r="R24" s="100"/>
      <c r="T24" s="697"/>
      <c r="U24" s="697"/>
      <c r="V24" s="689"/>
      <c r="W24" s="689"/>
      <c r="X24" s="689"/>
      <c r="Y24" s="697"/>
      <c r="Z24" s="693"/>
    </row>
    <row r="25" spans="1:26" ht="13.2">
      <c r="A25" s="292" t="s">
        <v>3</v>
      </c>
      <c r="B25" s="85">
        <f t="shared" si="1"/>
        <v>7268</v>
      </c>
      <c r="C25" s="617"/>
      <c r="D25" s="85">
        <v>3017</v>
      </c>
      <c r="E25" s="85"/>
      <c r="F25" s="85">
        <v>2540</v>
      </c>
      <c r="G25" s="85"/>
      <c r="H25" s="85">
        <v>1711</v>
      </c>
      <c r="I25" s="617"/>
      <c r="J25" s="34"/>
      <c r="K25" s="87">
        <f t="shared" si="2"/>
        <v>8.4329241408117319</v>
      </c>
      <c r="L25" s="100"/>
      <c r="M25" s="87">
        <f t="shared" si="3"/>
        <v>6.571982486331061</v>
      </c>
      <c r="N25" s="101"/>
      <c r="O25" s="87">
        <f t="shared" si="4"/>
        <v>9.31631455399061</v>
      </c>
      <c r="P25" s="47"/>
      <c r="Q25" s="87">
        <f t="shared" si="5"/>
        <v>13.146369573568959</v>
      </c>
      <c r="R25" s="100"/>
      <c r="T25" s="696"/>
      <c r="U25" s="694"/>
      <c r="V25" s="691"/>
      <c r="W25" s="691"/>
      <c r="X25" s="691"/>
      <c r="Y25" s="691"/>
      <c r="Z25" s="693"/>
    </row>
    <row r="26" spans="1:26" ht="13.2">
      <c r="A26" s="196" t="s">
        <v>40</v>
      </c>
      <c r="B26" s="85">
        <f t="shared" si="1"/>
        <v>1683</v>
      </c>
      <c r="C26" s="617"/>
      <c r="D26" s="85">
        <v>740</v>
      </c>
      <c r="E26" s="85" t="s">
        <v>204</v>
      </c>
      <c r="F26" s="85">
        <v>601</v>
      </c>
      <c r="G26" s="85" t="s">
        <v>204</v>
      </c>
      <c r="H26" s="85">
        <v>342</v>
      </c>
      <c r="I26" s="617"/>
      <c r="J26" s="34"/>
      <c r="K26" s="87">
        <f t="shared" si="2"/>
        <v>1.9527533474114125</v>
      </c>
      <c r="L26" s="100"/>
      <c r="M26" s="87">
        <f t="shared" si="3"/>
        <v>1.6119546038730477</v>
      </c>
      <c r="N26" s="101"/>
      <c r="O26" s="87">
        <f t="shared" si="4"/>
        <v>2.2043720657276995</v>
      </c>
      <c r="P26" s="47"/>
      <c r="Q26" s="87">
        <f t="shared" si="5"/>
        <v>2.6277372262773722</v>
      </c>
      <c r="R26" s="100"/>
      <c r="T26" s="696"/>
      <c r="U26" s="694"/>
      <c r="V26" s="691"/>
      <c r="W26" s="691"/>
      <c r="X26" s="691"/>
      <c r="Y26" s="691"/>
      <c r="Z26" s="693"/>
    </row>
    <row r="27" spans="1:26" ht="13.2">
      <c r="A27" s="196" t="s">
        <v>4</v>
      </c>
      <c r="B27" s="85">
        <f>SUM(D27,F27,H27)</f>
        <v>86</v>
      </c>
      <c r="C27" s="617" t="s">
        <v>204</v>
      </c>
      <c r="D27" s="85">
        <v>34</v>
      </c>
      <c r="E27" s="85" t="s">
        <v>204</v>
      </c>
      <c r="F27" s="85">
        <v>52</v>
      </c>
      <c r="G27" s="85" t="s">
        <v>204</v>
      </c>
      <c r="H27" s="85">
        <v>0</v>
      </c>
      <c r="I27" s="617"/>
      <c r="J27" s="34"/>
      <c r="K27" s="90" t="s">
        <v>14</v>
      </c>
      <c r="L27" s="90"/>
      <c r="M27" s="90" t="s">
        <v>14</v>
      </c>
      <c r="N27" s="101"/>
      <c r="O27" s="87">
        <v>0</v>
      </c>
      <c r="P27" s="47"/>
      <c r="Q27" s="87">
        <v>0</v>
      </c>
      <c r="R27" s="100"/>
      <c r="T27" s="725"/>
      <c r="U27" s="725"/>
      <c r="V27" s="691"/>
      <c r="W27" s="691"/>
      <c r="X27" s="691"/>
      <c r="Y27" s="691"/>
      <c r="Z27" s="693"/>
    </row>
    <row r="28" spans="1:26" ht="6.6" customHeight="1">
      <c r="A28" s="8"/>
      <c r="B28" s="85"/>
      <c r="C28" s="618"/>
      <c r="D28" s="85"/>
      <c r="E28" s="85"/>
      <c r="F28" s="85"/>
      <c r="G28" s="85"/>
      <c r="H28" s="85"/>
      <c r="I28" s="618"/>
      <c r="J28" s="15"/>
      <c r="K28" s="87"/>
      <c r="L28" s="87"/>
      <c r="M28" s="102"/>
      <c r="N28" s="87"/>
      <c r="O28" s="102"/>
      <c r="P28" s="7"/>
      <c r="Q28" s="102"/>
      <c r="R28" s="87"/>
    </row>
    <row r="29" spans="1:26" s="25" customFormat="1" ht="12">
      <c r="A29" s="293" t="s">
        <v>17</v>
      </c>
      <c r="B29" s="94">
        <f t="shared" ref="B29:B32" si="6">SUM(D29,F29,H29)</f>
        <v>86272</v>
      </c>
      <c r="C29" s="617"/>
      <c r="D29" s="94">
        <f>SUM(D30:D32)</f>
        <v>45940</v>
      </c>
      <c r="E29" s="617"/>
      <c r="F29" s="94">
        <f>SUM(F30:F32)</f>
        <v>27317</v>
      </c>
      <c r="G29" s="617"/>
      <c r="H29" s="94">
        <f>SUM(H30:H32)</f>
        <v>13015</v>
      </c>
      <c r="I29" s="617"/>
      <c r="J29" s="32"/>
      <c r="K29" s="99">
        <f>SUM(K30:K31)</f>
        <v>100</v>
      </c>
      <c r="L29" s="89"/>
      <c r="M29" s="99">
        <f>SUM(M30:M31)</f>
        <v>100</v>
      </c>
      <c r="N29" s="89"/>
      <c r="O29" s="99">
        <f>SUM(O30:O31)</f>
        <v>100</v>
      </c>
      <c r="P29" s="89"/>
      <c r="Q29" s="99">
        <f>SUM(Q30:Q31)</f>
        <v>100</v>
      </c>
      <c r="R29" s="89"/>
    </row>
    <row r="30" spans="1:26">
      <c r="A30" s="199" t="s">
        <v>18</v>
      </c>
      <c r="B30" s="85">
        <f>SUM(D30,F30,H30)</f>
        <v>83010</v>
      </c>
      <c r="C30" s="85"/>
      <c r="D30" s="85">
        <v>44537</v>
      </c>
      <c r="E30" s="85"/>
      <c r="F30" s="85">
        <v>25949</v>
      </c>
      <c r="G30" s="85"/>
      <c r="H30" s="85">
        <v>12524</v>
      </c>
      <c r="I30" s="617"/>
      <c r="J30" s="34"/>
      <c r="K30" s="87">
        <f>B30*100/SUM(B30:B31)</f>
        <v>96.394356383905247</v>
      </c>
      <c r="L30" s="100"/>
      <c r="M30" s="87">
        <f>D30*100/SUM(D30:D31)</f>
        <v>97.278465806085222</v>
      </c>
      <c r="N30" s="101"/>
      <c r="O30" s="87">
        <f>F30*100/SUM(F30:F31)</f>
        <v>94.992129443203865</v>
      </c>
      <c r="P30" s="101"/>
      <c r="Q30" s="87">
        <f>H30*100/SUM(H30:H31)</f>
        <v>96.227429888590095</v>
      </c>
      <c r="R30" s="100"/>
    </row>
    <row r="31" spans="1:26">
      <c r="A31" s="199" t="s">
        <v>19</v>
      </c>
      <c r="B31" s="85">
        <f t="shared" si="6"/>
        <v>3105</v>
      </c>
      <c r="C31" s="85"/>
      <c r="D31" s="85">
        <v>1246</v>
      </c>
      <c r="E31" s="85"/>
      <c r="F31" s="85">
        <v>1368</v>
      </c>
      <c r="G31" s="85"/>
      <c r="H31" s="85">
        <v>491</v>
      </c>
      <c r="I31" s="619"/>
      <c r="J31" s="34"/>
      <c r="K31" s="87">
        <f>B31*100/SUM(B30:B31)</f>
        <v>3.6056436160947571</v>
      </c>
      <c r="L31" s="100"/>
      <c r="M31" s="87">
        <f>D31*100/SUM(D30:D31)</f>
        <v>2.7215341939147719</v>
      </c>
      <c r="N31" s="101"/>
      <c r="O31" s="87">
        <f>F31*100/SUM(F30:F31)</f>
        <v>5.0078705567961341</v>
      </c>
      <c r="P31" s="101"/>
      <c r="Q31" s="87">
        <f>H31*100/SUM(H30:H31)</f>
        <v>3.7725701114099115</v>
      </c>
      <c r="R31" s="100"/>
    </row>
    <row r="32" spans="1:26">
      <c r="A32" s="384" t="s">
        <v>4</v>
      </c>
      <c r="B32" s="85">
        <f t="shared" si="6"/>
        <v>157</v>
      </c>
      <c r="C32" s="85" t="s">
        <v>204</v>
      </c>
      <c r="D32" s="85">
        <v>157</v>
      </c>
      <c r="E32" s="85" t="s">
        <v>204</v>
      </c>
      <c r="F32" s="85">
        <v>0</v>
      </c>
      <c r="G32" s="85"/>
      <c r="H32" s="85">
        <v>0</v>
      </c>
      <c r="I32" s="619"/>
      <c r="J32" s="34"/>
      <c r="K32" s="90">
        <v>0</v>
      </c>
      <c r="L32" s="346"/>
      <c r="M32" s="90">
        <v>0</v>
      </c>
      <c r="N32" s="346"/>
      <c r="O32" s="365">
        <v>0</v>
      </c>
      <c r="P32" s="346"/>
      <c r="Q32" s="90">
        <v>0</v>
      </c>
      <c r="R32" s="100"/>
    </row>
    <row r="33" spans="1:18" ht="6.6" customHeight="1">
      <c r="A33" s="35"/>
      <c r="B33" s="96"/>
      <c r="C33" s="617"/>
      <c r="D33" s="98"/>
      <c r="E33" s="617"/>
      <c r="F33" s="97"/>
      <c r="G33" s="617"/>
      <c r="H33" s="97"/>
      <c r="I33" s="620"/>
      <c r="J33" s="34"/>
      <c r="K33" s="100"/>
      <c r="L33" s="100"/>
      <c r="M33" s="87"/>
      <c r="N33" s="100"/>
      <c r="O33" s="101"/>
      <c r="P33" s="47"/>
      <c r="Q33" s="101"/>
      <c r="R33" s="100"/>
    </row>
    <row r="34" spans="1:18" s="25" customFormat="1" ht="12">
      <c r="A34" s="294" t="s">
        <v>20</v>
      </c>
      <c r="B34" s="86">
        <f t="shared" ref="B34:B41" si="7">SUM(D34,F34,H34)</f>
        <v>86274</v>
      </c>
      <c r="C34" s="617"/>
      <c r="D34" s="94">
        <f>SUM(D35:D42)</f>
        <v>45942</v>
      </c>
      <c r="E34" s="617"/>
      <c r="F34" s="94">
        <f>SUM(F35:F41)</f>
        <v>27317</v>
      </c>
      <c r="G34" s="617"/>
      <c r="H34" s="94">
        <f>SUM(H35:H41)</f>
        <v>13015</v>
      </c>
      <c r="I34" s="621"/>
      <c r="J34" s="32"/>
      <c r="K34" s="99">
        <f>SUM(K35:K40)</f>
        <v>100</v>
      </c>
      <c r="L34" s="89"/>
      <c r="M34" s="99">
        <f>SUM(M35:M40)</f>
        <v>100</v>
      </c>
      <c r="N34" s="89"/>
      <c r="O34" s="99">
        <f>SUM(O35:O40)</f>
        <v>100</v>
      </c>
      <c r="P34" s="6"/>
      <c r="Q34" s="99">
        <f>SUM(Q35:Q40)</f>
        <v>100</v>
      </c>
      <c r="R34" s="89"/>
    </row>
    <row r="35" spans="1:18">
      <c r="A35" s="295" t="s">
        <v>5</v>
      </c>
      <c r="B35" s="85">
        <f>SUM(D35,F35,H35)</f>
        <v>4562</v>
      </c>
      <c r="C35" s="85"/>
      <c r="D35" s="85">
        <v>2821</v>
      </c>
      <c r="E35" s="85"/>
      <c r="F35" s="85">
        <v>1249</v>
      </c>
      <c r="G35" s="85" t="s">
        <v>204</v>
      </c>
      <c r="H35" s="85">
        <v>492</v>
      </c>
      <c r="I35" s="619"/>
      <c r="J35" s="34"/>
      <c r="K35" s="87">
        <f>B35*100/SUM($B$35:$B$40)</f>
        <v>5.2984285896795624</v>
      </c>
      <c r="L35" s="100"/>
      <c r="M35" s="87">
        <f>D35*100/SUM($D$35:$D$40)</f>
        <v>6.1565657667881535</v>
      </c>
      <c r="N35" s="101"/>
      <c r="O35" s="87">
        <f>F35*100/SUM($F$35:$F$40)</f>
        <v>4.5809646066385472</v>
      </c>
      <c r="P35" s="47"/>
      <c r="Q35" s="87">
        <f>H35*100/SUM($H$35:$H$40)</f>
        <v>3.7802535535920092</v>
      </c>
      <c r="R35" s="100"/>
    </row>
    <row r="36" spans="1:18">
      <c r="A36" s="295" t="s">
        <v>161</v>
      </c>
      <c r="B36" s="85">
        <f>SUM(D36,F36,H36)</f>
        <v>20902</v>
      </c>
      <c r="C36" s="85"/>
      <c r="D36" s="85">
        <v>12321</v>
      </c>
      <c r="E36" s="85"/>
      <c r="F36" s="85">
        <v>6405</v>
      </c>
      <c r="G36" s="85"/>
      <c r="H36" s="85">
        <v>2176</v>
      </c>
      <c r="I36" s="620"/>
      <c r="J36" s="34"/>
      <c r="K36" s="87">
        <f t="shared" ref="K36:K40" si="8">B36*100/SUM($B$35:$B$40)</f>
        <v>24.276140811372692</v>
      </c>
      <c r="L36" s="100"/>
      <c r="M36" s="87">
        <f t="shared" ref="M36:M40" si="9">D36*100/SUM($D$35:$D$40)</f>
        <v>26.889417515986121</v>
      </c>
      <c r="N36" s="101"/>
      <c r="O36" s="87">
        <f t="shared" ref="O36:O40" si="10">F36*100/SUM($F$35:$F$40)</f>
        <v>23.491655969191271</v>
      </c>
      <c r="P36" s="47"/>
      <c r="Q36" s="87">
        <f t="shared" ref="Q36:Q40" si="11">H36*100/SUM($H$35:$H$40)</f>
        <v>16.719170188244334</v>
      </c>
      <c r="R36" s="100"/>
    </row>
    <row r="37" spans="1:18">
      <c r="A37" s="296" t="s">
        <v>162</v>
      </c>
      <c r="B37" s="85">
        <f>SUM(D37,F37,H37)</f>
        <v>21011</v>
      </c>
      <c r="C37" s="85"/>
      <c r="D37" s="85">
        <v>9486</v>
      </c>
      <c r="E37" s="85"/>
      <c r="F37" s="85">
        <v>10212</v>
      </c>
      <c r="G37" s="85"/>
      <c r="H37" s="85">
        <v>1313</v>
      </c>
      <c r="I37" s="620"/>
      <c r="J37" s="34"/>
      <c r="K37" s="87">
        <f t="shared" si="8"/>
        <v>24.40273632129708</v>
      </c>
      <c r="L37" s="100"/>
      <c r="M37" s="87">
        <f t="shared" si="9"/>
        <v>20.702298072935989</v>
      </c>
      <c r="N37" s="101"/>
      <c r="O37" s="87">
        <f t="shared" si="10"/>
        <v>37.454612140106363</v>
      </c>
      <c r="P37" s="47"/>
      <c r="Q37" s="87">
        <f t="shared" si="11"/>
        <v>10.088359585094123</v>
      </c>
      <c r="R37" s="100"/>
    </row>
    <row r="38" spans="1:18">
      <c r="A38" s="296" t="s">
        <v>163</v>
      </c>
      <c r="B38" s="85">
        <f>SUM(D38,F38,H38)</f>
        <v>10715</v>
      </c>
      <c r="C38" s="85"/>
      <c r="D38" s="85">
        <v>6419</v>
      </c>
      <c r="E38" s="85"/>
      <c r="F38" s="85">
        <v>2453</v>
      </c>
      <c r="G38" s="85"/>
      <c r="H38" s="85">
        <v>1843</v>
      </c>
      <c r="I38" s="620"/>
      <c r="J38" s="34"/>
      <c r="K38" s="87">
        <f t="shared" si="8"/>
        <v>12.444687053576613</v>
      </c>
      <c r="L38" s="100"/>
      <c r="M38" s="87">
        <f t="shared" si="9"/>
        <v>14.008860566115972</v>
      </c>
      <c r="N38" s="101"/>
      <c r="O38" s="87">
        <f t="shared" si="10"/>
        <v>8.996882450027508</v>
      </c>
      <c r="P38" s="47"/>
      <c r="Q38" s="87">
        <f t="shared" si="11"/>
        <v>14.160583941605839</v>
      </c>
      <c r="R38" s="100"/>
    </row>
    <row r="39" spans="1:18">
      <c r="A39" s="295" t="s">
        <v>164</v>
      </c>
      <c r="B39" s="85">
        <f t="shared" si="7"/>
        <v>10501</v>
      </c>
      <c r="C39" s="85"/>
      <c r="D39" s="85">
        <v>5170</v>
      </c>
      <c r="E39" s="85"/>
      <c r="F39" s="85">
        <v>2707</v>
      </c>
      <c r="G39" s="85"/>
      <c r="H39" s="85">
        <v>2624</v>
      </c>
      <c r="I39" s="620"/>
      <c r="J39" s="34"/>
      <c r="K39" s="87">
        <f t="shared" si="8"/>
        <v>12.196141740514047</v>
      </c>
      <c r="L39" s="100"/>
      <c r="M39" s="87">
        <f t="shared" si="9"/>
        <v>11.283036162458261</v>
      </c>
      <c r="N39" s="101"/>
      <c r="O39" s="87">
        <f t="shared" si="10"/>
        <v>9.928479735925178</v>
      </c>
      <c r="P39" s="47"/>
      <c r="Q39" s="87">
        <f t="shared" si="11"/>
        <v>20.161352285824048</v>
      </c>
      <c r="R39" s="100"/>
    </row>
    <row r="40" spans="1:18" s="14" customFormat="1">
      <c r="A40" s="19" t="s">
        <v>165</v>
      </c>
      <c r="B40" s="85">
        <f>SUM(D40,F40,H40)</f>
        <v>18410</v>
      </c>
      <c r="C40" s="85"/>
      <c r="D40" s="85">
        <v>9604</v>
      </c>
      <c r="E40" s="85"/>
      <c r="F40" s="85">
        <v>4239</v>
      </c>
      <c r="G40" s="85"/>
      <c r="H40" s="85">
        <v>4567</v>
      </c>
      <c r="I40" s="622"/>
      <c r="J40" s="34"/>
      <c r="K40" s="87">
        <f t="shared" si="8"/>
        <v>21.381865483560006</v>
      </c>
      <c r="L40" s="100"/>
      <c r="M40" s="87">
        <f t="shared" si="9"/>
        <v>20.959821915715501</v>
      </c>
      <c r="N40" s="101"/>
      <c r="O40" s="87">
        <f t="shared" si="10"/>
        <v>15.547405098111131</v>
      </c>
      <c r="P40" s="47"/>
      <c r="Q40" s="87">
        <f t="shared" si="11"/>
        <v>35.09028044563965</v>
      </c>
      <c r="R40" s="100"/>
    </row>
    <row r="41" spans="1:18" s="14" customFormat="1">
      <c r="A41" s="384" t="s">
        <v>4</v>
      </c>
      <c r="B41" s="85">
        <f t="shared" si="7"/>
        <v>173</v>
      </c>
      <c r="C41" s="85" t="s">
        <v>204</v>
      </c>
      <c r="D41" s="85">
        <v>121</v>
      </c>
      <c r="E41" s="85" t="s">
        <v>204</v>
      </c>
      <c r="F41" s="85">
        <v>52</v>
      </c>
      <c r="G41" s="85" t="s">
        <v>204</v>
      </c>
      <c r="H41" s="85">
        <v>0</v>
      </c>
      <c r="I41" s="622"/>
      <c r="J41" s="34"/>
      <c r="K41" s="90">
        <v>0</v>
      </c>
      <c r="L41" s="100"/>
      <c r="M41" s="90">
        <v>0</v>
      </c>
      <c r="N41" s="101"/>
      <c r="O41" s="87">
        <v>0</v>
      </c>
      <c r="P41" s="15"/>
      <c r="Q41" s="87">
        <v>0</v>
      </c>
      <c r="R41" s="100"/>
    </row>
    <row r="42" spans="1:18" ht="6.6" customHeight="1">
      <c r="A42" s="36"/>
      <c r="B42" s="97"/>
      <c r="C42" s="619"/>
      <c r="D42" s="97"/>
      <c r="E42" s="619"/>
      <c r="F42" s="97"/>
      <c r="G42" s="619"/>
      <c r="H42" s="97"/>
      <c r="I42" s="620"/>
      <c r="J42" s="34"/>
      <c r="K42" s="87"/>
      <c r="L42" s="100"/>
      <c r="M42" s="87"/>
      <c r="N42" s="87"/>
      <c r="O42" s="101"/>
      <c r="P42" s="47"/>
      <c r="Q42" s="101"/>
      <c r="R42" s="100"/>
    </row>
    <row r="43" spans="1:18" s="25" customFormat="1" ht="12">
      <c r="A43" s="294" t="s">
        <v>21</v>
      </c>
      <c r="B43" s="86">
        <f t="shared" ref="B43:B46" si="12">SUM(D43,F43,H43)</f>
        <v>86273</v>
      </c>
      <c r="C43" s="617"/>
      <c r="D43" s="86">
        <f>SUM(D44:D46)</f>
        <v>45941</v>
      </c>
      <c r="E43" s="86"/>
      <c r="F43" s="86">
        <f>SUM(F44:F46)</f>
        <v>27317</v>
      </c>
      <c r="G43" s="86"/>
      <c r="H43" s="86">
        <f>SUM(H44:H46)</f>
        <v>13015</v>
      </c>
      <c r="I43" s="621"/>
      <c r="J43" s="32"/>
      <c r="K43" s="89">
        <f>SUM(K44:K45)</f>
        <v>100</v>
      </c>
      <c r="L43" s="89"/>
      <c r="M43" s="89">
        <f>SUM(M44:M45)</f>
        <v>100</v>
      </c>
      <c r="N43" s="89"/>
      <c r="O43" s="89">
        <f>SUM(O44:O45)</f>
        <v>100</v>
      </c>
      <c r="P43" s="6"/>
      <c r="Q43" s="89">
        <f>SUM(Q44:Q45)</f>
        <v>100</v>
      </c>
      <c r="R43" s="89"/>
    </row>
    <row r="44" spans="1:18" ht="13.2">
      <c r="A44" s="297" t="s">
        <v>166</v>
      </c>
      <c r="B44" s="85">
        <f>SUM(D44,F44,H44)</f>
        <v>37495</v>
      </c>
      <c r="C44" s="617"/>
      <c r="D44" s="85">
        <v>20335</v>
      </c>
      <c r="E44" s="85"/>
      <c r="F44" s="85">
        <v>11768</v>
      </c>
      <c r="G44" s="85"/>
      <c r="H44" s="85">
        <v>5392</v>
      </c>
      <c r="I44" s="620"/>
      <c r="J44" s="34"/>
      <c r="K44" s="87">
        <f>B44*100/SUM(B44:B45)</f>
        <v>43.460874201662165</v>
      </c>
      <c r="L44" s="100"/>
      <c r="M44" s="87">
        <f>D44*100/SUM(D44:D45)</f>
        <v>44.263294225201889</v>
      </c>
      <c r="N44" s="101"/>
      <c r="O44" s="87">
        <f>F44*100/SUM(F44:F45)</f>
        <v>43.079401105538679</v>
      </c>
      <c r="P44" s="47"/>
      <c r="Q44" s="87">
        <f>H44*100/SUM(H44:H45)</f>
        <v>41.429120245870152</v>
      </c>
      <c r="R44" s="100"/>
    </row>
    <row r="45" spans="1:18" ht="13.2">
      <c r="A45" s="297" t="s">
        <v>167</v>
      </c>
      <c r="B45" s="85">
        <f>SUM(D45,F45,H45)</f>
        <v>48778</v>
      </c>
      <c r="C45" s="617"/>
      <c r="D45" s="85">
        <v>25606</v>
      </c>
      <c r="E45" s="85"/>
      <c r="F45" s="85">
        <v>15549</v>
      </c>
      <c r="G45" s="85"/>
      <c r="H45" s="85">
        <v>7623</v>
      </c>
      <c r="I45" s="620"/>
      <c r="J45" s="34"/>
      <c r="K45" s="87">
        <f>B45*100/SUM(B44:B45)</f>
        <v>56.539125798337835</v>
      </c>
      <c r="L45" s="100"/>
      <c r="M45" s="87">
        <f>D45*100/SUM(D44:D45)</f>
        <v>55.736705774798111</v>
      </c>
      <c r="N45" s="101"/>
      <c r="O45" s="87">
        <f>F45*100/SUM(F44:F45)</f>
        <v>56.920598894461321</v>
      </c>
      <c r="P45" s="47"/>
      <c r="Q45" s="87">
        <f>H45*100/SUM(H44:H45)</f>
        <v>58.570879754129848</v>
      </c>
      <c r="R45" s="100"/>
    </row>
    <row r="46" spans="1:18">
      <c r="A46" s="384" t="s">
        <v>4</v>
      </c>
      <c r="B46" s="85">
        <f t="shared" si="12"/>
        <v>0</v>
      </c>
      <c r="C46" s="617"/>
      <c r="D46" s="85">
        <v>0</v>
      </c>
      <c r="E46" s="85"/>
      <c r="F46" s="85">
        <v>0</v>
      </c>
      <c r="G46" s="85"/>
      <c r="H46" s="85">
        <v>0</v>
      </c>
      <c r="I46" s="620"/>
      <c r="J46" s="34"/>
      <c r="K46" s="90">
        <v>0</v>
      </c>
      <c r="L46" s="100"/>
      <c r="M46" s="87">
        <v>0</v>
      </c>
      <c r="N46" s="101"/>
      <c r="O46" s="90">
        <v>0</v>
      </c>
      <c r="P46" s="47"/>
      <c r="Q46" s="87" t="s">
        <v>217</v>
      </c>
      <c r="R46" s="100"/>
    </row>
    <row r="47" spans="1:18" ht="6.6" customHeight="1">
      <c r="A47" s="15"/>
      <c r="B47" s="95"/>
      <c r="C47" s="617"/>
      <c r="D47" s="95"/>
      <c r="E47" s="617"/>
      <c r="F47" s="95"/>
      <c r="G47" s="617"/>
      <c r="H47" s="95"/>
      <c r="I47" s="620"/>
      <c r="J47" s="28"/>
      <c r="K47" s="100"/>
      <c r="L47" s="100"/>
      <c r="M47" s="87"/>
      <c r="N47" s="101"/>
      <c r="O47" s="100"/>
      <c r="P47" s="46"/>
      <c r="Q47" s="100"/>
      <c r="R47" s="100"/>
    </row>
    <row r="48" spans="1:18" s="25" customFormat="1" ht="12">
      <c r="A48" s="298" t="s">
        <v>22</v>
      </c>
      <c r="B48" s="86">
        <f>SUM(D48,F48,H48)</f>
        <v>86274</v>
      </c>
      <c r="C48" s="617"/>
      <c r="D48" s="94">
        <f>SUM(D49:D53)</f>
        <v>45942</v>
      </c>
      <c r="E48" s="617"/>
      <c r="F48" s="94">
        <f>SUM(F49:F53)</f>
        <v>27318</v>
      </c>
      <c r="G48" s="617"/>
      <c r="H48" s="94">
        <f>SUM(H49:H53)</f>
        <v>13014</v>
      </c>
      <c r="I48" s="621"/>
      <c r="J48" s="48"/>
      <c r="K48" s="89">
        <f>SUM(K49:K52)</f>
        <v>100</v>
      </c>
      <c r="L48" s="89"/>
      <c r="M48" s="89">
        <f>SUM(M49:M52)</f>
        <v>100</v>
      </c>
      <c r="N48" s="89"/>
      <c r="O48" s="89">
        <f>SUM(O49:O52)</f>
        <v>100</v>
      </c>
      <c r="P48" s="6"/>
      <c r="Q48" s="89">
        <f>SUM(Q49:Q52)</f>
        <v>100</v>
      </c>
      <c r="R48" s="89"/>
    </row>
    <row r="49" spans="1:25">
      <c r="A49" s="299" t="s">
        <v>192</v>
      </c>
      <c r="B49" s="85">
        <f t="shared" ref="B49:B53" si="13">SUM(D49,F49,H49)</f>
        <v>50910</v>
      </c>
      <c r="C49" s="85"/>
      <c r="D49" s="85">
        <v>26697</v>
      </c>
      <c r="E49" s="85"/>
      <c r="F49" s="85">
        <v>17787</v>
      </c>
      <c r="G49" s="85"/>
      <c r="H49" s="85">
        <v>6426</v>
      </c>
      <c r="I49" s="620"/>
      <c r="J49" s="34"/>
      <c r="K49" s="87">
        <f>B49*100/SUM($B$49:$B$52)</f>
        <v>59.177719141219818</v>
      </c>
      <c r="L49" s="100"/>
      <c r="M49" s="87">
        <f>D49*100/SUM($D$49:$D$52)</f>
        <v>58.280213063220401</v>
      </c>
      <c r="N49" s="101"/>
      <c r="O49" s="87">
        <f>F49*100/SUM($F$49:$F$52)</f>
        <v>65.376557503583641</v>
      </c>
      <c r="P49" s="15"/>
      <c r="Q49" s="87">
        <f>H49*100/SUM($H$49:$H$52)</f>
        <v>49.377593360995853</v>
      </c>
      <c r="R49" s="100"/>
    </row>
    <row r="50" spans="1:25">
      <c r="A50" s="299" t="s">
        <v>193</v>
      </c>
      <c r="B50" s="85">
        <f t="shared" si="13"/>
        <v>1602</v>
      </c>
      <c r="C50" s="85"/>
      <c r="D50" s="85">
        <v>63</v>
      </c>
      <c r="E50" s="85" t="s">
        <v>204</v>
      </c>
      <c r="F50" s="85">
        <v>166</v>
      </c>
      <c r="G50" s="85" t="s">
        <v>204</v>
      </c>
      <c r="H50" s="85">
        <v>1373</v>
      </c>
      <c r="I50" s="619"/>
      <c r="J50" s="34"/>
      <c r="K50" s="87">
        <f t="shared" ref="K50:K52" si="14">B50*100/SUM($B$49:$B$52)</f>
        <v>1.8621627590696161</v>
      </c>
      <c r="L50" s="100"/>
      <c r="M50" s="87">
        <f t="shared" ref="M50:M51" si="15">D50*100/SUM($D$49:$D$52)</f>
        <v>0.13753056234718827</v>
      </c>
      <c r="N50" s="101"/>
      <c r="O50" s="87">
        <f t="shared" ref="O50:O52" si="16">F50*100/SUM($F$49:$F$52)</f>
        <v>0.61013709707060682</v>
      </c>
      <c r="P50" s="15"/>
      <c r="Q50" s="87">
        <f t="shared" ref="Q50:Q52" si="17">H50*100/SUM($H$49:$H$52)</f>
        <v>10.550176732749346</v>
      </c>
      <c r="R50" s="100"/>
    </row>
    <row r="51" spans="1:25">
      <c r="A51" s="299" t="s">
        <v>194</v>
      </c>
      <c r="B51" s="85">
        <f t="shared" si="13"/>
        <v>30024</v>
      </c>
      <c r="C51" s="85"/>
      <c r="D51" s="85">
        <v>17434</v>
      </c>
      <c r="E51" s="85"/>
      <c r="F51" s="85">
        <v>7834</v>
      </c>
      <c r="G51" s="85"/>
      <c r="H51" s="85">
        <v>4756</v>
      </c>
      <c r="I51" s="620"/>
      <c r="J51" s="34"/>
      <c r="K51" s="87">
        <f t="shared" si="14"/>
        <v>34.899859349754152</v>
      </c>
      <c r="L51" s="100"/>
      <c r="M51" s="87">
        <f t="shared" si="15"/>
        <v>38.058854348585399</v>
      </c>
      <c r="N51" s="101"/>
      <c r="O51" s="87">
        <f t="shared" si="16"/>
        <v>28.794060352115263</v>
      </c>
      <c r="P51" s="15"/>
      <c r="Q51" s="87">
        <f t="shared" si="17"/>
        <v>36.545258951897956</v>
      </c>
      <c r="R51" s="100"/>
    </row>
    <row r="52" spans="1:25" ht="13.2">
      <c r="A52" s="300" t="s">
        <v>168</v>
      </c>
      <c r="B52" s="85">
        <f t="shared" si="13"/>
        <v>3493</v>
      </c>
      <c r="C52" s="85"/>
      <c r="D52" s="85">
        <v>1614</v>
      </c>
      <c r="E52" s="85"/>
      <c r="F52" s="85">
        <v>1420</v>
      </c>
      <c r="G52" s="85"/>
      <c r="H52" s="85">
        <v>459</v>
      </c>
      <c r="I52" s="620"/>
      <c r="J52" s="15"/>
      <c r="K52" s="87">
        <f t="shared" si="14"/>
        <v>4.06025874995641</v>
      </c>
      <c r="L52" s="100"/>
      <c r="M52" s="87">
        <f>D52*100/SUM($D$49:$D$52)</f>
        <v>3.5234020258470138</v>
      </c>
      <c r="N52" s="101"/>
      <c r="O52" s="87">
        <f t="shared" si="16"/>
        <v>5.2192450472304923</v>
      </c>
      <c r="P52" s="15"/>
      <c r="Q52" s="87">
        <f t="shared" si="17"/>
        <v>3.5269709543568464</v>
      </c>
      <c r="R52" s="100"/>
    </row>
    <row r="53" spans="1:25">
      <c r="A53" s="384" t="s">
        <v>4</v>
      </c>
      <c r="B53" s="85">
        <f t="shared" si="13"/>
        <v>245</v>
      </c>
      <c r="C53" s="85" t="s">
        <v>204</v>
      </c>
      <c r="D53" s="85">
        <v>134</v>
      </c>
      <c r="E53" s="85" t="s">
        <v>204</v>
      </c>
      <c r="F53" s="85">
        <v>111</v>
      </c>
      <c r="G53" s="85" t="s">
        <v>204</v>
      </c>
      <c r="H53" s="85">
        <v>0</v>
      </c>
      <c r="I53" s="620"/>
      <c r="J53" s="15"/>
      <c r="K53" s="90" t="s">
        <v>14</v>
      </c>
      <c r="L53" s="100"/>
      <c r="M53" s="90">
        <v>0</v>
      </c>
      <c r="N53" s="101"/>
      <c r="O53" s="90" t="s">
        <v>14</v>
      </c>
      <c r="P53" s="15"/>
      <c r="Q53" s="87">
        <v>0</v>
      </c>
      <c r="R53" s="100"/>
    </row>
    <row r="54" spans="1:25" ht="6.6" customHeight="1">
      <c r="A54" s="45"/>
      <c r="B54" s="85"/>
      <c r="C54" s="619"/>
      <c r="D54" s="85"/>
      <c r="E54" s="619"/>
      <c r="F54" s="85"/>
      <c r="G54" s="619"/>
      <c r="H54" s="85"/>
      <c r="I54" s="620"/>
      <c r="J54" s="15"/>
      <c r="K54" s="90"/>
      <c r="L54" s="87"/>
      <c r="M54" s="90"/>
      <c r="N54" s="87"/>
      <c r="O54" s="90"/>
      <c r="P54" s="15"/>
      <c r="Q54" s="87"/>
      <c r="R54" s="87"/>
    </row>
    <row r="55" spans="1:25" s="333" customFormat="1" ht="12">
      <c r="A55" s="281" t="s">
        <v>84</v>
      </c>
      <c r="B55" s="153">
        <f>SUM(D55,F55,H55)</f>
        <v>86273</v>
      </c>
      <c r="C55" s="588"/>
      <c r="D55" s="153">
        <f>SUM(D56:D58)</f>
        <v>45941</v>
      </c>
      <c r="E55" s="153"/>
      <c r="F55" s="153">
        <f>SUM(F56:F58)</f>
        <v>27317</v>
      </c>
      <c r="G55" s="153"/>
      <c r="H55" s="153">
        <f>SUM(H56:H58)</f>
        <v>13015</v>
      </c>
      <c r="I55" s="595"/>
      <c r="J55" s="329"/>
      <c r="K55" s="332">
        <f>SUM(K56:K57)</f>
        <v>100</v>
      </c>
      <c r="L55" s="155"/>
      <c r="M55" s="332">
        <f>SUM(M56:M57)</f>
        <v>100</v>
      </c>
      <c r="N55" s="155"/>
      <c r="O55" s="332">
        <f>SUM(O56:O57)</f>
        <v>100</v>
      </c>
      <c r="P55" s="155"/>
      <c r="Q55" s="332">
        <f>SUM(Q56:Q57)</f>
        <v>100</v>
      </c>
      <c r="R55" s="332"/>
      <c r="T55" s="699"/>
      <c r="U55" s="699"/>
      <c r="V55" s="395"/>
      <c r="W55" s="395"/>
      <c r="X55" s="395"/>
      <c r="Y55" s="395"/>
    </row>
    <row r="56" spans="1:25" s="318" customFormat="1" ht="13.2">
      <c r="A56" s="334" t="s">
        <v>146</v>
      </c>
      <c r="B56" s="686">
        <f>SUM(D56,F56,H56)</f>
        <v>65373</v>
      </c>
      <c r="C56" s="588"/>
      <c r="D56" s="686">
        <v>35738</v>
      </c>
      <c r="E56" s="686"/>
      <c r="F56" s="686">
        <v>21395</v>
      </c>
      <c r="G56" s="686"/>
      <c r="H56" s="686">
        <v>8240</v>
      </c>
      <c r="I56" s="591"/>
      <c r="J56" s="159"/>
      <c r="K56" s="327">
        <f>B56*100/SUM(B56:B57)</f>
        <v>75.774576055080971</v>
      </c>
      <c r="L56" s="327"/>
      <c r="M56" s="327">
        <f>D56*100/SUM(D56:D57)</f>
        <v>77.791079863302926</v>
      </c>
      <c r="N56" s="327"/>
      <c r="O56" s="327">
        <f>F56*100/SUM(F56:F57)</f>
        <v>78.321191931764105</v>
      </c>
      <c r="P56" s="327"/>
      <c r="Q56" s="327">
        <f>H56*100/SUM(H56:H57)</f>
        <v>63.311563580484055</v>
      </c>
      <c r="R56" s="327"/>
      <c r="T56" s="699"/>
      <c r="U56" s="699"/>
      <c r="V56" s="339"/>
      <c r="W56" s="339"/>
      <c r="X56" s="339"/>
      <c r="Y56" s="339"/>
    </row>
    <row r="57" spans="1:25" s="318" customFormat="1">
      <c r="A57" s="334" t="s">
        <v>145</v>
      </c>
      <c r="B57" s="686">
        <f>SUM(D57,F57,H57)</f>
        <v>20900</v>
      </c>
      <c r="C57" s="588"/>
      <c r="D57" s="686">
        <v>10203</v>
      </c>
      <c r="E57" s="686"/>
      <c r="F57" s="686">
        <v>5922</v>
      </c>
      <c r="G57" s="686"/>
      <c r="H57" s="686">
        <v>4775</v>
      </c>
      <c r="I57" s="591"/>
      <c r="J57" s="159"/>
      <c r="K57" s="327">
        <f>B57*100/SUM(B56:B57)</f>
        <v>24.225423944919037</v>
      </c>
      <c r="L57" s="327"/>
      <c r="M57" s="327">
        <f>D57*100/SUM(D56:D57)</f>
        <v>22.208920136697067</v>
      </c>
      <c r="N57" s="327"/>
      <c r="O57" s="327">
        <f>F57*100/SUM(F56:F57)</f>
        <v>21.678808068235899</v>
      </c>
      <c r="P57" s="327"/>
      <c r="Q57" s="327">
        <f>H57*100/SUM(H56:H57)</f>
        <v>36.688436419515945</v>
      </c>
      <c r="R57" s="327"/>
      <c r="T57" s="699"/>
      <c r="U57" s="699"/>
      <c r="V57" s="339"/>
      <c r="W57" s="339"/>
      <c r="X57" s="339"/>
      <c r="Y57" s="339"/>
    </row>
    <row r="58" spans="1:25" s="318" customFormat="1">
      <c r="A58" s="384" t="s">
        <v>4</v>
      </c>
      <c r="B58" s="330">
        <f t="shared" ref="B58" si="18">SUM(D58,F58,H58)</f>
        <v>0</v>
      </c>
      <c r="C58" s="588"/>
      <c r="D58" s="85">
        <v>0</v>
      </c>
      <c r="E58" s="632"/>
      <c r="F58" s="85">
        <v>0</v>
      </c>
      <c r="G58" s="632"/>
      <c r="H58" s="85">
        <v>0</v>
      </c>
      <c r="I58" s="591"/>
      <c r="J58" s="159"/>
      <c r="K58" s="90">
        <v>0</v>
      </c>
      <c r="L58" s="100"/>
      <c r="M58" s="90">
        <v>0</v>
      </c>
      <c r="N58" s="101"/>
      <c r="O58" s="87">
        <v>0</v>
      </c>
      <c r="P58" s="15"/>
      <c r="Q58" s="87">
        <v>0</v>
      </c>
      <c r="R58" s="327"/>
      <c r="T58" s="699"/>
      <c r="U58" s="699"/>
      <c r="V58" s="339"/>
      <c r="W58" s="339"/>
      <c r="X58" s="339"/>
      <c r="Y58" s="339"/>
    </row>
    <row r="59" spans="1:25" ht="6.6" customHeight="1">
      <c r="A59" s="45"/>
      <c r="B59" s="85"/>
      <c r="C59" s="619"/>
      <c r="D59" s="85"/>
      <c r="E59" s="619"/>
      <c r="F59" s="85"/>
      <c r="G59" s="619"/>
      <c r="H59" s="85"/>
      <c r="I59" s="620"/>
      <c r="J59" s="15"/>
      <c r="K59" s="90"/>
      <c r="L59" s="87"/>
      <c r="M59" s="90"/>
      <c r="N59" s="87"/>
      <c r="O59" s="90"/>
      <c r="P59" s="15"/>
      <c r="Q59" s="87"/>
      <c r="R59" s="87"/>
      <c r="T59" s="14"/>
      <c r="U59" s="14"/>
      <c r="V59" s="14"/>
      <c r="W59" s="14"/>
      <c r="X59" s="14"/>
      <c r="Y59" s="14"/>
    </row>
    <row r="60" spans="1:25" s="112" customFormat="1" ht="25.8">
      <c r="A60" s="425" t="s">
        <v>147</v>
      </c>
      <c r="B60" s="94">
        <f t="shared" ref="B60:B65" si="19">SUM(D60,F60,H60)</f>
        <v>65374</v>
      </c>
      <c r="C60" s="617"/>
      <c r="D60" s="94">
        <f>D61+D62+D65</f>
        <v>35739</v>
      </c>
      <c r="E60" s="623"/>
      <c r="F60" s="94">
        <f>F61+F62+F65</f>
        <v>21395</v>
      </c>
      <c r="G60" s="623"/>
      <c r="H60" s="94">
        <f>H61+H62+H65</f>
        <v>8240</v>
      </c>
      <c r="I60" s="623"/>
      <c r="J60" s="29"/>
      <c r="K60" s="89">
        <f>SUM(K61:K62)</f>
        <v>100</v>
      </c>
      <c r="L60" s="89"/>
      <c r="M60" s="89">
        <f>SUM(M61:M62)</f>
        <v>100</v>
      </c>
      <c r="N60" s="89"/>
      <c r="O60" s="89">
        <f>SUM(O61:O62)</f>
        <v>100</v>
      </c>
      <c r="P60" s="89"/>
      <c r="Q60" s="89">
        <f>SUM(Q61:Q62)</f>
        <v>100</v>
      </c>
      <c r="R60" s="89"/>
      <c r="T60" s="698"/>
      <c r="U60" s="705"/>
      <c r="V60" s="698"/>
      <c r="X60" s="698"/>
      <c r="Y60" s="26"/>
    </row>
    <row r="61" spans="1:25" s="15" customFormat="1">
      <c r="A61" s="306" t="s">
        <v>7</v>
      </c>
      <c r="B61" s="83">
        <f t="shared" si="19"/>
        <v>8178</v>
      </c>
      <c r="C61" s="617"/>
      <c r="D61" s="686">
        <v>4617</v>
      </c>
      <c r="E61" s="686"/>
      <c r="F61" s="686">
        <v>3087</v>
      </c>
      <c r="G61" s="686"/>
      <c r="H61" s="686">
        <v>474</v>
      </c>
      <c r="I61" s="624"/>
      <c r="K61" s="87">
        <f>B61*100/B60</f>
        <v>12.509560375684522</v>
      </c>
      <c r="L61" s="87"/>
      <c r="M61" s="87">
        <f>D61*100/D60</f>
        <v>12.918660287081339</v>
      </c>
      <c r="N61" s="87"/>
      <c r="O61" s="87">
        <f>F61*100/F60</f>
        <v>14.428604814208928</v>
      </c>
      <c r="P61" s="87"/>
      <c r="Q61" s="87">
        <f>H61*100/H60</f>
        <v>5.7524271844660193</v>
      </c>
      <c r="R61" s="87"/>
      <c r="T61" s="698"/>
      <c r="V61" s="698"/>
      <c r="X61" s="698"/>
    </row>
    <row r="62" spans="1:25" s="16" customFormat="1" ht="12">
      <c r="A62" s="285" t="s">
        <v>138</v>
      </c>
      <c r="B62" s="83">
        <f t="shared" si="19"/>
        <v>57196</v>
      </c>
      <c r="C62" s="634"/>
      <c r="D62" s="686">
        <f>SUM(D63:D64)</f>
        <v>31122</v>
      </c>
      <c r="E62" s="686"/>
      <c r="F62" s="686">
        <f>SUM(F63:F64)</f>
        <v>18308</v>
      </c>
      <c r="G62" s="686"/>
      <c r="H62" s="686">
        <f>SUM(H63:H64)</f>
        <v>7766</v>
      </c>
      <c r="I62" s="83"/>
      <c r="J62" s="15"/>
      <c r="K62" s="87">
        <f>B62*100/B60</f>
        <v>87.490439624315471</v>
      </c>
      <c r="L62" s="87"/>
      <c r="M62" s="87">
        <f>D62*100/D60</f>
        <v>87.081339712918663</v>
      </c>
      <c r="N62" s="87"/>
      <c r="O62" s="87">
        <f>F62*100/F60</f>
        <v>85.571395185791076</v>
      </c>
      <c r="P62" s="87"/>
      <c r="Q62" s="87">
        <f>H62*100/H60</f>
        <v>94.247572815533985</v>
      </c>
      <c r="R62" s="87"/>
      <c r="T62" s="698"/>
      <c r="U62" s="705"/>
      <c r="V62" s="698"/>
      <c r="X62" s="698"/>
      <c r="Y62" s="15"/>
    </row>
    <row r="63" spans="1:25" s="16" customFormat="1" ht="13.8">
      <c r="A63" s="276" t="s">
        <v>148</v>
      </c>
      <c r="B63" s="83">
        <f t="shared" si="19"/>
        <v>26415</v>
      </c>
      <c r="C63" s="634"/>
      <c r="D63" s="686">
        <v>9111</v>
      </c>
      <c r="E63" s="686"/>
      <c r="F63" s="686">
        <v>15625</v>
      </c>
      <c r="G63" s="686"/>
      <c r="H63" s="686">
        <v>1679</v>
      </c>
      <c r="I63" s="83"/>
      <c r="J63" s="28"/>
      <c r="K63" s="87">
        <f>B63*100/B60</f>
        <v>40.405971793067579</v>
      </c>
      <c r="L63" s="87"/>
      <c r="M63" s="87">
        <f>D63*100/D60</f>
        <v>25.493158734155966</v>
      </c>
      <c r="N63" s="87"/>
      <c r="O63" s="87">
        <f>F63*100/F60</f>
        <v>73.031082028511335</v>
      </c>
      <c r="P63" s="87"/>
      <c r="Q63" s="87">
        <f>H63*100/H60</f>
        <v>20.376213592233011</v>
      </c>
      <c r="R63" s="87"/>
      <c r="T63" s="698"/>
      <c r="U63" s="705"/>
      <c r="V63" s="698"/>
      <c r="X63" s="698"/>
      <c r="Y63" s="15"/>
    </row>
    <row r="64" spans="1:25" s="16" customFormat="1" ht="13.8">
      <c r="A64" s="276" t="s">
        <v>149</v>
      </c>
      <c r="B64" s="83">
        <f t="shared" si="19"/>
        <v>30781</v>
      </c>
      <c r="C64" s="634"/>
      <c r="D64" s="686">
        <v>22011</v>
      </c>
      <c r="E64" s="686"/>
      <c r="F64" s="686">
        <v>2683</v>
      </c>
      <c r="G64" s="686"/>
      <c r="H64" s="686">
        <v>6087</v>
      </c>
      <c r="I64" s="83"/>
      <c r="J64" s="28"/>
      <c r="K64" s="87">
        <f>B64*100/B60</f>
        <v>47.084467831247899</v>
      </c>
      <c r="L64" s="87"/>
      <c r="M64" s="87">
        <f>D64*100/D60</f>
        <v>61.588180978762693</v>
      </c>
      <c r="N64" s="87"/>
      <c r="O64" s="87">
        <f>F64*100/F60</f>
        <v>12.540313157279739</v>
      </c>
      <c r="P64" s="87"/>
      <c r="Q64" s="87">
        <f>H64*100/H60</f>
        <v>73.871359223300971</v>
      </c>
      <c r="R64" s="87"/>
      <c r="T64" s="700"/>
      <c r="U64" s="705"/>
      <c r="V64" s="701"/>
      <c r="W64" s="701"/>
      <c r="X64" s="701"/>
      <c r="Y64" s="15"/>
    </row>
    <row r="65" spans="1:26" s="16" customFormat="1">
      <c r="A65" s="19" t="s">
        <v>4</v>
      </c>
      <c r="B65" s="83">
        <f t="shared" si="19"/>
        <v>0</v>
      </c>
      <c r="C65" s="634"/>
      <c r="D65" s="83">
        <v>0</v>
      </c>
      <c r="E65" s="83"/>
      <c r="F65" s="83">
        <v>0</v>
      </c>
      <c r="G65" s="83"/>
      <c r="H65" s="83">
        <v>0</v>
      </c>
      <c r="I65" s="83"/>
      <c r="J65" s="28"/>
      <c r="K65" s="90" t="s">
        <v>14</v>
      </c>
      <c r="L65" s="100"/>
      <c r="M65" s="90" t="s">
        <v>14</v>
      </c>
      <c r="N65" s="101"/>
      <c r="O65" s="90" t="s">
        <v>14</v>
      </c>
      <c r="P65" s="47"/>
      <c r="Q65" s="90" t="s">
        <v>14</v>
      </c>
      <c r="R65" s="87"/>
      <c r="T65" s="702"/>
      <c r="U65" s="701"/>
      <c r="V65" s="701"/>
      <c r="W65" s="701"/>
      <c r="X65" s="701"/>
      <c r="Y65" s="15"/>
    </row>
    <row r="66" spans="1:26" s="15" customFormat="1" ht="6.6" customHeight="1">
      <c r="A66" s="8"/>
      <c r="B66" s="85"/>
      <c r="C66" s="617"/>
      <c r="D66" s="85"/>
      <c r="E66" s="617"/>
      <c r="F66" s="85"/>
      <c r="G66" s="617"/>
      <c r="H66" s="85"/>
      <c r="I66" s="624"/>
      <c r="K66" s="87"/>
      <c r="L66" s="87"/>
      <c r="M66" s="87"/>
      <c r="N66" s="87"/>
      <c r="O66" s="87"/>
      <c r="P66" s="7"/>
      <c r="Q66" s="87"/>
      <c r="R66" s="87"/>
    </row>
    <row r="67" spans="1:26" s="319" customFormat="1" ht="24">
      <c r="A67" s="394" t="s">
        <v>144</v>
      </c>
      <c r="B67" s="341">
        <f t="shared" ref="B67:B70" si="20">SUM(D67,F67,H67)</f>
        <v>86273</v>
      </c>
      <c r="C67" s="590"/>
      <c r="D67" s="341">
        <f>SUM(D68:D70)</f>
        <v>45941</v>
      </c>
      <c r="E67" s="590"/>
      <c r="F67" s="341">
        <f>SUM(F68:F70)</f>
        <v>27317</v>
      </c>
      <c r="G67" s="589"/>
      <c r="H67" s="341">
        <f>SUM(H68:H70)</f>
        <v>13015</v>
      </c>
      <c r="I67" s="590"/>
      <c r="J67" s="326"/>
      <c r="K67" s="338">
        <f>SUM(K68:K69)</f>
        <v>100</v>
      </c>
      <c r="L67" s="338"/>
      <c r="M67" s="338">
        <f>SUM(M68:M69)</f>
        <v>100</v>
      </c>
      <c r="N67" s="338"/>
      <c r="O67" s="338">
        <f>SUM(O68:O69)</f>
        <v>100</v>
      </c>
      <c r="P67" s="367"/>
      <c r="Q67" s="338">
        <f>SUM(Q68:Q69)</f>
        <v>100</v>
      </c>
      <c r="R67" s="338"/>
      <c r="T67" s="703"/>
      <c r="U67" s="703"/>
      <c r="V67" s="703"/>
      <c r="W67" s="703"/>
      <c r="X67" s="703"/>
      <c r="Y67" s="703"/>
      <c r="Z67" s="688"/>
    </row>
    <row r="68" spans="1:26" s="314" customFormat="1" ht="13.2">
      <c r="A68" s="384" t="s">
        <v>170</v>
      </c>
      <c r="B68" s="324">
        <f t="shared" si="20"/>
        <v>59499</v>
      </c>
      <c r="C68" s="590"/>
      <c r="D68" s="533">
        <v>38417</v>
      </c>
      <c r="E68" s="533"/>
      <c r="F68" s="533">
        <v>10178</v>
      </c>
      <c r="G68" s="533"/>
      <c r="H68" s="533">
        <v>10904</v>
      </c>
      <c r="I68" s="533"/>
      <c r="J68" s="533"/>
      <c r="K68" s="87">
        <f>B68*100/SUM(B68:B69)</f>
        <v>74.480816173249039</v>
      </c>
      <c r="L68" s="328"/>
      <c r="M68" s="87">
        <f>D68*100/SUM($D$68:$D$69)</f>
        <v>90.416343053496206</v>
      </c>
      <c r="N68" s="328"/>
      <c r="O68" s="87">
        <f>F68*100/SUM($F$68:$F$69)</f>
        <v>41.61589728911968</v>
      </c>
      <c r="P68" s="323"/>
      <c r="Q68" s="87">
        <f>H68*100/SUM($H$68:$H$69)</f>
        <v>84.2723548960507</v>
      </c>
      <c r="R68" s="327"/>
      <c r="T68" s="704"/>
      <c r="U68" s="704"/>
      <c r="V68" s="704"/>
      <c r="W68" s="704"/>
      <c r="X68" s="704"/>
      <c r="Y68" s="704"/>
      <c r="Z68" s="688"/>
    </row>
    <row r="69" spans="1:26" s="314" customFormat="1" ht="13.2">
      <c r="A69" s="384" t="s">
        <v>142</v>
      </c>
      <c r="B69" s="324">
        <f t="shared" si="20"/>
        <v>20386</v>
      </c>
      <c r="C69" s="590"/>
      <c r="D69" s="533">
        <v>4072</v>
      </c>
      <c r="E69" s="533"/>
      <c r="F69" s="533">
        <v>14279</v>
      </c>
      <c r="G69" s="533"/>
      <c r="H69" s="533">
        <v>2035</v>
      </c>
      <c r="I69" s="533"/>
      <c r="J69" s="533"/>
      <c r="K69" s="87">
        <f>B69*100/SUM(B68:B69)</f>
        <v>25.519183826750954</v>
      </c>
      <c r="L69" s="328"/>
      <c r="M69" s="87">
        <f>D69*100/SUM($D$68:$D$69)</f>
        <v>9.5836569465038011</v>
      </c>
      <c r="N69" s="328"/>
      <c r="O69" s="87">
        <f>F69*100/SUM($F$68:$F$69)</f>
        <v>58.38410271088032</v>
      </c>
      <c r="P69" s="323"/>
      <c r="Q69" s="87">
        <f>H69*100/SUM($H$68:$H$69)</f>
        <v>15.7276451039493</v>
      </c>
      <c r="R69" s="327"/>
      <c r="T69" s="692"/>
      <c r="U69" s="692"/>
      <c r="V69" s="692"/>
      <c r="W69" s="692"/>
      <c r="X69" s="692"/>
      <c r="Y69" s="692"/>
      <c r="Z69" s="688"/>
    </row>
    <row r="70" spans="1:26" s="310" customFormat="1" ht="13.2">
      <c r="A70" s="334" t="s">
        <v>4</v>
      </c>
      <c r="B70" s="324">
        <f t="shared" si="20"/>
        <v>6388</v>
      </c>
      <c r="C70" s="619"/>
      <c r="D70" s="533">
        <v>3452</v>
      </c>
      <c r="E70" s="533"/>
      <c r="F70" s="533">
        <v>2860</v>
      </c>
      <c r="G70" s="533"/>
      <c r="H70" s="533">
        <v>76</v>
      </c>
      <c r="I70" s="533" t="s">
        <v>204</v>
      </c>
      <c r="J70" s="533"/>
      <c r="K70" s="90" t="s">
        <v>14</v>
      </c>
      <c r="L70" s="346"/>
      <c r="M70" s="90" t="s">
        <v>14</v>
      </c>
      <c r="N70" s="346"/>
      <c r="O70" s="365" t="s">
        <v>14</v>
      </c>
      <c r="P70" s="346"/>
      <c r="Q70" s="90" t="s">
        <v>14</v>
      </c>
      <c r="R70" s="327"/>
      <c r="T70" s="692"/>
      <c r="U70" s="692"/>
      <c r="V70" s="689"/>
      <c r="W70" s="689"/>
      <c r="X70" s="689"/>
      <c r="Y70" s="692"/>
      <c r="Z70" s="688"/>
    </row>
    <row r="71" spans="1:26" s="314" customFormat="1" ht="6.6" customHeight="1">
      <c r="A71" s="343"/>
      <c r="B71" s="324"/>
      <c r="C71" s="589"/>
      <c r="D71" s="321"/>
      <c r="E71" s="589"/>
      <c r="F71" s="321"/>
      <c r="G71" s="589"/>
      <c r="H71" s="321"/>
      <c r="I71" s="590"/>
      <c r="J71" s="326"/>
      <c r="K71" s="328"/>
      <c r="L71" s="328"/>
      <c r="M71" s="328"/>
      <c r="N71" s="328"/>
      <c r="O71" s="328"/>
      <c r="P71" s="323"/>
      <c r="Q71" s="323"/>
      <c r="R71" s="323"/>
      <c r="T71" s="704"/>
      <c r="U71" s="690"/>
      <c r="V71" s="691"/>
      <c r="W71" s="691"/>
      <c r="X71" s="691"/>
      <c r="Y71" s="691"/>
      <c r="Z71" s="688"/>
    </row>
    <row r="72" spans="1:26" s="319" customFormat="1" ht="12" customHeight="1">
      <c r="A72" s="385" t="s">
        <v>61</v>
      </c>
      <c r="B72" s="341">
        <f t="shared" ref="B72:B75" si="21">SUM(D72,F72,H72)</f>
        <v>86274</v>
      </c>
      <c r="C72" s="590"/>
      <c r="D72" s="341">
        <f>SUM(D73:D75)</f>
        <v>45941</v>
      </c>
      <c r="E72" s="590"/>
      <c r="F72" s="341">
        <f>SUM(F73:F75)</f>
        <v>27317</v>
      </c>
      <c r="G72" s="590"/>
      <c r="H72" s="341">
        <f>SUM(H73:H75)</f>
        <v>13016</v>
      </c>
      <c r="I72" s="588"/>
      <c r="J72" s="344"/>
      <c r="K72" s="338">
        <f>SUM(K73:K74)</f>
        <v>100</v>
      </c>
      <c r="L72" s="338"/>
      <c r="M72" s="338">
        <f>SUM(M73:M74)</f>
        <v>100</v>
      </c>
      <c r="N72" s="338"/>
      <c r="O72" s="338">
        <f>SUM(O73:O74)</f>
        <v>100</v>
      </c>
      <c r="P72" s="332"/>
      <c r="Q72" s="338">
        <f>SUM(Q73:Q74)</f>
        <v>100</v>
      </c>
      <c r="R72" s="338"/>
      <c r="T72" s="704"/>
      <c r="U72" s="690"/>
      <c r="V72" s="691"/>
      <c r="W72" s="691"/>
      <c r="X72" s="691"/>
      <c r="Y72" s="691"/>
      <c r="Z72" s="688"/>
    </row>
    <row r="73" spans="1:26" s="314" customFormat="1" ht="13.2">
      <c r="A73" s="384" t="s">
        <v>169</v>
      </c>
      <c r="B73" s="324">
        <f t="shared" si="21"/>
        <v>19489</v>
      </c>
      <c r="C73" s="590"/>
      <c r="D73" s="533">
        <v>9264</v>
      </c>
      <c r="E73" s="533"/>
      <c r="F73" s="533">
        <v>5657</v>
      </c>
      <c r="G73" s="533"/>
      <c r="H73" s="533">
        <v>4568</v>
      </c>
      <c r="I73" s="533"/>
      <c r="J73" s="344"/>
      <c r="K73" s="87">
        <f>B73*100/SUM(B73:B74)</f>
        <v>25.207268964625236</v>
      </c>
      <c r="L73" s="328"/>
      <c r="M73" s="87">
        <f>D73*100/SUM($D$73:$D$74)</f>
        <v>22.189221556886228</v>
      </c>
      <c r="N73" s="327"/>
      <c r="O73" s="87">
        <f>F73*100/SUM($F$73:$F$74)</f>
        <v>25.028758516945402</v>
      </c>
      <c r="P73" s="327"/>
      <c r="Q73" s="87">
        <f>H73*100/SUM($H$73:$H$74)</f>
        <v>35.238756460695825</v>
      </c>
      <c r="R73" s="327"/>
      <c r="T73" s="704"/>
      <c r="U73" s="690"/>
      <c r="V73" s="691"/>
      <c r="W73" s="691"/>
      <c r="X73" s="691"/>
      <c r="Y73" s="691"/>
      <c r="Z73" s="688"/>
    </row>
    <row r="74" spans="1:26" s="314" customFormat="1" ht="13.2">
      <c r="A74" s="384" t="s">
        <v>6</v>
      </c>
      <c r="B74" s="324">
        <f t="shared" si="21"/>
        <v>57826</v>
      </c>
      <c r="C74" s="590"/>
      <c r="D74" s="533">
        <v>32486</v>
      </c>
      <c r="E74" s="533"/>
      <c r="F74" s="533">
        <v>16945</v>
      </c>
      <c r="G74" s="533"/>
      <c r="H74" s="533">
        <v>8395</v>
      </c>
      <c r="I74" s="533"/>
      <c r="J74" s="326"/>
      <c r="K74" s="87">
        <f>B74*100/SUM(B73:B74)</f>
        <v>74.792731035374771</v>
      </c>
      <c r="L74" s="328"/>
      <c r="M74" s="87">
        <f>D74*100/SUM($D$73:$D$74)</f>
        <v>77.810778443113776</v>
      </c>
      <c r="N74" s="328"/>
      <c r="O74" s="87">
        <f>F74*100/SUM($F$73:$F$74)</f>
        <v>74.971241483054598</v>
      </c>
      <c r="P74" s="323"/>
      <c r="Q74" s="87">
        <f>H74*100/SUM($H$73:$H$74)</f>
        <v>64.761243539304175</v>
      </c>
      <c r="R74" s="327"/>
      <c r="T74" s="704"/>
      <c r="U74" s="704"/>
      <c r="V74" s="691"/>
      <c r="W74" s="691"/>
      <c r="X74" s="691"/>
      <c r="Y74" s="691"/>
      <c r="Z74" s="688"/>
    </row>
    <row r="75" spans="1:26" s="314" customFormat="1">
      <c r="A75" s="384" t="s">
        <v>4</v>
      </c>
      <c r="B75" s="324">
        <f t="shared" si="21"/>
        <v>8959</v>
      </c>
      <c r="C75" s="619"/>
      <c r="D75" s="533">
        <v>4191</v>
      </c>
      <c r="E75" s="533"/>
      <c r="F75" s="533">
        <v>4715</v>
      </c>
      <c r="G75" s="533"/>
      <c r="H75" s="533">
        <v>53</v>
      </c>
      <c r="I75" s="533" t="s">
        <v>204</v>
      </c>
      <c r="J75" s="326"/>
      <c r="K75" s="364" t="s">
        <v>14</v>
      </c>
      <c r="L75" s="328"/>
      <c r="M75" s="364" t="s">
        <v>14</v>
      </c>
      <c r="N75" s="328"/>
      <c r="O75" s="364" t="s">
        <v>14</v>
      </c>
      <c r="P75" s="323"/>
      <c r="Q75" s="364" t="s">
        <v>14</v>
      </c>
      <c r="R75" s="328"/>
      <c r="T75" s="310"/>
      <c r="U75" s="310"/>
      <c r="V75" s="310"/>
      <c r="W75" s="310"/>
      <c r="X75" s="310"/>
      <c r="Y75" s="310"/>
    </row>
    <row r="76" spans="1:26" s="314" customFormat="1" ht="6.6" customHeight="1">
      <c r="A76" s="329"/>
      <c r="B76" s="324"/>
      <c r="C76" s="590"/>
      <c r="D76" s="163"/>
      <c r="E76" s="590"/>
      <c r="F76" s="321"/>
      <c r="G76" s="589"/>
      <c r="H76" s="321"/>
      <c r="I76" s="590"/>
      <c r="J76" s="326"/>
      <c r="K76" s="327"/>
      <c r="L76" s="328"/>
      <c r="M76" s="236"/>
      <c r="N76" s="328"/>
      <c r="O76" s="327"/>
      <c r="P76" s="323"/>
      <c r="Q76" s="323"/>
      <c r="R76" s="323"/>
    </row>
    <row r="77" spans="1:26" s="15" customFormat="1" ht="12" customHeight="1">
      <c r="A77" s="463" t="s">
        <v>82</v>
      </c>
      <c r="B77" s="464">
        <f>B17</f>
        <v>10027</v>
      </c>
      <c r="C77" s="616"/>
      <c r="D77" s="464">
        <f>D17</f>
        <v>5172</v>
      </c>
      <c r="E77" s="616"/>
      <c r="F77" s="464">
        <f>F17</f>
        <v>2732</v>
      </c>
      <c r="G77" s="616"/>
      <c r="H77" s="464">
        <f>H17</f>
        <v>2123</v>
      </c>
      <c r="I77" s="625"/>
      <c r="J77" s="465"/>
      <c r="K77" s="525">
        <f>M77+O77+Q77</f>
        <v>100</v>
      </c>
      <c r="L77" s="466"/>
      <c r="M77" s="466">
        <f>D77*100/B77</f>
        <v>51.580732023536449</v>
      </c>
      <c r="N77" s="467"/>
      <c r="O77" s="466">
        <f>F77*100/B77</f>
        <v>27.246434626508428</v>
      </c>
      <c r="P77" s="468"/>
      <c r="Q77" s="466">
        <f>H77*100/B77</f>
        <v>21.17283334995512</v>
      </c>
      <c r="R77" s="498"/>
      <c r="U77" s="15" t="s">
        <v>200</v>
      </c>
    </row>
    <row r="78" spans="1:26" s="15" customFormat="1" ht="6.6" customHeight="1">
      <c r="A78" s="8"/>
      <c r="B78" s="85"/>
      <c r="C78" s="617"/>
      <c r="D78" s="85"/>
      <c r="E78" s="617"/>
      <c r="F78" s="85"/>
      <c r="G78" s="617"/>
      <c r="H78" s="85"/>
      <c r="I78" s="624"/>
      <c r="K78" s="87"/>
      <c r="L78" s="87"/>
      <c r="M78" s="87"/>
      <c r="N78" s="87"/>
      <c r="O78" s="87"/>
      <c r="P78" s="7"/>
      <c r="Q78" s="87"/>
      <c r="R78" s="87"/>
    </row>
    <row r="79" spans="1:26" ht="12">
      <c r="A79" s="291" t="s">
        <v>16</v>
      </c>
      <c r="B79" s="86">
        <f>SUM(D79,F79,H79)</f>
        <v>10027</v>
      </c>
      <c r="C79" s="86"/>
      <c r="D79" s="86">
        <f>SUM(D80:D85)</f>
        <v>5171</v>
      </c>
      <c r="E79" s="86"/>
      <c r="F79" s="86">
        <f t="shared" ref="F79:H79" si="22">SUM(F80:F84)</f>
        <v>2732</v>
      </c>
      <c r="G79" s="86"/>
      <c r="H79" s="86">
        <f t="shared" si="22"/>
        <v>2124</v>
      </c>
      <c r="I79" s="86"/>
      <c r="J79" s="32"/>
      <c r="K79" s="99">
        <f>SUM(K80:K84)</f>
        <v>100</v>
      </c>
      <c r="L79" s="89"/>
      <c r="M79" s="99">
        <f>SUM(M80:M84)</f>
        <v>100</v>
      </c>
      <c r="N79" s="89"/>
      <c r="O79" s="99">
        <f>SUM(O80:O84)</f>
        <v>100</v>
      </c>
      <c r="P79" s="6"/>
      <c r="Q79" s="99">
        <f>SUM(Q80:Q84)</f>
        <v>99.999999999999986</v>
      </c>
      <c r="R79" s="89"/>
    </row>
    <row r="80" spans="1:26">
      <c r="A80" s="292" t="s">
        <v>220</v>
      </c>
      <c r="B80" s="85">
        <f t="shared" ref="B80:B85" si="23">SUM(D80,F80,H80)</f>
        <v>1627</v>
      </c>
      <c r="C80" s="85"/>
      <c r="D80" s="85">
        <v>945</v>
      </c>
      <c r="E80" s="85"/>
      <c r="F80" s="85">
        <v>431</v>
      </c>
      <c r="G80" s="85" t="s">
        <v>204</v>
      </c>
      <c r="H80" s="85">
        <v>251</v>
      </c>
      <c r="I80" s="85"/>
      <c r="J80" s="34"/>
      <c r="K80" s="87">
        <f>B80*100/SUM($B$80:$B$84)</f>
        <v>16.248876460601217</v>
      </c>
      <c r="L80" s="100"/>
      <c r="M80" s="87">
        <f>D80*100/SUM($D$80:$D$84)</f>
        <v>18.32460732984293</v>
      </c>
      <c r="N80" s="101"/>
      <c r="O80" s="87">
        <f>F80*100/SUM($F$80:$F$84)</f>
        <v>15.775988286969254</v>
      </c>
      <c r="P80" s="47"/>
      <c r="Q80" s="87">
        <f>H80*100/SUM($H$80:$H$84)</f>
        <v>11.817325800376647</v>
      </c>
      <c r="R80" s="100"/>
    </row>
    <row r="81" spans="1:18">
      <c r="A81" s="292" t="s">
        <v>1</v>
      </c>
      <c r="B81" s="85">
        <f t="shared" si="23"/>
        <v>5310</v>
      </c>
      <c r="C81" s="85"/>
      <c r="D81" s="85">
        <v>3074</v>
      </c>
      <c r="E81" s="85"/>
      <c r="F81" s="85">
        <v>1131</v>
      </c>
      <c r="G81" s="85"/>
      <c r="H81" s="85">
        <v>1105</v>
      </c>
      <c r="I81" s="85"/>
      <c r="J81" s="34"/>
      <c r="K81" s="87">
        <f t="shared" ref="K81:K83" si="24">B81*100/SUM($B$80:$B$84)</f>
        <v>53.031059622490766</v>
      </c>
      <c r="L81" s="100"/>
      <c r="M81" s="87">
        <f t="shared" ref="M81:M83" si="25">D81*100/SUM($D$80:$D$84)</f>
        <v>59.608299398875317</v>
      </c>
      <c r="N81" s="101"/>
      <c r="O81" s="87">
        <f t="shared" ref="O81:O83" si="26">F81*100/SUM($F$80:$F$84)</f>
        <v>41.398243045387993</v>
      </c>
      <c r="P81" s="47"/>
      <c r="Q81" s="87">
        <f t="shared" ref="Q81:Q83" si="27">H81*100/SUM($H$80:$H$84)</f>
        <v>52.024482109227868</v>
      </c>
      <c r="R81" s="100"/>
    </row>
    <row r="82" spans="1:18">
      <c r="A82" s="292" t="s">
        <v>2</v>
      </c>
      <c r="B82" s="85">
        <f t="shared" si="23"/>
        <v>2624</v>
      </c>
      <c r="C82" s="85"/>
      <c r="D82" s="85">
        <v>1013</v>
      </c>
      <c r="E82" s="85"/>
      <c r="F82" s="85">
        <v>1110</v>
      </c>
      <c r="G82" s="85"/>
      <c r="H82" s="85">
        <v>501</v>
      </c>
      <c r="I82" s="85"/>
      <c r="J82" s="34"/>
      <c r="K82" s="87">
        <f t="shared" si="24"/>
        <v>26.205932288025569</v>
      </c>
      <c r="L82" s="100"/>
      <c r="M82" s="87">
        <f t="shared" si="25"/>
        <v>19.643203412836922</v>
      </c>
      <c r="N82" s="101"/>
      <c r="O82" s="87">
        <f t="shared" si="26"/>
        <v>40.629575402635432</v>
      </c>
      <c r="P82" s="47"/>
      <c r="Q82" s="87">
        <f t="shared" si="27"/>
        <v>23.587570621468927</v>
      </c>
      <c r="R82" s="100"/>
    </row>
    <row r="83" spans="1:18">
      <c r="A83" s="292" t="s">
        <v>3</v>
      </c>
      <c r="B83" s="85">
        <f t="shared" si="23"/>
        <v>369</v>
      </c>
      <c r="C83" s="85"/>
      <c r="D83" s="85">
        <v>95</v>
      </c>
      <c r="E83" s="85" t="s">
        <v>204</v>
      </c>
      <c r="F83" s="85">
        <v>60</v>
      </c>
      <c r="G83" s="85" t="s">
        <v>204</v>
      </c>
      <c r="H83" s="85">
        <v>214</v>
      </c>
      <c r="I83" s="85"/>
      <c r="J83" s="34"/>
      <c r="K83" s="87">
        <f t="shared" si="24"/>
        <v>3.6852092280035955</v>
      </c>
      <c r="L83" s="100"/>
      <c r="M83" s="87">
        <f t="shared" si="25"/>
        <v>1.8421562924180725</v>
      </c>
      <c r="N83" s="101"/>
      <c r="O83" s="87">
        <f t="shared" si="26"/>
        <v>2.1961932650073206</v>
      </c>
      <c r="P83" s="47"/>
      <c r="Q83" s="87">
        <f t="shared" si="27"/>
        <v>10.075329566854991</v>
      </c>
      <c r="R83" s="100"/>
    </row>
    <row r="84" spans="1:18">
      <c r="A84" s="196" t="s">
        <v>40</v>
      </c>
      <c r="B84" s="85">
        <f t="shared" si="23"/>
        <v>83</v>
      </c>
      <c r="C84" s="85" t="s">
        <v>204</v>
      </c>
      <c r="D84" s="85">
        <v>30</v>
      </c>
      <c r="E84" s="85" t="s">
        <v>204</v>
      </c>
      <c r="F84" s="85">
        <v>0</v>
      </c>
      <c r="G84" s="85"/>
      <c r="H84" s="85">
        <v>53</v>
      </c>
      <c r="I84" s="85" t="s">
        <v>204</v>
      </c>
      <c r="J84" s="34"/>
      <c r="K84" s="87">
        <f>B84*100/SUM($B$80:$B$84)</f>
        <v>0.82892240087885749</v>
      </c>
      <c r="L84" s="100"/>
      <c r="M84" s="87">
        <f>D84*100/SUM($D$80:$D$84)</f>
        <v>0.58173356602675974</v>
      </c>
      <c r="N84" s="101"/>
      <c r="O84" s="87">
        <f>F84*100/SUM($F$80:$F$84)</f>
        <v>0</v>
      </c>
      <c r="P84" s="47"/>
      <c r="Q84" s="87">
        <f>H84*100/SUM($H$80:$H$84)</f>
        <v>2.4952919020715632</v>
      </c>
      <c r="R84" s="100"/>
    </row>
    <row r="85" spans="1:18">
      <c r="A85" s="384" t="s">
        <v>4</v>
      </c>
      <c r="B85" s="85">
        <f t="shared" si="23"/>
        <v>14</v>
      </c>
      <c r="C85" s="617" t="s">
        <v>204</v>
      </c>
      <c r="D85" s="85">
        <v>14</v>
      </c>
      <c r="E85" s="632" t="s">
        <v>204</v>
      </c>
      <c r="F85" s="85">
        <v>0</v>
      </c>
      <c r="G85" s="632"/>
      <c r="H85" s="85">
        <v>0</v>
      </c>
      <c r="I85" s="620"/>
      <c r="J85" s="15"/>
      <c r="K85" s="87"/>
      <c r="L85" s="87"/>
      <c r="M85" s="102"/>
      <c r="N85" s="87"/>
      <c r="O85" s="102"/>
      <c r="P85" s="7"/>
      <c r="Q85" s="102"/>
      <c r="R85" s="87"/>
    </row>
    <row r="86" spans="1:18" ht="15.6" customHeight="1">
      <c r="A86" s="8"/>
      <c r="B86" s="85"/>
      <c r="C86" s="618"/>
      <c r="D86" s="85"/>
      <c r="E86" s="632"/>
      <c r="F86" s="85"/>
      <c r="G86" s="632"/>
      <c r="H86" s="85"/>
      <c r="I86" s="620"/>
      <c r="J86" s="15"/>
      <c r="K86" s="87"/>
      <c r="L86" s="87"/>
      <c r="M86" s="102"/>
      <c r="N86" s="87"/>
      <c r="O86" s="102"/>
      <c r="P86" s="7"/>
      <c r="Q86" s="102"/>
      <c r="R86" s="87"/>
    </row>
    <row r="87" spans="1:18" s="25" customFormat="1" ht="12">
      <c r="A87" s="293" t="s">
        <v>17</v>
      </c>
      <c r="B87" s="86">
        <f>SUM(D87,F87,H87)</f>
        <v>10027</v>
      </c>
      <c r="C87" s="633"/>
      <c r="D87" s="94">
        <f>SUM(D88:D90)</f>
        <v>5171</v>
      </c>
      <c r="E87" s="633"/>
      <c r="F87" s="94">
        <f>SUM(F88:F90)</f>
        <v>2732</v>
      </c>
      <c r="G87" s="633"/>
      <c r="H87" s="94">
        <f>SUM(H88:H90)</f>
        <v>2124</v>
      </c>
      <c r="I87" s="621"/>
      <c r="J87" s="32"/>
      <c r="K87" s="99">
        <f>SUM(K88:K89)</f>
        <v>100</v>
      </c>
      <c r="L87" s="89"/>
      <c r="M87" s="99">
        <f>SUM(M88:M89)</f>
        <v>100</v>
      </c>
      <c r="N87" s="89"/>
      <c r="O87" s="99">
        <f>SUM(O88:O89)</f>
        <v>100</v>
      </c>
      <c r="P87" s="6"/>
      <c r="Q87" s="99">
        <f>SUM(Q88:Q89)</f>
        <v>100</v>
      </c>
      <c r="R87" s="89"/>
    </row>
    <row r="88" spans="1:18">
      <c r="A88" s="199" t="s">
        <v>18</v>
      </c>
      <c r="B88" s="85">
        <f t="shared" ref="B88:B90" si="28">SUM(D88,F88,H88)</f>
        <v>9621</v>
      </c>
      <c r="C88" s="85"/>
      <c r="D88" s="85">
        <v>4891</v>
      </c>
      <c r="E88" s="85"/>
      <c r="F88" s="85">
        <v>2657</v>
      </c>
      <c r="G88" s="85"/>
      <c r="H88" s="85">
        <v>2073</v>
      </c>
      <c r="I88" s="85"/>
      <c r="J88" s="34"/>
      <c r="K88" s="87">
        <f>B88*100/SUM(B88:B89)</f>
        <v>96.306306306306311</v>
      </c>
      <c r="L88" s="100"/>
      <c r="M88" s="87">
        <f>D88*100/SUM(D88:D89)</f>
        <v>95.266848461238794</v>
      </c>
      <c r="N88" s="101"/>
      <c r="O88" s="87">
        <f>F88*100/SUM(F88:F89)</f>
        <v>97.254758418740849</v>
      </c>
      <c r="P88" s="47"/>
      <c r="Q88" s="87">
        <f>H88*100/SUM(H88:H89)</f>
        <v>97.598870056497177</v>
      </c>
      <c r="R88" s="100"/>
    </row>
    <row r="89" spans="1:18">
      <c r="A89" s="199" t="s">
        <v>19</v>
      </c>
      <c r="B89" s="85">
        <f t="shared" si="28"/>
        <v>369</v>
      </c>
      <c r="C89" s="85" t="s">
        <v>204</v>
      </c>
      <c r="D89" s="85">
        <v>243</v>
      </c>
      <c r="E89" s="85" t="s">
        <v>204</v>
      </c>
      <c r="F89" s="85">
        <v>75</v>
      </c>
      <c r="G89" s="85" t="s">
        <v>204</v>
      </c>
      <c r="H89" s="85">
        <v>51</v>
      </c>
      <c r="I89" s="85" t="s">
        <v>204</v>
      </c>
      <c r="J89" s="34"/>
      <c r="K89" s="87">
        <f>B89*100/SUM(B88:B89)</f>
        <v>3.6936936936936937</v>
      </c>
      <c r="L89" s="100"/>
      <c r="M89" s="87">
        <f>D89*100/SUM(D88:D89)</f>
        <v>4.7331515387611995</v>
      </c>
      <c r="N89" s="101"/>
      <c r="O89" s="87">
        <f>F89*100/SUM(F88:F89)</f>
        <v>2.7452415812591506</v>
      </c>
      <c r="P89" s="47"/>
      <c r="Q89" s="87">
        <f>H89*100/SUM(H88:H89)</f>
        <v>2.4011299435028248</v>
      </c>
      <c r="R89" s="100"/>
    </row>
    <row r="90" spans="1:18">
      <c r="A90" s="384" t="s">
        <v>4</v>
      </c>
      <c r="B90" s="85">
        <f t="shared" si="28"/>
        <v>37</v>
      </c>
      <c r="C90" s="85" t="s">
        <v>204</v>
      </c>
      <c r="D90" s="85">
        <v>37</v>
      </c>
      <c r="E90" s="85" t="s">
        <v>204</v>
      </c>
      <c r="F90" s="85">
        <v>0</v>
      </c>
      <c r="G90" s="85"/>
      <c r="H90" s="85">
        <v>0</v>
      </c>
      <c r="I90" s="85"/>
      <c r="J90" s="34"/>
      <c r="K90" s="90" t="s">
        <v>14</v>
      </c>
      <c r="L90" s="100"/>
      <c r="M90" s="90" t="s">
        <v>14</v>
      </c>
      <c r="N90" s="101"/>
      <c r="O90" s="90">
        <v>0</v>
      </c>
      <c r="P90" s="47"/>
      <c r="Q90" s="90">
        <v>0</v>
      </c>
      <c r="R90" s="100"/>
    </row>
    <row r="91" spans="1:18" ht="6.6" customHeight="1">
      <c r="A91" s="35"/>
      <c r="B91" s="96"/>
      <c r="C91" s="617"/>
      <c r="D91" s="98"/>
      <c r="E91" s="617"/>
      <c r="F91" s="97"/>
      <c r="G91" s="617"/>
      <c r="H91" s="97"/>
      <c r="I91" s="620"/>
      <c r="J91" s="34"/>
      <c r="K91" s="100"/>
      <c r="L91" s="100"/>
      <c r="M91" s="87"/>
      <c r="N91" s="100"/>
      <c r="O91" s="101"/>
      <c r="P91" s="47"/>
      <c r="Q91" s="101"/>
      <c r="R91" s="100"/>
    </row>
    <row r="92" spans="1:18" s="25" customFormat="1" ht="12">
      <c r="A92" s="294" t="s">
        <v>20</v>
      </c>
      <c r="B92" s="86">
        <f t="shared" ref="B92:B99" si="29">SUM(D92,F92,H92)</f>
        <v>10027</v>
      </c>
      <c r="C92" s="633"/>
      <c r="D92" s="94">
        <f>SUM(D93:D99)</f>
        <v>5172</v>
      </c>
      <c r="E92" s="633"/>
      <c r="F92" s="94">
        <f>SUM(F93:F98)</f>
        <v>2732</v>
      </c>
      <c r="G92" s="633"/>
      <c r="H92" s="94">
        <f>SUM(H93:H98)</f>
        <v>2123</v>
      </c>
      <c r="I92" s="621"/>
      <c r="J92" s="32"/>
      <c r="K92" s="99">
        <f>SUM(K93:K98)</f>
        <v>100</v>
      </c>
      <c r="L92" s="89"/>
      <c r="M92" s="99">
        <f>SUM(M93:M98)</f>
        <v>100</v>
      </c>
      <c r="N92" s="89"/>
      <c r="O92" s="99">
        <f>SUM(O93:O98)</f>
        <v>100</v>
      </c>
      <c r="P92" s="6"/>
      <c r="Q92" s="99">
        <f>SUM(Q93:Q98)</f>
        <v>100</v>
      </c>
      <c r="R92" s="89"/>
    </row>
    <row r="93" spans="1:18">
      <c r="A93" s="295" t="s">
        <v>5</v>
      </c>
      <c r="B93" s="85">
        <f t="shared" si="29"/>
        <v>405</v>
      </c>
      <c r="C93" s="85"/>
      <c r="D93" s="85">
        <v>337</v>
      </c>
      <c r="E93" s="85" t="s">
        <v>204</v>
      </c>
      <c r="F93" s="85">
        <v>0</v>
      </c>
      <c r="G93" s="85"/>
      <c r="H93" s="85">
        <v>68</v>
      </c>
      <c r="I93" s="85" t="s">
        <v>204</v>
      </c>
      <c r="J93" s="85"/>
      <c r="K93" s="87">
        <f>B93*100/SUM($B$93:$B$98)</f>
        <v>4.0508101620324064</v>
      </c>
      <c r="L93" s="100"/>
      <c r="M93" s="87">
        <f>D93*100/SUM($D$93:$D$98)</f>
        <v>6.5525957612288543</v>
      </c>
      <c r="N93" s="101"/>
      <c r="O93" s="87">
        <f>F93*100/SUM($F$93:$F$98)</f>
        <v>0</v>
      </c>
      <c r="P93" s="47"/>
      <c r="Q93" s="87">
        <f>H93*100/SUM($H$93:$H$98)</f>
        <v>3.2030146019783325</v>
      </c>
      <c r="R93" s="100"/>
    </row>
    <row r="94" spans="1:18">
      <c r="A94" s="295" t="s">
        <v>161</v>
      </c>
      <c r="B94" s="85">
        <f t="shared" si="29"/>
        <v>1879</v>
      </c>
      <c r="C94" s="85"/>
      <c r="D94" s="85">
        <v>1035</v>
      </c>
      <c r="E94" s="85"/>
      <c r="F94" s="85">
        <v>552</v>
      </c>
      <c r="G94" s="85" t="s">
        <v>204</v>
      </c>
      <c r="H94" s="85">
        <v>292</v>
      </c>
      <c r="I94" s="85"/>
      <c r="J94" s="85"/>
      <c r="K94" s="87">
        <f t="shared" ref="K94:K97" si="30">B94*100/SUM($B$93:$B$98)</f>
        <v>18.793758751750349</v>
      </c>
      <c r="L94" s="100"/>
      <c r="M94" s="87">
        <f t="shared" ref="M94:M97" si="31">D94*100/SUM($D$93:$D$98)</f>
        <v>20.12444098775034</v>
      </c>
      <c r="N94" s="101"/>
      <c r="O94" s="87">
        <f t="shared" ref="O94:O97" si="32">F94*100/SUM($F$93:$F$98)</f>
        <v>20.204978038067349</v>
      </c>
      <c r="P94" s="47"/>
      <c r="Q94" s="87">
        <f t="shared" ref="Q94:Q97" si="33">H94*100/SUM($H$93:$H$98)</f>
        <v>13.754121526142251</v>
      </c>
      <c r="R94" s="100"/>
    </row>
    <row r="95" spans="1:18">
      <c r="A95" s="296" t="s">
        <v>162</v>
      </c>
      <c r="B95" s="85">
        <f t="shared" si="29"/>
        <v>1835</v>
      </c>
      <c r="C95" s="85"/>
      <c r="D95" s="85">
        <v>755</v>
      </c>
      <c r="E95" s="85"/>
      <c r="F95" s="85">
        <v>937</v>
      </c>
      <c r="G95" s="85" t="s">
        <v>204</v>
      </c>
      <c r="H95" s="85">
        <v>143</v>
      </c>
      <c r="I95" s="85"/>
      <c r="J95" s="85"/>
      <c r="K95" s="87">
        <f t="shared" si="30"/>
        <v>18.353670734146828</v>
      </c>
      <c r="L95" s="100"/>
      <c r="M95" s="87">
        <f t="shared" si="31"/>
        <v>14.680147773672953</v>
      </c>
      <c r="N95" s="101"/>
      <c r="O95" s="87">
        <f t="shared" si="32"/>
        <v>34.297218155197655</v>
      </c>
      <c r="P95" s="47"/>
      <c r="Q95" s="87">
        <f t="shared" si="33"/>
        <v>6.7357512953367875</v>
      </c>
      <c r="R95" s="100"/>
    </row>
    <row r="96" spans="1:18">
      <c r="A96" s="296" t="s">
        <v>163</v>
      </c>
      <c r="B96" s="85">
        <f t="shared" si="29"/>
        <v>815</v>
      </c>
      <c r="C96" s="85"/>
      <c r="D96" s="85">
        <v>394</v>
      </c>
      <c r="E96" s="85" t="s">
        <v>204</v>
      </c>
      <c r="F96" s="85">
        <v>176</v>
      </c>
      <c r="G96" s="85" t="s">
        <v>204</v>
      </c>
      <c r="H96" s="85">
        <v>245</v>
      </c>
      <c r="I96" s="85"/>
      <c r="J96" s="85"/>
      <c r="K96" s="87">
        <f t="shared" si="30"/>
        <v>8.151630326065213</v>
      </c>
      <c r="L96" s="100"/>
      <c r="M96" s="87">
        <f t="shared" si="31"/>
        <v>7.6608983083803226</v>
      </c>
      <c r="N96" s="101"/>
      <c r="O96" s="87">
        <f t="shared" si="32"/>
        <v>6.4421669106881403</v>
      </c>
      <c r="P96" s="47"/>
      <c r="Q96" s="87">
        <f t="shared" si="33"/>
        <v>11.540273198304286</v>
      </c>
      <c r="R96" s="100"/>
    </row>
    <row r="97" spans="1:18">
      <c r="A97" s="295" t="s">
        <v>164</v>
      </c>
      <c r="B97" s="85">
        <f t="shared" si="29"/>
        <v>1442</v>
      </c>
      <c r="C97" s="85"/>
      <c r="D97" s="85">
        <v>749</v>
      </c>
      <c r="E97" s="85"/>
      <c r="F97" s="85">
        <v>323</v>
      </c>
      <c r="G97" s="85" t="s">
        <v>204</v>
      </c>
      <c r="H97" s="85">
        <v>370</v>
      </c>
      <c r="I97" s="85"/>
      <c r="J97" s="85"/>
      <c r="K97" s="87">
        <f t="shared" si="30"/>
        <v>14.422884576915383</v>
      </c>
      <c r="L97" s="100"/>
      <c r="M97" s="87">
        <f t="shared" si="31"/>
        <v>14.56348434765701</v>
      </c>
      <c r="N97" s="101"/>
      <c r="O97" s="87">
        <f t="shared" si="32"/>
        <v>11.822840409956076</v>
      </c>
      <c r="P97" s="47"/>
      <c r="Q97" s="87">
        <f t="shared" si="33"/>
        <v>17.428167687235046</v>
      </c>
      <c r="R97" s="100"/>
    </row>
    <row r="98" spans="1:18" s="14" customFormat="1">
      <c r="A98" s="19" t="s">
        <v>165</v>
      </c>
      <c r="B98" s="85">
        <f t="shared" si="29"/>
        <v>3622</v>
      </c>
      <c r="C98" s="85"/>
      <c r="D98" s="85">
        <v>1873</v>
      </c>
      <c r="E98" s="85"/>
      <c r="F98" s="85">
        <v>744</v>
      </c>
      <c r="G98" s="85" t="s">
        <v>204</v>
      </c>
      <c r="H98" s="85">
        <v>1005</v>
      </c>
      <c r="I98" s="85"/>
      <c r="J98" s="85"/>
      <c r="K98" s="87">
        <f>B98*100/SUM($B$93:$B$98)</f>
        <v>36.227245449089821</v>
      </c>
      <c r="L98" s="100"/>
      <c r="M98" s="87">
        <f>D98*100/SUM($D$93:$D$98)</f>
        <v>36.418432821310518</v>
      </c>
      <c r="N98" s="101"/>
      <c r="O98" s="87">
        <f>F98*100/SUM($F$93:$F$98)</f>
        <v>27.232796486090777</v>
      </c>
      <c r="P98" s="47"/>
      <c r="Q98" s="87">
        <f>H98*100/SUM($H$93:$H$98)</f>
        <v>47.338671691003299</v>
      </c>
      <c r="R98" s="100"/>
    </row>
    <row r="99" spans="1:18" s="14" customFormat="1">
      <c r="A99" s="384" t="s">
        <v>4</v>
      </c>
      <c r="B99" s="85">
        <f t="shared" si="29"/>
        <v>29</v>
      </c>
      <c r="C99" s="85" t="s">
        <v>204</v>
      </c>
      <c r="D99" s="85">
        <v>29</v>
      </c>
      <c r="E99" s="85" t="s">
        <v>204</v>
      </c>
      <c r="F99" s="85">
        <v>0</v>
      </c>
      <c r="G99" s="85"/>
      <c r="H99" s="85">
        <v>0</v>
      </c>
      <c r="I99" s="85"/>
      <c r="J99" s="85"/>
      <c r="K99" s="87"/>
      <c r="L99" s="100"/>
      <c r="M99" s="87"/>
      <c r="N99" s="101"/>
      <c r="O99" s="87"/>
      <c r="P99" s="47"/>
      <c r="Q99" s="87"/>
      <c r="R99" s="100"/>
    </row>
    <row r="100" spans="1:18" ht="6.6" customHeight="1">
      <c r="A100" s="36"/>
      <c r="B100" s="97"/>
      <c r="C100" s="619"/>
      <c r="D100" s="85"/>
      <c r="E100" s="632"/>
      <c r="F100" s="85"/>
      <c r="G100" s="632"/>
      <c r="H100" s="85"/>
      <c r="I100" s="620"/>
      <c r="J100" s="34"/>
      <c r="K100" s="87"/>
      <c r="L100" s="100"/>
      <c r="M100" s="87"/>
      <c r="N100" s="87"/>
      <c r="O100" s="101"/>
      <c r="P100" s="47"/>
      <c r="Q100" s="101"/>
      <c r="R100" s="100"/>
    </row>
    <row r="101" spans="1:18" s="25" customFormat="1" ht="12">
      <c r="A101" s="294" t="s">
        <v>21</v>
      </c>
      <c r="B101" s="86">
        <f t="shared" ref="B101:B103" si="34">SUM(D101,F101,H101)</f>
        <v>10027</v>
      </c>
      <c r="C101" s="633"/>
      <c r="D101" s="86">
        <f>SUM(D102:D103)</f>
        <v>5172</v>
      </c>
      <c r="E101" s="86"/>
      <c r="F101" s="86">
        <f>SUM(F102:F103)</f>
        <v>2732</v>
      </c>
      <c r="G101" s="86"/>
      <c r="H101" s="86">
        <f>SUM(H102:H103)</f>
        <v>2123</v>
      </c>
      <c r="I101" s="621"/>
      <c r="J101" s="32"/>
      <c r="K101" s="89">
        <f>SUM(K102:K103)</f>
        <v>100</v>
      </c>
      <c r="L101" s="89"/>
      <c r="M101" s="89">
        <f>SUM(M102:M103)</f>
        <v>100</v>
      </c>
      <c r="N101" s="89"/>
      <c r="O101" s="89">
        <f>SUM(O102:O103)</f>
        <v>100</v>
      </c>
      <c r="P101" s="6"/>
      <c r="Q101" s="89">
        <f>SUM(Q102:Q103)</f>
        <v>100</v>
      </c>
      <c r="R101" s="89"/>
    </row>
    <row r="102" spans="1:18" ht="13.2">
      <c r="A102" s="297" t="s">
        <v>166</v>
      </c>
      <c r="B102" s="85">
        <f t="shared" si="34"/>
        <v>2787</v>
      </c>
      <c r="C102" s="617"/>
      <c r="D102" s="85">
        <v>1244</v>
      </c>
      <c r="E102" s="85"/>
      <c r="F102" s="85">
        <v>921</v>
      </c>
      <c r="G102" s="85" t="s">
        <v>204</v>
      </c>
      <c r="H102" s="85">
        <v>622</v>
      </c>
      <c r="I102" s="620"/>
      <c r="J102" s="34"/>
      <c r="K102" s="87">
        <f>B102*100/SUM(B102:B103)</f>
        <v>27.794953625211928</v>
      </c>
      <c r="L102" s="100"/>
      <c r="M102" s="87">
        <f>D102*100/SUM(D102:D103)</f>
        <v>24.05259087393658</v>
      </c>
      <c r="N102" s="101"/>
      <c r="O102" s="87">
        <f>F102*100/SUM(F102:F103)</f>
        <v>33.711566617862374</v>
      </c>
      <c r="P102" s="47"/>
      <c r="Q102" s="87">
        <f>H102*100/SUM(H102:H103)</f>
        <v>29.298162976919453</v>
      </c>
      <c r="R102" s="100"/>
    </row>
    <row r="103" spans="1:18" ht="13.2">
      <c r="A103" s="297" t="s">
        <v>167</v>
      </c>
      <c r="B103" s="85">
        <f t="shared" si="34"/>
        <v>7240</v>
      </c>
      <c r="C103" s="617"/>
      <c r="D103" s="85">
        <v>3928</v>
      </c>
      <c r="E103" s="85"/>
      <c r="F103" s="85">
        <v>1811</v>
      </c>
      <c r="G103" s="85"/>
      <c r="H103" s="85">
        <v>1501</v>
      </c>
      <c r="I103" s="620"/>
      <c r="J103" s="34"/>
      <c r="K103" s="87">
        <f>B103*100/SUM(B102:B103)</f>
        <v>72.205046374788068</v>
      </c>
      <c r="L103" s="100"/>
      <c r="M103" s="87">
        <f>D103*100/SUM(D102:D103)</f>
        <v>75.94740912606342</v>
      </c>
      <c r="N103" s="101"/>
      <c r="O103" s="87">
        <f>F103*100/SUM(F102:F103)</f>
        <v>66.288433382137626</v>
      </c>
      <c r="P103" s="47"/>
      <c r="Q103" s="87">
        <f>H103*100/SUM(H102:H103)</f>
        <v>70.701837023080543</v>
      </c>
      <c r="R103" s="100"/>
    </row>
    <row r="104" spans="1:18" ht="6.6" customHeight="1">
      <c r="A104" s="15"/>
      <c r="B104" s="95"/>
      <c r="C104" s="617"/>
      <c r="D104" s="95"/>
      <c r="E104" s="617"/>
      <c r="F104" s="95"/>
      <c r="G104" s="617"/>
      <c r="H104" s="95"/>
      <c r="I104" s="620"/>
      <c r="J104" s="28"/>
      <c r="K104" s="100"/>
      <c r="L104" s="100"/>
      <c r="M104" s="87"/>
      <c r="N104" s="101"/>
      <c r="O104" s="100"/>
      <c r="P104" s="46"/>
      <c r="Q104" s="100"/>
      <c r="R104" s="100"/>
    </row>
    <row r="105" spans="1:18" s="25" customFormat="1" ht="12">
      <c r="A105" s="298" t="s">
        <v>22</v>
      </c>
      <c r="B105" s="94">
        <f t="shared" ref="B105:B110" si="35">SUM(D105,F105,H105)</f>
        <v>10026</v>
      </c>
      <c r="C105" s="633"/>
      <c r="D105" s="94">
        <f>SUM(D106:D110)</f>
        <v>5171</v>
      </c>
      <c r="E105" s="633"/>
      <c r="F105" s="94">
        <f>SUM(F106:F109)</f>
        <v>2732</v>
      </c>
      <c r="G105" s="633"/>
      <c r="H105" s="94">
        <f>SUM(H106:H109)</f>
        <v>2123</v>
      </c>
      <c r="I105" s="621"/>
      <c r="J105" s="48"/>
      <c r="K105" s="89">
        <f>SUM(K106:K109)</f>
        <v>100</v>
      </c>
      <c r="L105" s="89"/>
      <c r="M105" s="89">
        <f>SUM(M106:M109)</f>
        <v>100</v>
      </c>
      <c r="N105" s="89"/>
      <c r="O105" s="89">
        <f>SUM(O106:O109)</f>
        <v>100</v>
      </c>
      <c r="P105" s="6"/>
      <c r="Q105" s="89">
        <f>SUM(Q106:Q109)</f>
        <v>100</v>
      </c>
      <c r="R105" s="89"/>
    </row>
    <row r="106" spans="1:18">
      <c r="A106" s="299" t="s">
        <v>195</v>
      </c>
      <c r="B106" s="85">
        <f t="shared" si="35"/>
        <v>2913</v>
      </c>
      <c r="C106" s="617"/>
      <c r="D106" s="85">
        <v>987</v>
      </c>
      <c r="E106" s="85"/>
      <c r="F106" s="85">
        <v>1501</v>
      </c>
      <c r="G106" s="85"/>
      <c r="H106" s="85">
        <v>425</v>
      </c>
      <c r="I106" s="85"/>
      <c r="J106" s="34"/>
      <c r="K106" s="87">
        <f>B106*100/SUM($B$106:$B$109)</f>
        <v>29.197153452941766</v>
      </c>
      <c r="L106" s="100"/>
      <c r="M106" s="87">
        <f>D106*100/SUM($D$106:$D$109)</f>
        <v>19.269816477938306</v>
      </c>
      <c r="N106" s="101"/>
      <c r="O106" s="87">
        <f>F106*100/SUM($F$106:$F$109)</f>
        <v>54.941434846266475</v>
      </c>
      <c r="P106" s="15"/>
      <c r="Q106" s="87">
        <f>H106*100/SUM($H$106:$H$109)</f>
        <v>20.018841262364578</v>
      </c>
      <c r="R106" s="100"/>
    </row>
    <row r="107" spans="1:18">
      <c r="A107" s="299" t="s">
        <v>196</v>
      </c>
      <c r="B107" s="85">
        <f t="shared" si="35"/>
        <v>1471</v>
      </c>
      <c r="C107" s="617"/>
      <c r="D107" s="85">
        <v>854</v>
      </c>
      <c r="E107" s="85"/>
      <c r="F107" s="85">
        <v>186</v>
      </c>
      <c r="G107" s="85" t="s">
        <v>204</v>
      </c>
      <c r="H107" s="85">
        <v>431</v>
      </c>
      <c r="I107" s="85"/>
      <c r="J107" s="34"/>
      <c r="K107" s="87">
        <f t="shared" ref="K107:K109" si="36">B107*100/SUM($B$106:$B$109)</f>
        <v>14.743910995289164</v>
      </c>
      <c r="L107" s="100"/>
      <c r="M107" s="87">
        <f t="shared" ref="M107:M109" si="37">D107*100/SUM($D$106:$D$109)</f>
        <v>16.673174541194847</v>
      </c>
      <c r="N107" s="101"/>
      <c r="O107" s="87">
        <f t="shared" ref="O107:O109" si="38">F107*100/SUM($F$106:$F$109)</f>
        <v>6.8081991215226942</v>
      </c>
      <c r="P107" s="15"/>
      <c r="Q107" s="87">
        <f t="shared" ref="Q107:Q109" si="39">H107*100/SUM($H$106:$H$109)</f>
        <v>20.301460197833254</v>
      </c>
      <c r="R107" s="100"/>
    </row>
    <row r="108" spans="1:18">
      <c r="A108" s="299" t="s">
        <v>197</v>
      </c>
      <c r="B108" s="85">
        <f t="shared" si="35"/>
        <v>4950</v>
      </c>
      <c r="C108" s="617"/>
      <c r="D108" s="85">
        <v>3033</v>
      </c>
      <c r="E108" s="85"/>
      <c r="F108" s="85">
        <v>800</v>
      </c>
      <c r="G108" s="85"/>
      <c r="H108" s="85">
        <v>1117</v>
      </c>
      <c r="I108" s="85"/>
      <c r="J108" s="34"/>
      <c r="K108" s="87">
        <f t="shared" si="36"/>
        <v>49.614112458654908</v>
      </c>
      <c r="L108" s="100"/>
      <c r="M108" s="87">
        <f t="shared" si="37"/>
        <v>59.215150331901604</v>
      </c>
      <c r="N108" s="101"/>
      <c r="O108" s="87">
        <f t="shared" si="38"/>
        <v>29.282576866764277</v>
      </c>
      <c r="P108" s="15"/>
      <c r="Q108" s="87">
        <f t="shared" si="39"/>
        <v>52.614225153085258</v>
      </c>
      <c r="R108" s="100"/>
    </row>
    <row r="109" spans="1:18" ht="13.2">
      <c r="A109" s="300" t="s">
        <v>168</v>
      </c>
      <c r="B109" s="85">
        <f t="shared" si="35"/>
        <v>643</v>
      </c>
      <c r="C109" s="619"/>
      <c r="D109" s="85">
        <v>248</v>
      </c>
      <c r="E109" s="85" t="s">
        <v>204</v>
      </c>
      <c r="F109" s="85">
        <v>245</v>
      </c>
      <c r="G109" s="85" t="s">
        <v>204</v>
      </c>
      <c r="H109" s="85">
        <v>150</v>
      </c>
      <c r="I109" s="85" t="s">
        <v>204</v>
      </c>
      <c r="J109" s="15"/>
      <c r="K109" s="87">
        <f t="shared" si="36"/>
        <v>6.444823093114163</v>
      </c>
      <c r="L109" s="100"/>
      <c r="M109" s="87">
        <f t="shared" si="37"/>
        <v>4.841858648965248</v>
      </c>
      <c r="N109" s="101"/>
      <c r="O109" s="87">
        <f t="shared" si="38"/>
        <v>8.9677891654465594</v>
      </c>
      <c r="P109" s="15"/>
      <c r="Q109" s="87">
        <f t="shared" si="39"/>
        <v>7.0654733867169099</v>
      </c>
      <c r="R109" s="100"/>
    </row>
    <row r="110" spans="1:18">
      <c r="A110" s="384" t="s">
        <v>4</v>
      </c>
      <c r="B110" s="85">
        <f t="shared" si="35"/>
        <v>49</v>
      </c>
      <c r="C110" s="619" t="s">
        <v>204</v>
      </c>
      <c r="D110" s="85">
        <v>49</v>
      </c>
      <c r="E110" s="85" t="s">
        <v>204</v>
      </c>
      <c r="F110" s="85">
        <v>0</v>
      </c>
      <c r="G110" s="85"/>
      <c r="H110" s="85">
        <v>0</v>
      </c>
      <c r="I110" s="85"/>
      <c r="J110" s="15"/>
      <c r="K110" s="87"/>
      <c r="L110" s="100"/>
      <c r="M110" s="87"/>
      <c r="N110" s="101"/>
      <c r="O110" s="87"/>
      <c r="P110" s="15"/>
      <c r="Q110" s="87"/>
      <c r="R110" s="100"/>
    </row>
    <row r="111" spans="1:18" ht="6.6" customHeight="1">
      <c r="A111" s="45"/>
      <c r="B111" s="85"/>
      <c r="C111" s="619"/>
      <c r="D111" s="85"/>
      <c r="E111" s="619"/>
      <c r="F111" s="85"/>
      <c r="G111" s="619"/>
      <c r="H111" s="85"/>
      <c r="I111" s="620"/>
      <c r="J111" s="15"/>
      <c r="K111" s="90"/>
      <c r="L111" s="87"/>
      <c r="M111" s="90"/>
      <c r="N111" s="87"/>
      <c r="O111" s="90"/>
      <c r="P111" s="15"/>
      <c r="Q111" s="87"/>
      <c r="R111" s="87"/>
    </row>
    <row r="112" spans="1:18" s="333" customFormat="1" ht="12">
      <c r="A112" s="281" t="s">
        <v>84</v>
      </c>
      <c r="B112" s="153">
        <f>SUM(D112,F112,H112)</f>
        <v>10026</v>
      </c>
      <c r="C112" s="588"/>
      <c r="D112" s="153">
        <f>SUM(D113:D114)</f>
        <v>5171</v>
      </c>
      <c r="E112" s="588"/>
      <c r="F112" s="153">
        <f>SUM(F113:F114)</f>
        <v>2732</v>
      </c>
      <c r="G112" s="595"/>
      <c r="H112" s="153">
        <f>SUM(H113:H114)</f>
        <v>2123</v>
      </c>
      <c r="I112" s="595"/>
      <c r="J112" s="329"/>
      <c r="K112" s="332">
        <f>SUM(K113:K114)</f>
        <v>100</v>
      </c>
      <c r="L112" s="155"/>
      <c r="M112" s="332">
        <f>SUM(M113:M114)</f>
        <v>100</v>
      </c>
      <c r="N112" s="155"/>
      <c r="O112" s="332">
        <f>SUM(O113:O114)</f>
        <v>100</v>
      </c>
      <c r="P112" s="155"/>
      <c r="Q112" s="332">
        <f>SUM(Q113:Q114)</f>
        <v>100</v>
      </c>
      <c r="R112" s="332"/>
    </row>
    <row r="113" spans="1:18" s="318" customFormat="1" ht="13.2">
      <c r="A113" s="334" t="s">
        <v>146</v>
      </c>
      <c r="B113" s="686">
        <f t="shared" ref="B113:B114" si="40">SUM(D113,F113,H113)</f>
        <v>9142</v>
      </c>
      <c r="C113" s="588"/>
      <c r="D113" s="686">
        <v>4837</v>
      </c>
      <c r="E113" s="686"/>
      <c r="F113" s="686">
        <v>2483</v>
      </c>
      <c r="G113" s="686"/>
      <c r="H113" s="686">
        <v>1822</v>
      </c>
      <c r="I113" s="591"/>
      <c r="J113" s="159"/>
      <c r="K113" s="327">
        <f>B113*100/SUM(B113:B114)</f>
        <v>91.182924396568922</v>
      </c>
      <c r="L113" s="327"/>
      <c r="M113" s="327">
        <f>D113*100/SUM(D113:D114)</f>
        <v>93.540901179655776</v>
      </c>
      <c r="N113" s="327"/>
      <c r="O113" s="327">
        <f>F113*100/SUM(F113:F114)</f>
        <v>90.885797950219626</v>
      </c>
      <c r="P113" s="327"/>
      <c r="Q113" s="327">
        <f>H113*100/SUM(H113:H114)</f>
        <v>85.821950070654736</v>
      </c>
      <c r="R113" s="327"/>
    </row>
    <row r="114" spans="1:18" s="318" customFormat="1">
      <c r="A114" s="334" t="s">
        <v>145</v>
      </c>
      <c r="B114" s="686">
        <f t="shared" si="40"/>
        <v>884</v>
      </c>
      <c r="C114" s="588"/>
      <c r="D114" s="686">
        <v>334</v>
      </c>
      <c r="E114" s="686" t="s">
        <v>204</v>
      </c>
      <c r="F114" s="686">
        <v>249</v>
      </c>
      <c r="G114" s="686" t="s">
        <v>204</v>
      </c>
      <c r="H114" s="686">
        <v>301</v>
      </c>
      <c r="I114" s="591"/>
      <c r="J114" s="159"/>
      <c r="K114" s="327">
        <f>B114*100/SUM(B113:B114)</f>
        <v>8.8170756034310784</v>
      </c>
      <c r="L114" s="327"/>
      <c r="M114" s="327">
        <f>D114*100/SUM(D113:D114)</f>
        <v>6.4590988203442272</v>
      </c>
      <c r="N114" s="327"/>
      <c r="O114" s="327">
        <f>F114*100/SUM(F113:F114)</f>
        <v>9.1142020497803813</v>
      </c>
      <c r="P114" s="327"/>
      <c r="Q114" s="327">
        <f>H114*100/SUM(H113:H114)</f>
        <v>14.178049929345265</v>
      </c>
      <c r="R114" s="327"/>
    </row>
    <row r="115" spans="1:18" ht="6.6" customHeight="1">
      <c r="A115" s="203"/>
      <c r="B115" s="85"/>
      <c r="C115" s="619"/>
      <c r="D115" s="85"/>
      <c r="E115" s="619"/>
      <c r="F115" s="85"/>
      <c r="G115" s="619"/>
      <c r="H115" s="85"/>
      <c r="I115" s="619"/>
      <c r="J115" s="15"/>
      <c r="K115" s="87"/>
      <c r="L115" s="100"/>
      <c r="M115" s="87"/>
      <c r="N115" s="101"/>
      <c r="O115" s="87"/>
      <c r="P115" s="15"/>
      <c r="Q115" s="87"/>
      <c r="R115" s="100"/>
    </row>
    <row r="116" spans="1:18" s="112" customFormat="1" ht="25.8">
      <c r="A116" s="425" t="s">
        <v>147</v>
      </c>
      <c r="B116" s="94">
        <f>SUM(D116,F116,H116)</f>
        <v>9143</v>
      </c>
      <c r="C116" s="617"/>
      <c r="D116" s="94">
        <f>SUM(D117:D118)</f>
        <v>4837</v>
      </c>
      <c r="E116" s="623"/>
      <c r="F116" s="94">
        <f>SUM(F117:F118)</f>
        <v>2483</v>
      </c>
      <c r="G116" s="623"/>
      <c r="H116" s="94">
        <f>SUM(H117:H118)</f>
        <v>1823</v>
      </c>
      <c r="I116" s="626"/>
      <c r="J116" s="29"/>
      <c r="K116" s="89">
        <f>SUM(K117:K118)</f>
        <v>100</v>
      </c>
      <c r="L116" s="89"/>
      <c r="M116" s="89">
        <f>SUM(M117:M118)</f>
        <v>100</v>
      </c>
      <c r="N116" s="89"/>
      <c r="O116" s="89">
        <f>SUM(O117:O118)</f>
        <v>100</v>
      </c>
      <c r="P116" s="89"/>
      <c r="Q116" s="89">
        <f>SUM(Q117:Q118)</f>
        <v>100</v>
      </c>
      <c r="R116" s="89"/>
    </row>
    <row r="117" spans="1:18" s="15" customFormat="1" ht="12">
      <c r="A117" s="306" t="s">
        <v>7</v>
      </c>
      <c r="B117" s="94">
        <f>SUM(D117,F117,H117)</f>
        <v>3321</v>
      </c>
      <c r="C117" s="617"/>
      <c r="D117" s="686">
        <v>1899</v>
      </c>
      <c r="E117" s="686"/>
      <c r="F117" s="686">
        <v>927</v>
      </c>
      <c r="G117" s="686" t="s">
        <v>204</v>
      </c>
      <c r="H117" s="686">
        <v>495</v>
      </c>
      <c r="I117" s="686"/>
      <c r="J117" s="686"/>
      <c r="K117" s="87">
        <f>B117*100/B116</f>
        <v>36.322869955156953</v>
      </c>
      <c r="L117" s="87"/>
      <c r="M117" s="87">
        <f>D117*100/D116</f>
        <v>39.259871821376883</v>
      </c>
      <c r="N117" s="87"/>
      <c r="O117" s="87">
        <f>F117*100/F116</f>
        <v>37.333870318163513</v>
      </c>
      <c r="P117" s="87"/>
      <c r="Q117" s="87">
        <f>H117*100/H116</f>
        <v>27.153044432254525</v>
      </c>
      <c r="R117" s="87"/>
    </row>
    <row r="118" spans="1:18" s="16" customFormat="1">
      <c r="A118" s="285" t="s">
        <v>138</v>
      </c>
      <c r="B118" s="83">
        <f>SUM(D118,F118,H118)</f>
        <v>5822</v>
      </c>
      <c r="C118" s="634"/>
      <c r="D118" s="686">
        <f>D119+D120</f>
        <v>2938</v>
      </c>
      <c r="E118" s="686"/>
      <c r="F118" s="686">
        <f>F119+F120</f>
        <v>1556</v>
      </c>
      <c r="G118" s="686"/>
      <c r="H118" s="686">
        <f>H119+H120</f>
        <v>1328</v>
      </c>
      <c r="I118" s="686"/>
      <c r="J118" s="686"/>
      <c r="K118" s="87">
        <f>B118*100/B116</f>
        <v>63.677130044843047</v>
      </c>
      <c r="L118" s="87"/>
      <c r="M118" s="87">
        <f>D118*100/D116</f>
        <v>60.740128178623117</v>
      </c>
      <c r="N118" s="87"/>
      <c r="O118" s="87">
        <f>F118*100/F116</f>
        <v>62.666129681836487</v>
      </c>
      <c r="P118" s="87"/>
      <c r="Q118" s="87">
        <f>H118*100/H116</f>
        <v>72.846955567745468</v>
      </c>
      <c r="R118" s="87"/>
    </row>
    <row r="119" spans="1:18" s="16" customFormat="1" ht="13.2">
      <c r="A119" s="276" t="s">
        <v>148</v>
      </c>
      <c r="B119" s="83">
        <f>SUM(D119,F119,H119)</f>
        <v>1602</v>
      </c>
      <c r="C119" s="634"/>
      <c r="D119" s="686">
        <v>762</v>
      </c>
      <c r="E119" s="686"/>
      <c r="F119" s="686">
        <v>724</v>
      </c>
      <c r="G119" s="686" t="s">
        <v>204</v>
      </c>
      <c r="H119" s="686">
        <v>116</v>
      </c>
      <c r="I119" s="686" t="s">
        <v>204</v>
      </c>
      <c r="J119" s="686"/>
      <c r="K119" s="87">
        <f>B119*100/B116</f>
        <v>17.521601224980859</v>
      </c>
      <c r="L119" s="87"/>
      <c r="M119" s="87">
        <f>D119*100/D116</f>
        <v>15.753566260078561</v>
      </c>
      <c r="N119" s="87"/>
      <c r="O119" s="87">
        <f>F119*100/F116</f>
        <v>29.158276278695126</v>
      </c>
      <c r="P119" s="87"/>
      <c r="Q119" s="87">
        <f>H119*100/H116</f>
        <v>6.3631376851343937</v>
      </c>
      <c r="R119" s="87"/>
    </row>
    <row r="120" spans="1:18" s="16" customFormat="1" ht="13.2">
      <c r="A120" s="276" t="s">
        <v>149</v>
      </c>
      <c r="B120" s="83">
        <f>SUM(D120,F120,H120)</f>
        <v>4220</v>
      </c>
      <c r="C120" s="619"/>
      <c r="D120" s="686">
        <v>2176</v>
      </c>
      <c r="E120" s="686"/>
      <c r="F120" s="686">
        <v>832</v>
      </c>
      <c r="G120" s="686" t="s">
        <v>204</v>
      </c>
      <c r="H120" s="686">
        <v>1212</v>
      </c>
      <c r="I120" s="686"/>
      <c r="J120" s="686"/>
      <c r="K120" s="87">
        <f>B120*100/B116</f>
        <v>46.155528819862191</v>
      </c>
      <c r="L120" s="87"/>
      <c r="M120" s="87">
        <f>D120*100/D116</f>
        <v>44.986561918544552</v>
      </c>
      <c r="N120" s="87"/>
      <c r="O120" s="87">
        <f>F120*100/F116</f>
        <v>33.507853403141361</v>
      </c>
      <c r="P120" s="87"/>
      <c r="Q120" s="87">
        <f>H120*100/H116</f>
        <v>66.483817882611078</v>
      </c>
      <c r="R120" s="87"/>
    </row>
    <row r="121" spans="1:18" s="15" customFormat="1" ht="6.6" customHeight="1">
      <c r="A121" s="8"/>
      <c r="B121" s="85"/>
      <c r="C121" s="617"/>
      <c r="D121" s="85"/>
      <c r="E121" s="617"/>
      <c r="F121" s="85"/>
      <c r="G121" s="617"/>
      <c r="H121" s="85"/>
      <c r="I121" s="624"/>
      <c r="K121" s="87"/>
      <c r="L121" s="87"/>
      <c r="M121" s="87"/>
      <c r="N121" s="87"/>
      <c r="O121" s="87"/>
      <c r="P121" s="7"/>
      <c r="Q121" s="87"/>
      <c r="R121" s="87"/>
    </row>
    <row r="122" spans="1:18" s="319" customFormat="1" ht="24">
      <c r="A122" s="394" t="s">
        <v>144</v>
      </c>
      <c r="B122" s="341">
        <f t="shared" ref="B122:B125" si="41">SUM(D122,F122,H122)</f>
        <v>10028</v>
      </c>
      <c r="C122" s="590"/>
      <c r="D122" s="341">
        <f>SUM(D123:D125)</f>
        <v>5172</v>
      </c>
      <c r="E122" s="590"/>
      <c r="F122" s="341">
        <f>SUM(F123:F125)</f>
        <v>2732</v>
      </c>
      <c r="G122" s="589"/>
      <c r="H122" s="341">
        <f>SUM(H123:H125)</f>
        <v>2124</v>
      </c>
      <c r="I122" s="590"/>
      <c r="J122" s="326"/>
      <c r="K122" s="338">
        <f>SUM(K123:K124)</f>
        <v>100</v>
      </c>
      <c r="L122" s="338"/>
      <c r="M122" s="338">
        <f>SUM(M123:M124)</f>
        <v>100</v>
      </c>
      <c r="N122" s="338"/>
      <c r="O122" s="338">
        <f>SUM(O123:O124)</f>
        <v>100</v>
      </c>
      <c r="P122" s="367"/>
      <c r="Q122" s="338">
        <f>SUM(Q123:Q124)</f>
        <v>100</v>
      </c>
      <c r="R122" s="338"/>
    </row>
    <row r="123" spans="1:18" s="314" customFormat="1">
      <c r="A123" s="384" t="s">
        <v>170</v>
      </c>
      <c r="B123" s="324">
        <f t="shared" si="41"/>
        <v>7685</v>
      </c>
      <c r="C123" s="533"/>
      <c r="D123" s="712">
        <v>4445</v>
      </c>
      <c r="E123" s="533"/>
      <c r="F123" s="712">
        <v>1451</v>
      </c>
      <c r="G123" s="533"/>
      <c r="H123" s="712">
        <v>1789</v>
      </c>
      <c r="I123" s="533"/>
      <c r="J123" s="326"/>
      <c r="K123" s="327">
        <f>B123*100/SUM(B123:B124)</f>
        <v>80.555555555555557</v>
      </c>
      <c r="L123" s="328"/>
      <c r="M123" s="327">
        <f>D123*100/SUM(D123:D124)</f>
        <v>90.899795501022496</v>
      </c>
      <c r="N123" s="328"/>
      <c r="O123" s="327">
        <f>F123*100/SUM(F123:F124)</f>
        <v>57.081038552321004</v>
      </c>
      <c r="P123" s="323"/>
      <c r="Q123" s="327">
        <f>H123*100/SUM(H123:H124)</f>
        <v>84.867172675521815</v>
      </c>
      <c r="R123" s="327"/>
    </row>
    <row r="124" spans="1:18" s="314" customFormat="1">
      <c r="A124" s="384" t="s">
        <v>142</v>
      </c>
      <c r="B124" s="324">
        <f t="shared" si="41"/>
        <v>1855</v>
      </c>
      <c r="C124" s="533"/>
      <c r="D124" s="712">
        <v>445</v>
      </c>
      <c r="E124" s="533" t="s">
        <v>204</v>
      </c>
      <c r="F124" s="712">
        <v>1091</v>
      </c>
      <c r="G124" s="533" t="s">
        <v>204</v>
      </c>
      <c r="H124" s="712">
        <v>319</v>
      </c>
      <c r="I124" s="533"/>
      <c r="J124" s="326"/>
      <c r="K124" s="327">
        <f>B124*100/SUM(B123:B124)</f>
        <v>19.444444444444443</v>
      </c>
      <c r="L124" s="328"/>
      <c r="M124" s="327">
        <f>D124*100/SUM(D123:D124)</f>
        <v>9.1002044989775044</v>
      </c>
      <c r="N124" s="328"/>
      <c r="O124" s="327">
        <f>F124*100/SUM(F123:F124)</f>
        <v>42.918961447678996</v>
      </c>
      <c r="P124" s="323"/>
      <c r="Q124" s="327">
        <f>H124*100/SUM(H123:H124)</f>
        <v>15.132827324478178</v>
      </c>
      <c r="R124" s="327"/>
    </row>
    <row r="125" spans="1:18" s="310" customFormat="1">
      <c r="A125" s="334" t="s">
        <v>4</v>
      </c>
      <c r="B125" s="324">
        <f t="shared" si="41"/>
        <v>488</v>
      </c>
      <c r="C125" s="533" t="s">
        <v>204</v>
      </c>
      <c r="D125" s="712">
        <v>282</v>
      </c>
      <c r="E125" s="533" t="s">
        <v>204</v>
      </c>
      <c r="F125" s="712">
        <v>190</v>
      </c>
      <c r="G125" s="533" t="s">
        <v>204</v>
      </c>
      <c r="H125" s="712">
        <v>16</v>
      </c>
      <c r="I125" s="533" t="s">
        <v>204</v>
      </c>
      <c r="J125" s="345"/>
      <c r="K125" s="365" t="s">
        <v>14</v>
      </c>
      <c r="L125" s="346"/>
      <c r="M125" s="365" t="s">
        <v>14</v>
      </c>
      <c r="N125" s="346"/>
      <c r="O125" s="365" t="s">
        <v>14</v>
      </c>
      <c r="P125" s="346"/>
      <c r="Q125" s="365" t="s">
        <v>14</v>
      </c>
      <c r="R125" s="327"/>
    </row>
    <row r="126" spans="1:18" s="314" customFormat="1" ht="6.6" customHeight="1">
      <c r="A126" s="343"/>
      <c r="B126" s="324"/>
      <c r="C126" s="589"/>
      <c r="D126" s="321"/>
      <c r="E126" s="589"/>
      <c r="F126" s="321"/>
      <c r="G126" s="589"/>
      <c r="H126" s="321"/>
      <c r="I126" s="590"/>
      <c r="J126" s="326"/>
      <c r="K126" s="328"/>
      <c r="L126" s="328"/>
      <c r="M126" s="328"/>
      <c r="N126" s="328"/>
      <c r="O126" s="328"/>
      <c r="P126" s="323"/>
      <c r="Q126" s="323"/>
      <c r="R126" s="323"/>
    </row>
    <row r="127" spans="1:18" s="319" customFormat="1" ht="12" customHeight="1">
      <c r="A127" s="385" t="s">
        <v>61</v>
      </c>
      <c r="B127" s="532">
        <f>SUM(D127,F127,H127)</f>
        <v>10027</v>
      </c>
      <c r="C127" s="533"/>
      <c r="D127" s="532">
        <f>SUM(D128:D130)</f>
        <v>5172</v>
      </c>
      <c r="E127" s="532"/>
      <c r="F127" s="532">
        <f>SUM(F128:F130)</f>
        <v>2732</v>
      </c>
      <c r="G127" s="532"/>
      <c r="H127" s="532">
        <f>SUM(H128:H130)</f>
        <v>2123</v>
      </c>
      <c r="I127" s="533"/>
      <c r="J127" s="344"/>
      <c r="K127" s="338">
        <f>SUM(K128:K129)</f>
        <v>100</v>
      </c>
      <c r="L127" s="338"/>
      <c r="M127" s="338">
        <f>SUM(M128:M129)</f>
        <v>100</v>
      </c>
      <c r="N127" s="338"/>
      <c r="O127" s="338">
        <f>SUM(O128:O129)</f>
        <v>100</v>
      </c>
      <c r="P127" s="332"/>
      <c r="Q127" s="338">
        <f>SUM(Q128:Q129)</f>
        <v>100</v>
      </c>
      <c r="R127" s="338"/>
    </row>
    <row r="128" spans="1:18" s="314" customFormat="1">
      <c r="A128" s="384" t="s">
        <v>169</v>
      </c>
      <c r="B128" s="324">
        <f t="shared" ref="B128:B130" si="42">SUM(D128,F128,H128)</f>
        <v>716</v>
      </c>
      <c r="C128" s="533"/>
      <c r="D128" s="712">
        <v>262</v>
      </c>
      <c r="E128" s="533" t="s">
        <v>204</v>
      </c>
      <c r="F128" s="712">
        <v>194</v>
      </c>
      <c r="G128" s="533" t="s">
        <v>204</v>
      </c>
      <c r="H128" s="712">
        <v>260</v>
      </c>
      <c r="I128" s="533"/>
      <c r="J128" s="344"/>
      <c r="K128" s="327">
        <f>B128*100/SUM(B128:B129)</f>
        <v>7.8379857690202517</v>
      </c>
      <c r="L128" s="328"/>
      <c r="M128" s="327">
        <f>D128*100/SUM(D128:D129)</f>
        <v>5.4606085869112126</v>
      </c>
      <c r="N128" s="327"/>
      <c r="O128" s="327">
        <f>F128*100/SUM(F128:F129)</f>
        <v>8.6995515695067258</v>
      </c>
      <c r="P128" s="327"/>
      <c r="Q128" s="327">
        <f>H128*100/SUM(H128:H129)</f>
        <v>12.339819648789748</v>
      </c>
      <c r="R128" s="327"/>
    </row>
    <row r="129" spans="1:18" s="314" customFormat="1">
      <c r="A129" s="384" t="s">
        <v>6</v>
      </c>
      <c r="B129" s="324">
        <f t="shared" si="42"/>
        <v>8419</v>
      </c>
      <c r="C129" s="533"/>
      <c r="D129" s="712">
        <v>4536</v>
      </c>
      <c r="E129" s="533"/>
      <c r="F129" s="712">
        <v>2036</v>
      </c>
      <c r="G129" s="533"/>
      <c r="H129" s="712">
        <v>1847</v>
      </c>
      <c r="I129" s="533"/>
      <c r="J129" s="326"/>
      <c r="K129" s="327">
        <f>B129*100/SUM(B128:B129)</f>
        <v>92.16201423097975</v>
      </c>
      <c r="L129" s="328"/>
      <c r="M129" s="327">
        <f>D129*100/SUM(D128:D129)</f>
        <v>94.539391413088794</v>
      </c>
      <c r="N129" s="328"/>
      <c r="O129" s="327">
        <f>F129*100/SUM(F128:F129)</f>
        <v>91.300448430493276</v>
      </c>
      <c r="P129" s="323"/>
      <c r="Q129" s="327">
        <f>H129*100/SUM(H128:H129)</f>
        <v>87.660180351210258</v>
      </c>
      <c r="R129" s="327"/>
    </row>
    <row r="130" spans="1:18" s="314" customFormat="1">
      <c r="A130" s="384" t="s">
        <v>4</v>
      </c>
      <c r="B130" s="324">
        <f t="shared" si="42"/>
        <v>892</v>
      </c>
      <c r="C130" s="533" t="s">
        <v>204</v>
      </c>
      <c r="D130" s="712">
        <v>374</v>
      </c>
      <c r="E130" s="533" t="s">
        <v>204</v>
      </c>
      <c r="F130" s="712">
        <v>502</v>
      </c>
      <c r="G130" s="533" t="s">
        <v>204</v>
      </c>
      <c r="H130" s="712">
        <v>16</v>
      </c>
      <c r="I130" s="533" t="s">
        <v>204</v>
      </c>
      <c r="J130" s="326"/>
      <c r="K130" s="364" t="s">
        <v>14</v>
      </c>
      <c r="L130" s="328"/>
      <c r="M130" s="364" t="s">
        <v>14</v>
      </c>
      <c r="N130" s="328"/>
      <c r="O130" s="364" t="s">
        <v>14</v>
      </c>
      <c r="P130" s="323"/>
      <c r="Q130" s="364" t="s">
        <v>14</v>
      </c>
      <c r="R130" s="328"/>
    </row>
    <row r="131" spans="1:18" ht="6.6" customHeight="1" thickBot="1">
      <c r="A131" s="49"/>
      <c r="B131" s="50"/>
      <c r="C131" s="636"/>
      <c r="D131" s="52"/>
      <c r="E131" s="627"/>
      <c r="F131" s="53"/>
      <c r="G131" s="627"/>
      <c r="H131" s="81"/>
      <c r="I131" s="627"/>
      <c r="J131" s="53"/>
      <c r="K131" s="51"/>
      <c r="L131" s="51"/>
      <c r="M131" s="54"/>
      <c r="N131" s="54"/>
      <c r="O131" s="53"/>
      <c r="P131" s="53"/>
      <c r="Q131" s="51"/>
      <c r="R131" s="51"/>
    </row>
    <row r="132" spans="1:18" s="9" customFormat="1" ht="6.6" customHeight="1">
      <c r="A132" s="55"/>
      <c r="B132" s="56"/>
      <c r="C132" s="566"/>
      <c r="D132" s="57"/>
      <c r="E132" s="628"/>
      <c r="F132" s="58"/>
      <c r="G132" s="628"/>
      <c r="H132" s="82"/>
      <c r="I132" s="628"/>
      <c r="J132" s="58"/>
      <c r="K132" s="59"/>
      <c r="L132" s="59"/>
      <c r="M132" s="60"/>
      <c r="N132" s="60"/>
      <c r="O132" s="58"/>
      <c r="P132" s="58"/>
      <c r="Q132" s="58"/>
      <c r="R132" s="58"/>
    </row>
    <row r="133" spans="1:18" s="9" customFormat="1">
      <c r="A133" s="301" t="s">
        <v>78</v>
      </c>
      <c r="B133" s="13"/>
      <c r="C133" s="560"/>
      <c r="D133" s="13"/>
      <c r="E133" s="560"/>
      <c r="F133" s="13"/>
      <c r="G133" s="560"/>
      <c r="H133" s="75"/>
      <c r="I133" s="560"/>
      <c r="J133" s="13"/>
      <c r="K133" s="13"/>
      <c r="L133" s="13"/>
      <c r="M133" s="13"/>
      <c r="N133" s="13"/>
      <c r="O133" s="13"/>
      <c r="P133" s="13"/>
      <c r="Q133" s="13"/>
      <c r="R133" s="13"/>
    </row>
    <row r="134" spans="1:18" s="9" customFormat="1">
      <c r="A134" s="301" t="s">
        <v>79</v>
      </c>
      <c r="B134" s="13"/>
      <c r="C134" s="560"/>
      <c r="D134" s="13"/>
      <c r="E134" s="560"/>
      <c r="F134" s="13"/>
      <c r="G134" s="560"/>
      <c r="H134" s="75"/>
      <c r="I134" s="560"/>
      <c r="J134" s="13"/>
      <c r="K134" s="13"/>
      <c r="L134" s="13"/>
      <c r="M134" s="13"/>
      <c r="N134" s="13"/>
      <c r="O134" s="13"/>
      <c r="P134" s="13"/>
      <c r="Q134" s="13"/>
      <c r="R134" s="13"/>
    </row>
    <row r="135" spans="1:18" s="9" customFormat="1">
      <c r="A135" s="302" t="s">
        <v>80</v>
      </c>
      <c r="B135" s="13"/>
      <c r="C135" s="560"/>
      <c r="D135" s="13"/>
      <c r="E135" s="560"/>
      <c r="F135" s="13"/>
      <c r="G135" s="560"/>
      <c r="H135" s="75"/>
      <c r="I135" s="560"/>
      <c r="J135" s="13"/>
      <c r="K135" s="13"/>
      <c r="L135" s="13"/>
      <c r="M135" s="13"/>
      <c r="N135" s="13"/>
      <c r="O135" s="13"/>
      <c r="P135" s="13"/>
      <c r="Q135" s="13"/>
      <c r="R135" s="13"/>
    </row>
    <row r="136" spans="1:18" s="9" customFormat="1">
      <c r="A136" s="4" t="s">
        <v>151</v>
      </c>
      <c r="B136" s="13"/>
      <c r="C136" s="560"/>
      <c r="D136" s="13"/>
      <c r="E136" s="560"/>
      <c r="F136" s="13"/>
      <c r="G136" s="560"/>
      <c r="H136" s="75"/>
      <c r="I136" s="560"/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18" s="4" customFormat="1">
      <c r="A137" s="9" t="s">
        <v>150</v>
      </c>
      <c r="B137" s="277"/>
      <c r="C137" s="629"/>
      <c r="D137" s="277"/>
      <c r="E137" s="629"/>
      <c r="F137" s="277"/>
      <c r="G137" s="629"/>
      <c r="H137" s="278"/>
      <c r="I137" s="629"/>
      <c r="J137" s="277"/>
      <c r="K137" s="277"/>
      <c r="L137" s="277"/>
      <c r="M137" s="277"/>
      <c r="N137" s="277"/>
      <c r="O137" s="277"/>
      <c r="P137" s="277"/>
      <c r="Q137" s="277"/>
      <c r="R137" s="277"/>
    </row>
    <row r="138" spans="1:18" s="9" customFormat="1">
      <c r="A138" s="4" t="s">
        <v>152</v>
      </c>
      <c r="B138" s="13"/>
      <c r="C138" s="560"/>
      <c r="D138" s="13"/>
      <c r="E138" s="560"/>
      <c r="F138" s="13"/>
      <c r="G138" s="560"/>
      <c r="H138" s="75"/>
      <c r="I138" s="560"/>
      <c r="J138" s="13"/>
      <c r="K138" s="13"/>
      <c r="L138" s="13"/>
      <c r="M138" s="13"/>
      <c r="N138" s="13"/>
      <c r="O138" s="13"/>
      <c r="P138" s="13"/>
      <c r="Q138" s="13"/>
      <c r="R138" s="13"/>
    </row>
    <row r="139" spans="1:18" s="9" customFormat="1" ht="22.5" customHeight="1">
      <c r="A139" s="714" t="s">
        <v>160</v>
      </c>
      <c r="B139" s="714"/>
      <c r="C139" s="714"/>
      <c r="D139" s="714"/>
      <c r="E139" s="714"/>
      <c r="F139" s="714"/>
      <c r="G139" s="714"/>
      <c r="H139" s="714"/>
      <c r="I139" s="714"/>
      <c r="J139" s="714"/>
      <c r="K139" s="714"/>
      <c r="L139" s="714"/>
      <c r="M139" s="714"/>
      <c r="N139" s="714"/>
      <c r="O139" s="714"/>
      <c r="P139" s="714"/>
      <c r="Q139" s="714"/>
      <c r="R139" s="714"/>
    </row>
    <row r="140" spans="1:18" s="9" customFormat="1" ht="10.199999999999999">
      <c r="A140" s="287" t="s">
        <v>13</v>
      </c>
      <c r="C140" s="560"/>
      <c r="E140" s="560"/>
      <c r="G140" s="560"/>
      <c r="H140" s="75"/>
      <c r="I140" s="560"/>
    </row>
    <row r="141" spans="1:18" s="9" customFormat="1" ht="10.199999999999999">
      <c r="A141" s="288" t="s">
        <v>68</v>
      </c>
      <c r="B141" s="22"/>
      <c r="C141" s="630"/>
      <c r="D141" s="22"/>
      <c r="E141" s="630"/>
      <c r="F141" s="22"/>
      <c r="G141" s="630"/>
      <c r="H141" s="79"/>
      <c r="I141" s="630"/>
      <c r="J141" s="22"/>
      <c r="K141" s="22"/>
      <c r="L141" s="22"/>
      <c r="M141" s="22"/>
      <c r="N141" s="22"/>
      <c r="O141" s="22"/>
      <c r="P141" s="23"/>
      <c r="Q141" s="23"/>
      <c r="R141" s="23"/>
    </row>
    <row r="142" spans="1:18" s="353" customFormat="1" ht="10.199999999999999">
      <c r="A142" s="9" t="s">
        <v>229</v>
      </c>
      <c r="C142" s="592"/>
      <c r="E142" s="592"/>
      <c r="G142" s="592"/>
      <c r="I142" s="592"/>
    </row>
    <row r="144" spans="1:18">
      <c r="B144" s="20"/>
      <c r="C144" s="620"/>
      <c r="D144" s="20"/>
      <c r="E144" s="620"/>
      <c r="F144" s="20"/>
      <c r="G144" s="620"/>
      <c r="H144" s="20"/>
      <c r="I144" s="620"/>
      <c r="J144" s="20"/>
      <c r="K144" s="20"/>
      <c r="L144" s="20"/>
      <c r="M144" s="20"/>
      <c r="N144" s="20"/>
      <c r="O144" s="20"/>
      <c r="P144" s="20"/>
      <c r="Q144" s="20"/>
      <c r="R144" s="20"/>
    </row>
    <row r="145" spans="2:18" ht="12.75" customHeight="1">
      <c r="B145" s="20"/>
      <c r="C145" s="620"/>
      <c r="D145" s="20"/>
      <c r="E145" s="620"/>
      <c r="F145" s="20"/>
      <c r="G145" s="620"/>
      <c r="H145" s="20"/>
      <c r="I145" s="620"/>
      <c r="J145" s="20"/>
      <c r="K145" s="20"/>
      <c r="L145" s="20"/>
      <c r="M145" s="20"/>
      <c r="N145" s="20"/>
      <c r="O145" s="20"/>
      <c r="P145" s="20"/>
      <c r="Q145" s="20"/>
      <c r="R145" s="20"/>
    </row>
  </sheetData>
  <mergeCells count="16">
    <mergeCell ref="A1:R1"/>
    <mergeCell ref="A4:A10"/>
    <mergeCell ref="B4:I4"/>
    <mergeCell ref="K4:R4"/>
    <mergeCell ref="B7:C10"/>
    <mergeCell ref="D7:I7"/>
    <mergeCell ref="T27:U27"/>
    <mergeCell ref="A139:R139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45" orientation="portrait" r:id="rId1"/>
  <headerFooter alignWithMargins="0">
    <oddFooter>&amp;R&amp;P de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V13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1.4"/>
  <cols>
    <col min="1" max="1" width="30.6640625" style="20" customWidth="1"/>
    <col min="2" max="2" width="8.6640625" style="20" customWidth="1"/>
    <col min="3" max="3" width="2.6640625" style="644" customWidth="1"/>
    <col min="4" max="4" width="8.6640625" style="20" customWidth="1"/>
    <col min="5" max="5" width="2.6640625" style="644" customWidth="1"/>
    <col min="6" max="6" width="8.6640625" style="20" customWidth="1"/>
    <col min="7" max="7" width="2.6640625" style="644" customWidth="1"/>
    <col min="8" max="8" width="8.6640625" style="20" customWidth="1"/>
    <col min="9" max="9" width="2.6640625" style="644" customWidth="1"/>
    <col min="10" max="10" width="1.6640625" style="20" customWidth="1"/>
    <col min="11" max="11" width="8.6640625" style="20" customWidth="1"/>
    <col min="12" max="12" width="2.6640625" style="20" customWidth="1"/>
    <col min="13" max="13" width="8.6640625" style="20" customWidth="1"/>
    <col min="14" max="14" width="2.6640625" style="20" customWidth="1"/>
    <col min="15" max="15" width="8.6640625" style="20" customWidth="1"/>
    <col min="16" max="16" width="2.6640625" style="20" customWidth="1"/>
    <col min="17" max="17" width="8.6640625" style="20" customWidth="1"/>
    <col min="18" max="18" width="2.6640625" style="20" customWidth="1"/>
    <col min="19" max="16384" width="11.44140625" style="20"/>
  </cols>
  <sheetData>
    <row r="1" spans="1:18" s="1" customFormat="1" ht="25.5" customHeight="1">
      <c r="A1" s="726" t="s">
        <v>242</v>
      </c>
      <c r="B1" s="726"/>
      <c r="C1" s="726"/>
      <c r="D1" s="726"/>
      <c r="E1" s="726"/>
      <c r="F1" s="726"/>
      <c r="G1" s="726"/>
      <c r="H1" s="726"/>
      <c r="I1" s="726"/>
      <c r="J1" s="726"/>
      <c r="K1" s="726"/>
      <c r="L1" s="726"/>
      <c r="M1" s="726"/>
      <c r="N1" s="726"/>
      <c r="O1" s="726"/>
      <c r="P1" s="726"/>
      <c r="Q1" s="726"/>
      <c r="R1" s="726"/>
    </row>
    <row r="2" spans="1:18" ht="6" customHeight="1" thickBot="1">
      <c r="A2" s="63"/>
      <c r="B2" s="63"/>
      <c r="C2" s="645"/>
      <c r="D2" s="63"/>
      <c r="E2" s="645"/>
      <c r="F2" s="63"/>
      <c r="G2" s="645"/>
      <c r="H2" s="63"/>
      <c r="I2" s="637"/>
      <c r="J2" s="14"/>
    </row>
    <row r="3" spans="1:18" ht="6" customHeight="1">
      <c r="A3" s="485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61" customFormat="1" ht="12.75" customHeight="1">
      <c r="A4" s="728" t="s">
        <v>153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ht="6.6" customHeight="1">
      <c r="A5" s="728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ht="6.6" customHeight="1">
      <c r="A6" s="728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ht="12" customHeight="1">
      <c r="A7" s="728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ht="6.6" customHeight="1">
      <c r="A8" s="728"/>
      <c r="B8" s="716"/>
      <c r="C8" s="716"/>
      <c r="D8" s="430"/>
      <c r="E8" s="548"/>
      <c r="F8" s="430"/>
      <c r="G8" s="548"/>
      <c r="H8" s="430"/>
      <c r="I8" s="548"/>
      <c r="J8" s="429"/>
      <c r="K8" s="716"/>
      <c r="L8" s="716"/>
      <c r="M8" s="430"/>
      <c r="N8" s="430"/>
      <c r="O8" s="430"/>
      <c r="P8" s="430"/>
      <c r="Q8" s="430"/>
      <c r="R8" s="430"/>
    </row>
    <row r="9" spans="1:18" ht="6.6" customHeight="1">
      <c r="A9" s="728"/>
      <c r="B9" s="716"/>
      <c r="C9" s="716"/>
      <c r="D9" s="500"/>
      <c r="E9" s="549"/>
      <c r="F9" s="500"/>
      <c r="G9" s="549"/>
      <c r="H9" s="500"/>
      <c r="I9" s="549"/>
      <c r="J9" s="429"/>
      <c r="K9" s="716"/>
      <c r="L9" s="716"/>
      <c r="M9" s="500"/>
      <c r="N9" s="500"/>
      <c r="O9" s="500"/>
      <c r="P9" s="500"/>
      <c r="Q9" s="500"/>
      <c r="R9" s="500"/>
    </row>
    <row r="10" spans="1:18">
      <c r="A10" s="728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ht="6.6" customHeight="1">
      <c r="A11" s="486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ht="6.6" customHeight="1">
      <c r="A12" s="14"/>
      <c r="B12" s="14"/>
      <c r="C12" s="637"/>
      <c r="D12" s="14"/>
      <c r="E12" s="637"/>
      <c r="F12" s="14"/>
      <c r="G12" s="637"/>
      <c r="H12" s="14"/>
      <c r="I12" s="637"/>
      <c r="J12" s="14"/>
      <c r="K12" s="14"/>
      <c r="L12" s="14"/>
      <c r="M12" s="14"/>
      <c r="N12" s="14"/>
      <c r="O12" s="14"/>
      <c r="P12" s="14"/>
      <c r="Q12" s="14"/>
      <c r="R12" s="14"/>
    </row>
    <row r="13" spans="1:18" s="25" customFormat="1" ht="12">
      <c r="A13" s="447" t="s">
        <v>156</v>
      </c>
      <c r="B13" s="477">
        <f>SUM(D13,F13,H13)</f>
        <v>96300</v>
      </c>
      <c r="C13" s="638"/>
      <c r="D13" s="477">
        <f>D15</f>
        <v>51113</v>
      </c>
      <c r="E13" s="638"/>
      <c r="F13" s="477">
        <f>F15</f>
        <v>30049</v>
      </c>
      <c r="G13" s="638"/>
      <c r="H13" s="477">
        <f>H15</f>
        <v>15138</v>
      </c>
      <c r="I13" s="638"/>
      <c r="J13" s="478"/>
      <c r="K13" s="466">
        <f>SUM(M13,O13,Q13)</f>
        <v>100</v>
      </c>
      <c r="L13" s="479"/>
      <c r="M13" s="466">
        <f>D13*100/B13</f>
        <v>53.076843198338523</v>
      </c>
      <c r="N13" s="479"/>
      <c r="O13" s="466">
        <f>F13*100/B13</f>
        <v>31.203530633437175</v>
      </c>
      <c r="P13" s="466"/>
      <c r="Q13" s="466">
        <f>H13*100/B13</f>
        <v>15.719626168224298</v>
      </c>
      <c r="R13" s="480"/>
    </row>
    <row r="14" spans="1:18" s="112" customFormat="1" ht="6" customHeight="1">
      <c r="A14" s="26"/>
      <c r="B14" s="86"/>
      <c r="C14" s="534"/>
      <c r="D14" s="86"/>
      <c r="E14" s="534"/>
      <c r="F14" s="86"/>
      <c r="G14" s="534"/>
      <c r="H14" s="86"/>
      <c r="I14" s="534"/>
      <c r="J14" s="11"/>
      <c r="K14" s="89"/>
      <c r="L14" s="89"/>
      <c r="M14" s="103"/>
      <c r="N14" s="89"/>
      <c r="O14" s="103"/>
      <c r="P14" s="103"/>
      <c r="Q14" s="103"/>
      <c r="R14" s="6"/>
    </row>
    <row r="15" spans="1:18" s="319" customFormat="1" ht="24">
      <c r="A15" s="481" t="s">
        <v>144</v>
      </c>
      <c r="B15" s="458">
        <f>D15+F15+H15</f>
        <v>96300</v>
      </c>
      <c r="C15" s="639"/>
      <c r="D15" s="458">
        <f>SUM(D16:D18)</f>
        <v>51113</v>
      </c>
      <c r="E15" s="458"/>
      <c r="F15" s="458">
        <f>SUM(F16:F18)</f>
        <v>30049</v>
      </c>
      <c r="G15" s="458"/>
      <c r="H15" s="458">
        <f>SUM(H16:H18)</f>
        <v>15138</v>
      </c>
      <c r="I15" s="458"/>
      <c r="J15" s="460"/>
      <c r="K15" s="471">
        <f>SUM(K16:K17)</f>
        <v>100</v>
      </c>
      <c r="L15" s="471"/>
      <c r="M15" s="471">
        <f>SUM(M16:M17)</f>
        <v>100</v>
      </c>
      <c r="N15" s="471"/>
      <c r="O15" s="471">
        <f>SUM(O16:O17)</f>
        <v>100</v>
      </c>
      <c r="P15" s="471"/>
      <c r="Q15" s="471">
        <f>SUM(Q16:Q17)</f>
        <v>100</v>
      </c>
      <c r="R15" s="471"/>
    </row>
    <row r="16" spans="1:18" s="314" customFormat="1">
      <c r="A16" s="482" t="s">
        <v>170</v>
      </c>
      <c r="B16" s="473">
        <f>D16+F16+H16</f>
        <v>67183</v>
      </c>
      <c r="C16" s="639"/>
      <c r="D16" s="473">
        <v>42861</v>
      </c>
      <c r="E16" s="473"/>
      <c r="F16" s="473">
        <v>11629</v>
      </c>
      <c r="G16" s="473"/>
      <c r="H16" s="473">
        <v>12693</v>
      </c>
      <c r="I16" s="473"/>
      <c r="J16" s="460"/>
      <c r="K16" s="476">
        <f>B16*100/SUM($B$16:$B$17)</f>
        <v>75.128600823045261</v>
      </c>
      <c r="L16" s="475"/>
      <c r="M16" s="476">
        <f>D16*100/SUM($D$16:$D$17)</f>
        <v>90.466039089872936</v>
      </c>
      <c r="N16" s="475"/>
      <c r="O16" s="476">
        <f>F16*100/SUM($F$16:$F$17)</f>
        <v>43.071965628356608</v>
      </c>
      <c r="P16" s="475"/>
      <c r="Q16" s="476">
        <f>H16*100/SUM($H$16:$H$17)</f>
        <v>84.355685518708043</v>
      </c>
      <c r="R16" s="476"/>
    </row>
    <row r="17" spans="1:18" s="314" customFormat="1">
      <c r="A17" s="482" t="s">
        <v>142</v>
      </c>
      <c r="B17" s="473">
        <f>D17+F17+H17</f>
        <v>22241</v>
      </c>
      <c r="C17" s="639"/>
      <c r="D17" s="473">
        <v>4517</v>
      </c>
      <c r="E17" s="473"/>
      <c r="F17" s="473">
        <v>15370</v>
      </c>
      <c r="G17" s="473"/>
      <c r="H17" s="473">
        <v>2354</v>
      </c>
      <c r="I17" s="473"/>
      <c r="J17" s="460"/>
      <c r="K17" s="476">
        <f>B17*100/SUM($B$16:$B$17)</f>
        <v>24.871399176954732</v>
      </c>
      <c r="L17" s="475"/>
      <c r="M17" s="476">
        <f>D17*100/SUM($D$16:$D$17)</f>
        <v>9.5339609101270639</v>
      </c>
      <c r="N17" s="475"/>
      <c r="O17" s="476">
        <f>F17*100/SUM($F$16:$F$17)</f>
        <v>56.928034371643392</v>
      </c>
      <c r="P17" s="475"/>
      <c r="Q17" s="476">
        <f>H17*100/SUM($H$16:$H$17)</f>
        <v>15.644314481291952</v>
      </c>
      <c r="R17" s="476"/>
    </row>
    <row r="18" spans="1:18" s="310" customFormat="1">
      <c r="A18" s="483" t="s">
        <v>4</v>
      </c>
      <c r="B18" s="473">
        <f>D18+F18+H18</f>
        <v>6876</v>
      </c>
      <c r="C18" s="639"/>
      <c r="D18" s="473">
        <v>3735</v>
      </c>
      <c r="E18" s="473"/>
      <c r="F18" s="473">
        <v>3050</v>
      </c>
      <c r="G18" s="473"/>
      <c r="H18" s="473">
        <v>91</v>
      </c>
      <c r="I18" s="473" t="s">
        <v>204</v>
      </c>
      <c r="J18" s="456"/>
      <c r="K18" s="484" t="s">
        <v>14</v>
      </c>
      <c r="L18" s="476"/>
      <c r="M18" s="484" t="s">
        <v>14</v>
      </c>
      <c r="N18" s="476"/>
      <c r="O18" s="484" t="s">
        <v>14</v>
      </c>
      <c r="P18" s="476"/>
      <c r="Q18" s="484" t="s">
        <v>14</v>
      </c>
      <c r="R18" s="476"/>
    </row>
    <row r="19" spans="1:18" s="112" customFormat="1" ht="6" customHeight="1">
      <c r="A19" s="26"/>
      <c r="B19" s="86"/>
      <c r="C19" s="534"/>
      <c r="D19" s="86"/>
      <c r="E19" s="534"/>
      <c r="F19" s="86"/>
      <c r="G19" s="534"/>
      <c r="H19" s="86"/>
      <c r="I19" s="534"/>
      <c r="J19" s="11"/>
      <c r="K19" s="89"/>
      <c r="L19" s="89"/>
      <c r="M19" s="103"/>
      <c r="N19" s="89"/>
      <c r="O19" s="103"/>
      <c r="P19" s="103"/>
      <c r="Q19" s="103"/>
      <c r="R19" s="6"/>
    </row>
    <row r="20" spans="1:18" s="112" customFormat="1" ht="12">
      <c r="A20" s="463" t="s">
        <v>171</v>
      </c>
      <c r="B20" s="464">
        <f>SUM(D20,F20,H20)</f>
        <v>67183</v>
      </c>
      <c r="C20" s="638"/>
      <c r="D20" s="464">
        <f>D16</f>
        <v>42861</v>
      </c>
      <c r="E20" s="638"/>
      <c r="F20" s="464">
        <f>F16</f>
        <v>11629</v>
      </c>
      <c r="G20" s="638"/>
      <c r="H20" s="464">
        <f>H16</f>
        <v>12693</v>
      </c>
      <c r="I20" s="638"/>
      <c r="J20" s="465"/>
      <c r="K20" s="466">
        <f>SUM(M20,O20,Q20)</f>
        <v>100</v>
      </c>
      <c r="L20" s="466"/>
      <c r="M20" s="466">
        <f>D20*100/B20</f>
        <v>63.797389220487325</v>
      </c>
      <c r="N20" s="467"/>
      <c r="O20" s="466">
        <f>F20*100/B20</f>
        <v>17.309438399595134</v>
      </c>
      <c r="P20" s="523"/>
      <c r="Q20" s="466">
        <f>H20*100/B20</f>
        <v>18.893172379917537</v>
      </c>
      <c r="R20" s="466"/>
    </row>
    <row r="21" spans="1:18" ht="6.6" customHeight="1">
      <c r="A21" s="14"/>
      <c r="B21" s="14"/>
      <c r="C21" s="637"/>
      <c r="D21" s="14"/>
      <c r="E21" s="637"/>
      <c r="F21" s="14"/>
      <c r="G21" s="637"/>
      <c r="H21" s="14"/>
      <c r="I21" s="637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2" customHeight="1">
      <c r="A22" s="289" t="s">
        <v>15</v>
      </c>
      <c r="B22" s="341">
        <f>SUM(D22,F22,H22)</f>
        <v>67184</v>
      </c>
      <c r="C22" s="581"/>
      <c r="D22" s="341">
        <f>SUM(D23:D24)</f>
        <v>42862</v>
      </c>
      <c r="E22" s="581"/>
      <c r="F22" s="341">
        <f>SUM(F23:F24)</f>
        <v>11629</v>
      </c>
      <c r="G22" s="577"/>
      <c r="H22" s="341">
        <f>SUM(H23:H24)</f>
        <v>12693</v>
      </c>
      <c r="I22" s="577"/>
      <c r="J22" s="358"/>
      <c r="K22" s="338">
        <f>SUM(K23:K24)</f>
        <v>100</v>
      </c>
      <c r="L22" s="338"/>
      <c r="M22" s="338">
        <f>SUM(M23:M24)</f>
        <v>100</v>
      </c>
      <c r="N22" s="338"/>
      <c r="O22" s="338">
        <f>SUM(O23:O24)</f>
        <v>100</v>
      </c>
      <c r="P22" s="332"/>
      <c r="Q22" s="338">
        <f>SUM(Q23:Q24)</f>
        <v>100</v>
      </c>
      <c r="R22" s="338"/>
    </row>
    <row r="23" spans="1:18" ht="12" customHeight="1">
      <c r="A23" s="290" t="s">
        <v>89</v>
      </c>
      <c r="B23" s="324">
        <f t="shared" ref="B23:B24" si="0">SUM(D23,F23,H23)</f>
        <v>59499</v>
      </c>
      <c r="C23" s="581"/>
      <c r="D23" s="712">
        <v>38417</v>
      </c>
      <c r="E23" s="533"/>
      <c r="F23" s="712">
        <v>10178</v>
      </c>
      <c r="G23" s="533"/>
      <c r="H23" s="712">
        <v>10904</v>
      </c>
      <c r="I23" s="577"/>
      <c r="J23" s="344"/>
      <c r="K23" s="328">
        <f>B23*100/SUM(B23:B24)</f>
        <v>88.561264586806388</v>
      </c>
      <c r="L23" s="328"/>
      <c r="M23" s="328">
        <f>D23*100/SUM(D23:D24)</f>
        <v>89.629508655685683</v>
      </c>
      <c r="N23" s="328"/>
      <c r="O23" s="328">
        <f>F23*100/SUM(F23:F24)</f>
        <v>87.522572878149461</v>
      </c>
      <c r="P23" s="327"/>
      <c r="Q23" s="328">
        <f>H23*100/SUM(H23:H24)</f>
        <v>85.905617269361059</v>
      </c>
      <c r="R23" s="328"/>
    </row>
    <row r="24" spans="1:18" ht="12" customHeight="1">
      <c r="A24" s="290" t="s">
        <v>90</v>
      </c>
      <c r="B24" s="324">
        <f t="shared" si="0"/>
        <v>7685</v>
      </c>
      <c r="C24" s="581"/>
      <c r="D24" s="712">
        <v>4445</v>
      </c>
      <c r="E24" s="533"/>
      <c r="F24" s="712">
        <v>1451</v>
      </c>
      <c r="G24" s="533" t="s">
        <v>204</v>
      </c>
      <c r="H24" s="712">
        <v>1789</v>
      </c>
      <c r="I24" s="577"/>
      <c r="J24" s="344"/>
      <c r="K24" s="328">
        <f>B24*100/SUM(B23:B24)</f>
        <v>11.438735413193617</v>
      </c>
      <c r="L24" s="328"/>
      <c r="M24" s="328">
        <f>D24*100/SUM(D23:D24)</f>
        <v>10.370491344314312</v>
      </c>
      <c r="N24" s="328"/>
      <c r="O24" s="328">
        <f>F24*100/SUM(F23:F24)</f>
        <v>12.477427121850546</v>
      </c>
      <c r="P24" s="327"/>
      <c r="Q24" s="328">
        <f>H24*100/SUM(H23:H24)</f>
        <v>14.094382730638936</v>
      </c>
      <c r="R24" s="328"/>
    </row>
    <row r="25" spans="1:18" ht="6.6" customHeight="1">
      <c r="A25" s="14"/>
      <c r="B25" s="14"/>
      <c r="C25" s="534"/>
      <c r="D25" s="14"/>
      <c r="E25" s="534"/>
      <c r="F25" s="14"/>
      <c r="G25" s="637"/>
      <c r="H25" s="14"/>
      <c r="I25" s="534"/>
      <c r="J25" s="14"/>
      <c r="K25" s="14"/>
      <c r="L25" s="14"/>
      <c r="M25" s="14"/>
      <c r="N25" s="14"/>
      <c r="O25" s="14"/>
      <c r="P25" s="14"/>
      <c r="Q25" s="14"/>
      <c r="R25" s="14"/>
    </row>
    <row r="26" spans="1:18" s="25" customFormat="1" ht="24">
      <c r="A26" s="385" t="s">
        <v>105</v>
      </c>
      <c r="B26" s="86">
        <f t="shared" ref="B26:B39" si="1">SUM(D26,F26,H26)</f>
        <v>67184</v>
      </c>
      <c r="C26" s="534"/>
      <c r="D26" s="86">
        <f>SUM(D27:D39)</f>
        <v>42860</v>
      </c>
      <c r="E26" s="534"/>
      <c r="F26" s="86">
        <f>SUM(F27:F39)</f>
        <v>11630</v>
      </c>
      <c r="G26" s="534"/>
      <c r="H26" s="86">
        <f>SUM(H27:H39)</f>
        <v>12694</v>
      </c>
      <c r="I26" s="534"/>
      <c r="J26" s="11"/>
      <c r="K26" s="89">
        <f>SUM(K27:K38)</f>
        <v>100</v>
      </c>
      <c r="L26" s="89"/>
      <c r="M26" s="89">
        <f>SUM(M27:M38)</f>
        <v>100</v>
      </c>
      <c r="N26" s="89"/>
      <c r="O26" s="89">
        <f>SUM(O27:O38)</f>
        <v>100</v>
      </c>
      <c r="P26" s="89"/>
      <c r="Q26" s="89">
        <f>SUM(Q27:Q38)</f>
        <v>100</v>
      </c>
      <c r="R26" s="6"/>
    </row>
    <row r="27" spans="1:18">
      <c r="A27" s="334" t="s">
        <v>45</v>
      </c>
      <c r="B27" s="85">
        <f t="shared" si="1"/>
        <v>2078</v>
      </c>
      <c r="C27" s="85"/>
      <c r="D27" s="85">
        <v>1264</v>
      </c>
      <c r="E27" s="85"/>
      <c r="F27" s="85">
        <v>87</v>
      </c>
      <c r="G27" s="85" t="s">
        <v>204</v>
      </c>
      <c r="H27" s="85">
        <v>727</v>
      </c>
      <c r="I27" s="85"/>
      <c r="J27" s="10"/>
      <c r="K27" s="87">
        <f>B27*100/SUM($B$27:$B$38)</f>
        <v>3.2624224821414556</v>
      </c>
      <c r="L27" s="87"/>
      <c r="M27" s="87">
        <f>D27*100/SUM($D$27:$D$38)</f>
        <v>3.1192932234341839</v>
      </c>
      <c r="N27" s="87"/>
      <c r="O27" s="87">
        <f>F27*100/SUM($F$27:$F$38)</f>
        <v>0.81141578063794073</v>
      </c>
      <c r="P27" s="87"/>
      <c r="Q27" s="87">
        <f>H27*100/SUM($H$27:$H$38)</f>
        <v>5.8388884426953656</v>
      </c>
      <c r="R27" s="7"/>
    </row>
    <row r="28" spans="1:18">
      <c r="A28" s="384" t="s">
        <v>47</v>
      </c>
      <c r="B28" s="85">
        <f t="shared" si="1"/>
        <v>268</v>
      </c>
      <c r="C28" s="85" t="s">
        <v>204</v>
      </c>
      <c r="D28" s="85">
        <v>187</v>
      </c>
      <c r="E28" s="85" t="s">
        <v>204</v>
      </c>
      <c r="F28" s="85">
        <v>0</v>
      </c>
      <c r="G28" s="85"/>
      <c r="H28" s="85">
        <v>81</v>
      </c>
      <c r="I28" s="85" t="s">
        <v>204</v>
      </c>
      <c r="J28" s="10"/>
      <c r="K28" s="87">
        <f t="shared" ref="K28:K37" si="2">B28*100/SUM($B$27:$B$38)</f>
        <v>0.42075516131564489</v>
      </c>
      <c r="L28" s="87"/>
      <c r="M28" s="87">
        <f t="shared" ref="M28:M37" si="3">D28*100/SUM($D$27:$D$38)</f>
        <v>0.46147771580869651</v>
      </c>
      <c r="N28" s="87"/>
      <c r="O28" s="87">
        <f t="shared" ref="O28:O37" si="4">F28*100/SUM($F$27:$F$38)</f>
        <v>0</v>
      </c>
      <c r="P28" s="87"/>
      <c r="Q28" s="87">
        <f t="shared" ref="Q28:Q37" si="5">H28*100/SUM($H$27:$H$38)</f>
        <v>0.65055015661392657</v>
      </c>
      <c r="R28" s="7"/>
    </row>
    <row r="29" spans="1:18">
      <c r="A29" s="384" t="s">
        <v>219</v>
      </c>
      <c r="B29" s="85">
        <f t="shared" si="1"/>
        <v>9155</v>
      </c>
      <c r="C29" s="85"/>
      <c r="D29" s="85">
        <v>8724</v>
      </c>
      <c r="E29" s="85"/>
      <c r="F29" s="85">
        <v>349</v>
      </c>
      <c r="G29" s="85" t="s">
        <v>204</v>
      </c>
      <c r="H29" s="85">
        <v>82</v>
      </c>
      <c r="I29" s="85" t="s">
        <v>204</v>
      </c>
      <c r="J29" s="10"/>
      <c r="K29" s="87">
        <f t="shared" si="2"/>
        <v>14.373184708375854</v>
      </c>
      <c r="L29" s="87"/>
      <c r="M29" s="87">
        <f t="shared" si="3"/>
        <v>21.52904595034796</v>
      </c>
      <c r="N29" s="87"/>
      <c r="O29" s="87">
        <f t="shared" si="4"/>
        <v>3.2549897407200148</v>
      </c>
      <c r="P29" s="87"/>
      <c r="Q29" s="87">
        <f t="shared" si="5"/>
        <v>0.6585816400289134</v>
      </c>
      <c r="R29" s="7"/>
    </row>
    <row r="30" spans="1:18">
      <c r="A30" s="334" t="s">
        <v>46</v>
      </c>
      <c r="B30" s="85">
        <f t="shared" si="1"/>
        <v>989</v>
      </c>
      <c r="C30" s="85"/>
      <c r="D30" s="85">
        <v>785</v>
      </c>
      <c r="E30" s="85" t="s">
        <v>204</v>
      </c>
      <c r="F30" s="85">
        <v>58</v>
      </c>
      <c r="G30" s="85" t="s">
        <v>204</v>
      </c>
      <c r="H30" s="85">
        <v>146</v>
      </c>
      <c r="I30" s="85" t="s">
        <v>204</v>
      </c>
      <c r="J30" s="10"/>
      <c r="K30" s="87">
        <f t="shared" si="2"/>
        <v>1.5527121438103462</v>
      </c>
      <c r="L30" s="87"/>
      <c r="M30" s="87">
        <f t="shared" si="3"/>
        <v>1.9372192882878436</v>
      </c>
      <c r="N30" s="87"/>
      <c r="O30" s="87">
        <f t="shared" si="4"/>
        <v>0.54094385375862708</v>
      </c>
      <c r="P30" s="87"/>
      <c r="Q30" s="87">
        <f t="shared" si="5"/>
        <v>1.1725965785880652</v>
      </c>
      <c r="R30" s="7"/>
    </row>
    <row r="31" spans="1:18">
      <c r="A31" s="384" t="s">
        <v>129</v>
      </c>
      <c r="B31" s="85">
        <f t="shared" si="1"/>
        <v>187</v>
      </c>
      <c r="C31" s="85" t="s">
        <v>204</v>
      </c>
      <c r="D31" s="85">
        <v>153</v>
      </c>
      <c r="E31" s="85" t="s">
        <v>204</v>
      </c>
      <c r="F31" s="85">
        <v>30</v>
      </c>
      <c r="G31" s="85" t="s">
        <v>204</v>
      </c>
      <c r="H31" s="85">
        <v>4</v>
      </c>
      <c r="I31" s="85" t="s">
        <v>204</v>
      </c>
      <c r="J31" s="10"/>
      <c r="K31" s="87">
        <f t="shared" si="2"/>
        <v>0.29358662375382683</v>
      </c>
      <c r="L31" s="87"/>
      <c r="M31" s="87">
        <f t="shared" si="3"/>
        <v>0.37757267657075166</v>
      </c>
      <c r="N31" s="87"/>
      <c r="O31" s="87">
        <f t="shared" si="4"/>
        <v>0.27979854504756574</v>
      </c>
      <c r="P31" s="87"/>
      <c r="Q31" s="87">
        <f t="shared" si="5"/>
        <v>3.2125933659946995E-2</v>
      </c>
      <c r="R31" s="7"/>
    </row>
    <row r="32" spans="1:18">
      <c r="A32" s="334" t="s">
        <v>48</v>
      </c>
      <c r="B32" s="85">
        <f t="shared" si="1"/>
        <v>791</v>
      </c>
      <c r="C32" s="85"/>
      <c r="D32" s="85">
        <v>699</v>
      </c>
      <c r="E32" s="85" t="s">
        <v>204</v>
      </c>
      <c r="F32" s="85">
        <v>0</v>
      </c>
      <c r="G32" s="85"/>
      <c r="H32" s="85">
        <v>92</v>
      </c>
      <c r="I32" s="85" t="s">
        <v>204</v>
      </c>
      <c r="J32" s="10"/>
      <c r="K32" s="87">
        <f t="shared" si="2"/>
        <v>1.2418557186592354</v>
      </c>
      <c r="L32" s="87"/>
      <c r="M32" s="87">
        <f t="shared" si="3"/>
        <v>1.7249888949212773</v>
      </c>
      <c r="N32" s="87"/>
      <c r="O32" s="87">
        <f t="shared" si="4"/>
        <v>0</v>
      </c>
      <c r="P32" s="87"/>
      <c r="Q32" s="87">
        <f t="shared" si="5"/>
        <v>0.73889647417878079</v>
      </c>
      <c r="R32" s="7"/>
    </row>
    <row r="33" spans="1:22">
      <c r="A33" s="334" t="s">
        <v>49</v>
      </c>
      <c r="B33" s="85">
        <f t="shared" si="1"/>
        <v>278</v>
      </c>
      <c r="C33" s="85" t="s">
        <v>204</v>
      </c>
      <c r="D33" s="85">
        <v>219</v>
      </c>
      <c r="E33" s="85" t="s">
        <v>204</v>
      </c>
      <c r="F33" s="85">
        <v>0</v>
      </c>
      <c r="G33" s="85"/>
      <c r="H33" s="85">
        <v>59</v>
      </c>
      <c r="I33" s="85" t="s">
        <v>204</v>
      </c>
      <c r="J33" s="10"/>
      <c r="K33" s="87">
        <f t="shared" si="2"/>
        <v>0.43645498076772116</v>
      </c>
      <c r="L33" s="87"/>
      <c r="M33" s="87">
        <f t="shared" si="3"/>
        <v>0.54044716450323282</v>
      </c>
      <c r="N33" s="87"/>
      <c r="O33" s="87">
        <f t="shared" si="4"/>
        <v>0</v>
      </c>
      <c r="P33" s="87"/>
      <c r="Q33" s="87">
        <f t="shared" si="5"/>
        <v>0.47385752148421811</v>
      </c>
      <c r="R33" s="7"/>
    </row>
    <row r="34" spans="1:22">
      <c r="A34" s="384" t="s">
        <v>128</v>
      </c>
      <c r="B34" s="85">
        <f t="shared" si="1"/>
        <v>2336</v>
      </c>
      <c r="C34" s="85"/>
      <c r="D34" s="85">
        <v>1334</v>
      </c>
      <c r="E34" s="85"/>
      <c r="F34" s="85">
        <v>518</v>
      </c>
      <c r="G34" s="85" t="s">
        <v>204</v>
      </c>
      <c r="H34" s="85">
        <v>484</v>
      </c>
      <c r="I34" s="85"/>
      <c r="J34" s="10"/>
      <c r="K34" s="87">
        <f t="shared" si="2"/>
        <v>3.6674778240050241</v>
      </c>
      <c r="L34" s="87"/>
      <c r="M34" s="87">
        <f t="shared" si="3"/>
        <v>3.292038892453482</v>
      </c>
      <c r="N34" s="87"/>
      <c r="O34" s="87">
        <f t="shared" si="4"/>
        <v>4.8311882111546351</v>
      </c>
      <c r="P34" s="87"/>
      <c r="Q34" s="87">
        <f>H34*100/SUM($H$27:$H$38)</f>
        <v>3.887237972853586</v>
      </c>
      <c r="R34" s="7"/>
    </row>
    <row r="35" spans="1:22">
      <c r="A35" s="384" t="s">
        <v>50</v>
      </c>
      <c r="B35" s="85">
        <f t="shared" si="1"/>
        <v>3955</v>
      </c>
      <c r="C35" s="85"/>
      <c r="D35" s="85">
        <v>2513</v>
      </c>
      <c r="E35" s="85"/>
      <c r="F35" s="85">
        <v>873</v>
      </c>
      <c r="G35" s="85" t="s">
        <v>204</v>
      </c>
      <c r="H35" s="85">
        <v>569</v>
      </c>
      <c r="I35" s="85"/>
      <c r="J35" s="10"/>
      <c r="K35" s="87">
        <f t="shared" si="2"/>
        <v>6.2092785932961769</v>
      </c>
      <c r="L35" s="87"/>
      <c r="M35" s="87">
        <f t="shared" si="3"/>
        <v>6.2015695177928043</v>
      </c>
      <c r="N35" s="87"/>
      <c r="O35" s="87">
        <f t="shared" si="4"/>
        <v>8.1421376608841634</v>
      </c>
      <c r="P35" s="87"/>
      <c r="Q35" s="87">
        <f t="shared" si="5"/>
        <v>4.5699140631274595</v>
      </c>
      <c r="R35" s="7"/>
    </row>
    <row r="36" spans="1:22">
      <c r="A36" s="384" t="s">
        <v>51</v>
      </c>
      <c r="B36" s="85">
        <f t="shared" si="1"/>
        <v>29641</v>
      </c>
      <c r="C36" s="85"/>
      <c r="D36" s="85">
        <v>15502</v>
      </c>
      <c r="E36" s="85"/>
      <c r="F36" s="85">
        <v>5933</v>
      </c>
      <c r="G36" s="85"/>
      <c r="H36" s="85">
        <v>8206</v>
      </c>
      <c r="I36" s="85"/>
      <c r="J36" s="10"/>
      <c r="K36" s="87">
        <f t="shared" si="2"/>
        <v>46.535834837899365</v>
      </c>
      <c r="L36" s="87"/>
      <c r="M36" s="87">
        <f t="shared" si="3"/>
        <v>38.255762301959429</v>
      </c>
      <c r="N36" s="87"/>
      <c r="O36" s="87">
        <f t="shared" si="4"/>
        <v>55.334825592240257</v>
      </c>
      <c r="P36" s="87"/>
      <c r="Q36" s="87">
        <f>H36*100/SUM($H$27:$H$38)</f>
        <v>65.906352903381261</v>
      </c>
      <c r="R36" s="7"/>
    </row>
    <row r="37" spans="1:22">
      <c r="A37" s="334" t="s">
        <v>52</v>
      </c>
      <c r="B37" s="85">
        <f t="shared" si="1"/>
        <v>2754</v>
      </c>
      <c r="C37" s="85"/>
      <c r="D37" s="85">
        <v>1321</v>
      </c>
      <c r="E37" s="85"/>
      <c r="F37" s="85">
        <v>1028</v>
      </c>
      <c r="G37" s="85" t="s">
        <v>204</v>
      </c>
      <c r="H37" s="85">
        <v>405</v>
      </c>
      <c r="I37" s="85"/>
      <c r="J37" s="10"/>
      <c r="K37" s="87">
        <f t="shared" si="2"/>
        <v>4.3237302771018129</v>
      </c>
      <c r="L37" s="87"/>
      <c r="M37" s="87">
        <f t="shared" si="3"/>
        <v>3.2599575539213266</v>
      </c>
      <c r="N37" s="87"/>
      <c r="O37" s="87">
        <f t="shared" si="4"/>
        <v>9.5877634769632536</v>
      </c>
      <c r="P37" s="87"/>
      <c r="Q37" s="87">
        <f t="shared" si="5"/>
        <v>3.2527507830696329</v>
      </c>
      <c r="R37" s="7"/>
    </row>
    <row r="38" spans="1:22">
      <c r="A38" s="334" t="s">
        <v>106</v>
      </c>
      <c r="B38" s="85">
        <f t="shared" si="1"/>
        <v>11263</v>
      </c>
      <c r="C38" s="85"/>
      <c r="D38" s="85">
        <v>7821</v>
      </c>
      <c r="E38" s="85"/>
      <c r="F38" s="85">
        <v>1846</v>
      </c>
      <c r="G38" s="85" t="s">
        <v>204</v>
      </c>
      <c r="H38" s="85">
        <v>1596</v>
      </c>
      <c r="I38" s="85"/>
      <c r="J38" s="10"/>
      <c r="K38" s="87">
        <f>B38*100/SUM($B$27:$B$38)</f>
        <v>17.682706648873538</v>
      </c>
      <c r="L38" s="87"/>
      <c r="M38" s="87">
        <f>D38*100/SUM($D$27:$D$38)</f>
        <v>19.300626819999014</v>
      </c>
      <c r="N38" s="87"/>
      <c r="O38" s="87">
        <f>F38*100/SUM($F$27:$F$38)</f>
        <v>17.216937138593547</v>
      </c>
      <c r="P38" s="87"/>
      <c r="Q38" s="87">
        <f>H38*100/SUM($H$27:$H$38)</f>
        <v>12.81824753031885</v>
      </c>
      <c r="R38" s="7"/>
    </row>
    <row r="39" spans="1:22">
      <c r="A39" s="334" t="s">
        <v>69</v>
      </c>
      <c r="B39" s="85">
        <f t="shared" si="1"/>
        <v>3489</v>
      </c>
      <c r="C39" s="85"/>
      <c r="D39" s="85">
        <v>2338</v>
      </c>
      <c r="E39" s="85"/>
      <c r="F39" s="85">
        <v>908</v>
      </c>
      <c r="G39" s="85" t="s">
        <v>204</v>
      </c>
      <c r="H39" s="85">
        <v>243</v>
      </c>
      <c r="I39" s="85" t="s">
        <v>204</v>
      </c>
      <c r="J39" s="10"/>
      <c r="K39" s="90" t="s">
        <v>14</v>
      </c>
      <c r="L39" s="90"/>
      <c r="M39" s="90" t="s">
        <v>14</v>
      </c>
      <c r="N39" s="91"/>
      <c r="O39" s="90" t="s">
        <v>14</v>
      </c>
      <c r="P39" s="90"/>
      <c r="Q39" s="90" t="s">
        <v>14</v>
      </c>
      <c r="R39" s="30"/>
    </row>
    <row r="40" spans="1:22" ht="6.6" customHeight="1">
      <c r="A40" s="14"/>
      <c r="B40" s="14"/>
      <c r="C40" s="640"/>
      <c r="D40" s="14"/>
      <c r="E40" s="640"/>
      <c r="F40" s="14"/>
      <c r="G40" s="640"/>
      <c r="H40" s="18"/>
      <c r="I40" s="640"/>
      <c r="J40" s="8"/>
      <c r="K40" s="14"/>
      <c r="L40" s="14"/>
      <c r="M40" s="14"/>
      <c r="N40" s="14"/>
      <c r="O40" s="14"/>
      <c r="P40" s="14"/>
      <c r="Q40" s="14"/>
      <c r="R40" s="14"/>
    </row>
    <row r="41" spans="1:22" s="25" customFormat="1" ht="24">
      <c r="A41" s="227" t="s">
        <v>36</v>
      </c>
      <c r="B41" s="86">
        <f t="shared" ref="B41:B51" si="6">SUM(D41,F41,H41)</f>
        <v>67181</v>
      </c>
      <c r="C41" s="534"/>
      <c r="D41" s="86">
        <f>SUM(D42:D51)</f>
        <v>42860</v>
      </c>
      <c r="E41" s="534"/>
      <c r="F41" s="86">
        <f>SUM(F42:F51)</f>
        <v>11630</v>
      </c>
      <c r="G41" s="534"/>
      <c r="H41" s="86">
        <f>SUM(H42:H51)</f>
        <v>12691</v>
      </c>
      <c r="I41" s="534"/>
      <c r="J41" s="104"/>
      <c r="K41" s="89">
        <f>SUM(K42:K50)</f>
        <v>100</v>
      </c>
      <c r="L41" s="89"/>
      <c r="M41" s="89">
        <f>SUM(M42:M50)</f>
        <v>100</v>
      </c>
      <c r="N41" s="89"/>
      <c r="O41" s="89">
        <f>SUM(O42:O50)</f>
        <v>100</v>
      </c>
      <c r="P41" s="89"/>
      <c r="Q41" s="89">
        <f>SUM(Q42:Q50)</f>
        <v>99.999999999999986</v>
      </c>
      <c r="R41" s="89"/>
      <c r="T41" s="110"/>
      <c r="V41" s="110"/>
    </row>
    <row r="42" spans="1:22">
      <c r="A42" s="384" t="s">
        <v>31</v>
      </c>
      <c r="B42" s="85">
        <f t="shared" si="6"/>
        <v>33200</v>
      </c>
      <c r="C42" s="85"/>
      <c r="D42" s="85">
        <v>18440</v>
      </c>
      <c r="E42" s="85"/>
      <c r="F42" s="85">
        <v>5788</v>
      </c>
      <c r="G42" s="85"/>
      <c r="H42" s="85">
        <v>8972</v>
      </c>
      <c r="I42" s="85"/>
      <c r="J42" s="17"/>
      <c r="K42" s="87">
        <f>B42*100/SUM($B$42:$B$50)</f>
        <v>63.292345820226863</v>
      </c>
      <c r="L42" s="87"/>
      <c r="M42" s="87">
        <f>D42*100/SUM($D$42:$D$50)</f>
        <v>59.332668361272887</v>
      </c>
      <c r="N42" s="87"/>
      <c r="O42" s="87">
        <f>F42*100/SUM($F$42:$F$50)</f>
        <v>66.163694558756291</v>
      </c>
      <c r="P42" s="87"/>
      <c r="Q42" s="87">
        <f>H42*100/SUM($H$42:$H$50)</f>
        <v>71.048463731390555</v>
      </c>
      <c r="R42" s="87"/>
      <c r="T42" s="110"/>
      <c r="V42" s="110"/>
    </row>
    <row r="43" spans="1:22" s="5" customFormat="1">
      <c r="A43" s="384" t="s">
        <v>33</v>
      </c>
      <c r="B43" s="85">
        <f t="shared" si="6"/>
        <v>7240</v>
      </c>
      <c r="C43" s="85"/>
      <c r="D43" s="85">
        <v>6016</v>
      </c>
      <c r="E43" s="85"/>
      <c r="F43" s="85">
        <v>1053</v>
      </c>
      <c r="G43" s="85"/>
      <c r="H43" s="85">
        <v>171</v>
      </c>
      <c r="I43" s="85" t="s">
        <v>204</v>
      </c>
      <c r="J43" s="117"/>
      <c r="K43" s="87">
        <f t="shared" ref="K43:K50" si="7">B43*100/SUM($B$42:$B$50)</f>
        <v>13.802306739109714</v>
      </c>
      <c r="L43" s="87"/>
      <c r="M43" s="87">
        <f t="shared" ref="M43:M49" si="8">D43*100/SUM($D$42:$D$50)</f>
        <v>19.357122172528072</v>
      </c>
      <c r="N43" s="87"/>
      <c r="O43" s="87">
        <f t="shared" ref="O43:O49" si="9">F43*100/SUM($F$42:$F$50)</f>
        <v>12.037037037037036</v>
      </c>
      <c r="P43" s="87"/>
      <c r="Q43" s="87">
        <f t="shared" ref="Q43:Q49" si="10">H43*100/SUM($H$42:$H$50)</f>
        <v>1.3541336712068419</v>
      </c>
      <c r="R43" s="87"/>
      <c r="T43" s="110"/>
      <c r="V43" s="110"/>
    </row>
    <row r="44" spans="1:22" s="5" customFormat="1">
      <c r="A44" s="384" t="s">
        <v>32</v>
      </c>
      <c r="B44" s="85">
        <f t="shared" si="6"/>
        <v>1832</v>
      </c>
      <c r="C44" s="85"/>
      <c r="D44" s="85">
        <v>1135</v>
      </c>
      <c r="E44" s="85"/>
      <c r="F44" s="85">
        <v>19</v>
      </c>
      <c r="G44" s="85" t="s">
        <v>204</v>
      </c>
      <c r="H44" s="85">
        <v>678</v>
      </c>
      <c r="I44" s="85"/>
      <c r="J44" s="117"/>
      <c r="K44" s="87">
        <f t="shared" si="7"/>
        <v>3.4925173958631208</v>
      </c>
      <c r="L44" s="87"/>
      <c r="M44" s="87">
        <f t="shared" si="8"/>
        <v>3.65198365455774</v>
      </c>
      <c r="N44" s="87"/>
      <c r="O44" s="87">
        <f t="shared" si="9"/>
        <v>0.21719250114311842</v>
      </c>
      <c r="P44" s="87"/>
      <c r="Q44" s="87">
        <f t="shared" si="10"/>
        <v>5.3690212226797591</v>
      </c>
      <c r="R44" s="87"/>
      <c r="T44" s="110"/>
      <c r="V44" s="110"/>
    </row>
    <row r="45" spans="1:22">
      <c r="A45" s="384" t="s">
        <v>35</v>
      </c>
      <c r="B45" s="85">
        <f t="shared" si="6"/>
        <v>1050</v>
      </c>
      <c r="C45" s="85"/>
      <c r="D45" s="85">
        <v>563</v>
      </c>
      <c r="E45" s="85" t="s">
        <v>204</v>
      </c>
      <c r="F45" s="85">
        <v>239</v>
      </c>
      <c r="G45" s="85" t="s">
        <v>204</v>
      </c>
      <c r="H45" s="85">
        <v>248</v>
      </c>
      <c r="I45" s="85" t="s">
        <v>204</v>
      </c>
      <c r="J45" s="17"/>
      <c r="K45" s="87">
        <f t="shared" si="7"/>
        <v>2.0017157563625965</v>
      </c>
      <c r="L45" s="87"/>
      <c r="M45" s="87">
        <f t="shared" si="8"/>
        <v>1.8115125969304031</v>
      </c>
      <c r="N45" s="87"/>
      <c r="O45" s="87">
        <f t="shared" si="9"/>
        <v>2.7320530406950159</v>
      </c>
      <c r="P45" s="87"/>
      <c r="Q45" s="87">
        <f t="shared" si="10"/>
        <v>1.9638897687678176</v>
      </c>
      <c r="R45" s="87"/>
      <c r="T45" s="110"/>
      <c r="V45" s="110"/>
    </row>
    <row r="46" spans="1:22">
      <c r="A46" s="384" t="s">
        <v>130</v>
      </c>
      <c r="B46" s="85">
        <f t="shared" si="6"/>
        <v>650</v>
      </c>
      <c r="C46" s="85"/>
      <c r="D46" s="85">
        <v>159</v>
      </c>
      <c r="E46" s="85" t="s">
        <v>204</v>
      </c>
      <c r="F46" s="85">
        <v>30</v>
      </c>
      <c r="G46" s="85" t="s">
        <v>204</v>
      </c>
      <c r="H46" s="85">
        <v>461</v>
      </c>
      <c r="I46" s="85"/>
      <c r="J46" s="17"/>
      <c r="K46" s="87">
        <f t="shared" si="7"/>
        <v>1.2391573729863692</v>
      </c>
      <c r="L46" s="87"/>
      <c r="M46" s="87">
        <f t="shared" si="8"/>
        <v>0.51159947231249392</v>
      </c>
      <c r="N46" s="87"/>
      <c r="O46" s="87">
        <f t="shared" si="9"/>
        <v>0.34293552812071332</v>
      </c>
      <c r="P46" s="87"/>
      <c r="Q46" s="87">
        <f t="shared" si="10"/>
        <v>3.6506176750079189</v>
      </c>
      <c r="R46" s="87"/>
      <c r="T46" s="110"/>
      <c r="V46" s="110"/>
    </row>
    <row r="47" spans="1:22">
      <c r="A47" s="384" t="s">
        <v>34</v>
      </c>
      <c r="B47" s="85">
        <f t="shared" si="6"/>
        <v>1019</v>
      </c>
      <c r="C47" s="85"/>
      <c r="D47" s="85">
        <v>512</v>
      </c>
      <c r="E47" s="85" t="s">
        <v>204</v>
      </c>
      <c r="F47" s="85">
        <v>165</v>
      </c>
      <c r="G47" s="85" t="s">
        <v>204</v>
      </c>
      <c r="H47" s="85">
        <v>342</v>
      </c>
      <c r="I47" s="85"/>
      <c r="J47" s="17"/>
      <c r="K47" s="87">
        <f t="shared" si="7"/>
        <v>1.9426174816509389</v>
      </c>
      <c r="L47" s="87"/>
      <c r="M47" s="87">
        <f t="shared" si="8"/>
        <v>1.6474146529811127</v>
      </c>
      <c r="N47" s="87"/>
      <c r="O47" s="87">
        <f t="shared" si="9"/>
        <v>1.8861454046639232</v>
      </c>
      <c r="P47" s="87"/>
      <c r="Q47" s="87">
        <f t="shared" si="10"/>
        <v>2.7082673424136838</v>
      </c>
      <c r="R47" s="87"/>
      <c r="T47" s="110"/>
      <c r="V47" s="110"/>
    </row>
    <row r="48" spans="1:22">
      <c r="A48" s="384" t="s">
        <v>131</v>
      </c>
      <c r="B48" s="85">
        <f t="shared" si="6"/>
        <v>668</v>
      </c>
      <c r="C48" s="85"/>
      <c r="D48" s="85">
        <v>342</v>
      </c>
      <c r="E48" s="85" t="s">
        <v>204</v>
      </c>
      <c r="F48" s="85">
        <v>138</v>
      </c>
      <c r="G48" s="85" t="s">
        <v>204</v>
      </c>
      <c r="H48" s="85">
        <v>188</v>
      </c>
      <c r="I48" s="85" t="s">
        <v>204</v>
      </c>
      <c r="J48" s="17"/>
      <c r="K48" s="87">
        <f t="shared" si="7"/>
        <v>1.2734725002382994</v>
      </c>
      <c r="L48" s="87"/>
      <c r="M48" s="87">
        <f t="shared" si="8"/>
        <v>1.1004215064834777</v>
      </c>
      <c r="N48" s="87"/>
      <c r="O48" s="87">
        <f t="shared" si="9"/>
        <v>1.5775034293552812</v>
      </c>
      <c r="P48" s="87"/>
      <c r="Q48" s="87">
        <f t="shared" si="10"/>
        <v>1.4887551472917326</v>
      </c>
      <c r="R48" s="87"/>
      <c r="T48" s="110"/>
      <c r="V48" s="110"/>
    </row>
    <row r="49" spans="1:22">
      <c r="A49" s="384" t="s">
        <v>198</v>
      </c>
      <c r="B49" s="85">
        <f t="shared" si="6"/>
        <v>447</v>
      </c>
      <c r="C49" s="85" t="s">
        <v>204</v>
      </c>
      <c r="D49" s="85">
        <v>182</v>
      </c>
      <c r="E49" s="85" t="s">
        <v>204</v>
      </c>
      <c r="F49" s="85">
        <v>41</v>
      </c>
      <c r="G49" s="85" t="s">
        <v>204</v>
      </c>
      <c r="H49" s="85">
        <v>224</v>
      </c>
      <c r="I49" s="85" t="s">
        <v>204</v>
      </c>
      <c r="J49" s="17"/>
      <c r="K49" s="87">
        <f t="shared" si="7"/>
        <v>0.852158993422934</v>
      </c>
      <c r="L49" s="87"/>
      <c r="M49" s="87">
        <f t="shared" si="8"/>
        <v>0.5856044274268799</v>
      </c>
      <c r="N49" s="87"/>
      <c r="O49" s="87">
        <f t="shared" si="9"/>
        <v>0.46867855509830819</v>
      </c>
      <c r="P49" s="87"/>
      <c r="Q49" s="87">
        <f t="shared" si="10"/>
        <v>1.7738359201773837</v>
      </c>
      <c r="R49" s="87"/>
      <c r="T49" s="110"/>
      <c r="V49" s="110"/>
    </row>
    <row r="50" spans="1:22">
      <c r="A50" s="384" t="s">
        <v>124</v>
      </c>
      <c r="B50" s="85">
        <f t="shared" si="6"/>
        <v>6349</v>
      </c>
      <c r="C50" s="85"/>
      <c r="D50" s="85">
        <v>3730</v>
      </c>
      <c r="E50" s="85"/>
      <c r="F50" s="85">
        <v>1275</v>
      </c>
      <c r="G50" s="85"/>
      <c r="H50" s="85">
        <v>1344</v>
      </c>
      <c r="I50" s="85"/>
      <c r="J50" s="17"/>
      <c r="K50" s="87">
        <f t="shared" si="7"/>
        <v>12.103707940139167</v>
      </c>
      <c r="L50" s="87"/>
      <c r="M50" s="87">
        <f>D50*100/SUM($D$42:$D$50)</f>
        <v>12.001673155506934</v>
      </c>
      <c r="N50" s="87"/>
      <c r="O50" s="87">
        <f>F50*100/SUM($F$42:$F$50)</f>
        <v>14.574759945130316</v>
      </c>
      <c r="P50" s="87"/>
      <c r="Q50" s="87">
        <f>H50*100/SUM($H$42:$H$50)</f>
        <v>10.643015521064301</v>
      </c>
      <c r="R50" s="87"/>
    </row>
    <row r="51" spans="1:22">
      <c r="A51" s="384" t="s">
        <v>4</v>
      </c>
      <c r="B51" s="85">
        <f t="shared" si="6"/>
        <v>14726</v>
      </c>
      <c r="C51" s="85"/>
      <c r="D51" s="85">
        <v>11781</v>
      </c>
      <c r="E51" s="85"/>
      <c r="F51" s="85">
        <v>2882</v>
      </c>
      <c r="G51" s="85"/>
      <c r="H51" s="85">
        <v>63</v>
      </c>
      <c r="I51" s="85" t="s">
        <v>204</v>
      </c>
      <c r="J51" s="17"/>
      <c r="K51" s="90" t="s">
        <v>14</v>
      </c>
      <c r="L51" s="90"/>
      <c r="M51" s="90" t="s">
        <v>14</v>
      </c>
      <c r="N51" s="91"/>
      <c r="O51" s="90" t="s">
        <v>14</v>
      </c>
      <c r="P51" s="90"/>
      <c r="Q51" s="90" t="s">
        <v>14</v>
      </c>
      <c r="R51" s="90"/>
    </row>
    <row r="52" spans="1:22" ht="6.6" customHeight="1">
      <c r="A52" s="27"/>
      <c r="B52" s="14"/>
      <c r="C52" s="640"/>
      <c r="D52" s="14"/>
      <c r="E52" s="640"/>
      <c r="F52" s="14"/>
      <c r="G52" s="640"/>
      <c r="H52" s="18"/>
      <c r="I52" s="640"/>
      <c r="J52" s="8"/>
      <c r="K52" s="14"/>
      <c r="L52" s="14"/>
      <c r="M52" s="14"/>
      <c r="N52" s="14"/>
      <c r="O52" s="14"/>
      <c r="P52" s="14"/>
      <c r="Q52" s="14"/>
      <c r="R52" s="14"/>
    </row>
    <row r="53" spans="1:22" ht="36">
      <c r="A53" s="227" t="s">
        <v>70</v>
      </c>
      <c r="B53" s="86">
        <f t="shared" ref="B53:B60" si="11">SUM(D53,F53,H53)</f>
        <v>67182</v>
      </c>
      <c r="C53" s="534"/>
      <c r="D53" s="86">
        <f>SUM(D54:D60)</f>
        <v>42861</v>
      </c>
      <c r="E53" s="534"/>
      <c r="F53" s="86">
        <f>SUM(F54:F60)</f>
        <v>11629</v>
      </c>
      <c r="G53" s="534"/>
      <c r="H53" s="86">
        <f>SUM(H54:H60)</f>
        <v>12692</v>
      </c>
      <c r="I53" s="641"/>
      <c r="J53" s="104"/>
      <c r="K53" s="89">
        <f>SUM(K54:K59)</f>
        <v>100</v>
      </c>
      <c r="L53" s="89"/>
      <c r="M53" s="89">
        <f>SUM(M54:M59)</f>
        <v>100</v>
      </c>
      <c r="N53" s="89"/>
      <c r="O53" s="89">
        <f>SUM(O54:O59)</f>
        <v>100</v>
      </c>
      <c r="P53" s="89"/>
      <c r="Q53" s="89">
        <f>SUM(Q54:Q59)</f>
        <v>100</v>
      </c>
      <c r="R53" s="89"/>
    </row>
    <row r="54" spans="1:22">
      <c r="A54" s="145" t="s">
        <v>38</v>
      </c>
      <c r="B54" s="85">
        <f t="shared" si="11"/>
        <v>31919</v>
      </c>
      <c r="C54" s="85"/>
      <c r="D54" s="85">
        <v>16587</v>
      </c>
      <c r="E54" s="85"/>
      <c r="F54" s="85">
        <v>6674</v>
      </c>
      <c r="G54" s="85"/>
      <c r="H54" s="85">
        <v>8658</v>
      </c>
      <c r="I54" s="85"/>
      <c r="J54" s="117"/>
      <c r="K54" s="87">
        <f>B54*100/SUM(B54:B59)</f>
        <v>48.927755721446417</v>
      </c>
      <c r="L54" s="87"/>
      <c r="M54" s="87">
        <f t="shared" ref="M54:M59" si="12">D54*100/SUM($D$54:$D$59)</f>
        <v>39.655254853208376</v>
      </c>
      <c r="N54" s="87"/>
      <c r="O54" s="87">
        <f t="shared" ref="O54:O59" si="13">F54*100/SUM($F$54:$F$59)</f>
        <v>62.193644581120118</v>
      </c>
      <c r="P54" s="87"/>
      <c r="Q54" s="87">
        <f>H54*100/SUM($H$54:$H$59)</f>
        <v>68.291528632276382</v>
      </c>
      <c r="R54" s="87"/>
    </row>
    <row r="55" spans="1:22">
      <c r="A55" s="145" t="s">
        <v>37</v>
      </c>
      <c r="B55" s="85">
        <f t="shared" si="11"/>
        <v>9629</v>
      </c>
      <c r="C55" s="85"/>
      <c r="D55" s="85">
        <v>5305</v>
      </c>
      <c r="E55" s="85"/>
      <c r="F55" s="85">
        <v>1927</v>
      </c>
      <c r="G55" s="85"/>
      <c r="H55" s="85">
        <v>2397</v>
      </c>
      <c r="I55" s="85"/>
      <c r="J55" s="117"/>
      <c r="K55" s="87">
        <f>B55*100/SUM(B54:B59)</f>
        <v>14.760028818002054</v>
      </c>
      <c r="L55" s="87"/>
      <c r="M55" s="87">
        <f t="shared" si="12"/>
        <v>12.682891842784738</v>
      </c>
      <c r="N55" s="87"/>
      <c r="O55" s="87">
        <f t="shared" si="13"/>
        <v>17.957319914267078</v>
      </c>
      <c r="P55" s="87"/>
      <c r="Q55" s="87">
        <f t="shared" ref="Q55:Q58" si="14">H55*100/SUM($H$54:$H$59)</f>
        <v>18.906767628963561</v>
      </c>
      <c r="R55" s="87"/>
    </row>
    <row r="56" spans="1:22">
      <c r="A56" s="145" t="s">
        <v>203</v>
      </c>
      <c r="B56" s="85">
        <f t="shared" si="11"/>
        <v>18323</v>
      </c>
      <c r="C56" s="85"/>
      <c r="D56" s="85">
        <v>16701</v>
      </c>
      <c r="E56" s="85"/>
      <c r="F56" s="85">
        <v>1033</v>
      </c>
      <c r="G56" s="85" t="s">
        <v>204</v>
      </c>
      <c r="H56" s="85">
        <v>589</v>
      </c>
      <c r="I56" s="85"/>
      <c r="J56" s="17"/>
      <c r="K56" s="87">
        <f>B56*100/SUM(B54:B59)</f>
        <v>28.08682189555007</v>
      </c>
      <c r="L56" s="87"/>
      <c r="M56" s="87">
        <f t="shared" si="12"/>
        <v>39.927799560103281</v>
      </c>
      <c r="N56" s="87"/>
      <c r="O56" s="87">
        <f t="shared" si="13"/>
        <v>9.6263162799366313</v>
      </c>
      <c r="P56" s="87"/>
      <c r="Q56" s="87">
        <f t="shared" si="14"/>
        <v>4.6458431929326389</v>
      </c>
      <c r="R56" s="87"/>
    </row>
    <row r="57" spans="1:22">
      <c r="A57" s="145" t="s">
        <v>66</v>
      </c>
      <c r="B57" s="85">
        <f>SUM(D57,F57,H57)</f>
        <v>2790</v>
      </c>
      <c r="C57" s="85"/>
      <c r="D57" s="85">
        <v>1594</v>
      </c>
      <c r="E57" s="85"/>
      <c r="F57" s="85">
        <v>518</v>
      </c>
      <c r="G57" s="85" t="s">
        <v>204</v>
      </c>
      <c r="H57" s="85">
        <v>678</v>
      </c>
      <c r="I57" s="85"/>
      <c r="J57" s="17"/>
      <c r="K57" s="87">
        <f>B57*100/SUM(B54:B59)</f>
        <v>4.2767141346168582</v>
      </c>
      <c r="L57" s="87"/>
      <c r="M57" s="87">
        <f t="shared" si="12"/>
        <v>3.8108444104427655</v>
      </c>
      <c r="N57" s="87"/>
      <c r="O57" s="87">
        <f t="shared" si="13"/>
        <v>4.8271363339856492</v>
      </c>
      <c r="P57" s="87"/>
      <c r="Q57" s="87">
        <f t="shared" si="14"/>
        <v>5.3478466635115947</v>
      </c>
      <c r="R57" s="87"/>
    </row>
    <row r="58" spans="1:22">
      <c r="A58" s="145" t="s">
        <v>122</v>
      </c>
      <c r="B58" s="85">
        <f>SUM(D58,F58,H58)</f>
        <v>1386</v>
      </c>
      <c r="C58" s="85"/>
      <c r="D58" s="85">
        <v>692</v>
      </c>
      <c r="E58" s="85" t="s">
        <v>204</v>
      </c>
      <c r="F58" s="85">
        <v>435</v>
      </c>
      <c r="G58" s="85" t="s">
        <v>204</v>
      </c>
      <c r="H58" s="85">
        <v>259</v>
      </c>
      <c r="I58" s="85" t="s">
        <v>204</v>
      </c>
      <c r="J58" s="17"/>
      <c r="K58" s="87">
        <f>B58*100/SUM(B54:B59)</f>
        <v>2.1245612152612781</v>
      </c>
      <c r="L58" s="87"/>
      <c r="M58" s="87">
        <f t="shared" si="12"/>
        <v>1.6543941857129196</v>
      </c>
      <c r="N58" s="87"/>
      <c r="O58" s="87">
        <f t="shared" si="13"/>
        <v>4.0536762650265583</v>
      </c>
      <c r="P58" s="87"/>
      <c r="Q58" s="87">
        <f t="shared" si="14"/>
        <v>2.0429089761792079</v>
      </c>
      <c r="R58" s="87"/>
    </row>
    <row r="59" spans="1:22">
      <c r="A59" s="145" t="s">
        <v>67</v>
      </c>
      <c r="B59" s="85">
        <f t="shared" si="11"/>
        <v>1190</v>
      </c>
      <c r="C59" s="85"/>
      <c r="D59" s="85">
        <v>949</v>
      </c>
      <c r="E59" s="85"/>
      <c r="F59" s="85">
        <v>144</v>
      </c>
      <c r="G59" s="85" t="s">
        <v>204</v>
      </c>
      <c r="H59" s="85">
        <v>97</v>
      </c>
      <c r="I59" s="85" t="s">
        <v>204</v>
      </c>
      <c r="J59" s="17"/>
      <c r="K59" s="87">
        <f>B59*100/SUM(B54:B59)</f>
        <v>1.8241182151233195</v>
      </c>
      <c r="L59" s="87"/>
      <c r="M59" s="87">
        <f t="shared" si="12"/>
        <v>2.2688151477479201</v>
      </c>
      <c r="N59" s="87"/>
      <c r="O59" s="87">
        <f t="shared" si="13"/>
        <v>1.3419066256639642</v>
      </c>
      <c r="P59" s="87"/>
      <c r="Q59" s="87">
        <f>H59*100/SUM($H$54:$H$59)</f>
        <v>0.76510490613661464</v>
      </c>
      <c r="R59" s="87"/>
    </row>
    <row r="60" spans="1:22">
      <c r="A60" s="145" t="s">
        <v>4</v>
      </c>
      <c r="B60" s="85">
        <f t="shared" si="11"/>
        <v>1945</v>
      </c>
      <c r="C60" s="85"/>
      <c r="D60" s="85">
        <v>1033</v>
      </c>
      <c r="E60" s="85"/>
      <c r="F60" s="85">
        <v>898</v>
      </c>
      <c r="G60" s="85" t="s">
        <v>204</v>
      </c>
      <c r="H60" s="85">
        <v>14</v>
      </c>
      <c r="I60" s="85" t="s">
        <v>204</v>
      </c>
      <c r="J60" s="17"/>
      <c r="K60" s="90" t="s">
        <v>14</v>
      </c>
      <c r="L60" s="90"/>
      <c r="M60" s="90" t="s">
        <v>14</v>
      </c>
      <c r="N60" s="90"/>
      <c r="O60" s="90" t="s">
        <v>14</v>
      </c>
      <c r="P60" s="90"/>
      <c r="Q60" s="90" t="s">
        <v>14</v>
      </c>
      <c r="R60" s="87"/>
    </row>
    <row r="61" spans="1:22" s="16" customFormat="1" ht="4.5" customHeight="1">
      <c r="A61" s="107"/>
      <c r="B61" s="119"/>
      <c r="C61" s="119"/>
      <c r="D61" s="62"/>
      <c r="E61" s="62"/>
      <c r="F61" s="62"/>
      <c r="G61" s="640"/>
      <c r="H61" s="15"/>
      <c r="I61" s="640"/>
      <c r="J61" s="15"/>
      <c r="K61" s="108"/>
      <c r="L61" s="108"/>
      <c r="M61" s="62"/>
      <c r="N61" s="62"/>
      <c r="O61" s="62"/>
      <c r="P61" s="62"/>
      <c r="Q61" s="62"/>
      <c r="R61" s="62"/>
    </row>
    <row r="62" spans="1:22" s="25" customFormat="1" ht="12" customHeight="1">
      <c r="A62" s="227" t="s">
        <v>123</v>
      </c>
      <c r="B62" s="86">
        <f t="shared" ref="B62:B67" si="15">SUM(D62,F62,H62)</f>
        <v>67182</v>
      </c>
      <c r="C62" s="534"/>
      <c r="D62" s="86">
        <f>D63+D66+D67</f>
        <v>42861</v>
      </c>
      <c r="E62" s="534"/>
      <c r="F62" s="86">
        <f>F63+F66+F67</f>
        <v>11629</v>
      </c>
      <c r="G62" s="534"/>
      <c r="H62" s="86">
        <f>H63+H66+H67</f>
        <v>12692</v>
      </c>
      <c r="I62" s="641"/>
      <c r="J62" s="11"/>
      <c r="K62" s="89">
        <f>SUM(K66,K63)</f>
        <v>100</v>
      </c>
      <c r="L62" s="89"/>
      <c r="M62" s="89">
        <f>SUM(M66,M63)</f>
        <v>100</v>
      </c>
      <c r="N62" s="89"/>
      <c r="O62" s="89">
        <f>SUM(O66,O63)</f>
        <v>100</v>
      </c>
      <c r="P62" s="89"/>
      <c r="Q62" s="89">
        <f>SUM(Q66,Q63)</f>
        <v>100</v>
      </c>
      <c r="R62" s="89"/>
    </row>
    <row r="63" spans="1:22">
      <c r="A63" s="397" t="s">
        <v>74</v>
      </c>
      <c r="B63" s="85">
        <f t="shared" si="15"/>
        <v>25531</v>
      </c>
      <c r="C63" s="534"/>
      <c r="D63" s="85">
        <f>SUM(D64:D65)</f>
        <v>11181</v>
      </c>
      <c r="E63" s="534"/>
      <c r="F63" s="85">
        <f>SUM(F64:F65)</f>
        <v>7744</v>
      </c>
      <c r="G63" s="534"/>
      <c r="H63" s="85">
        <f>SUM(H64:H65)</f>
        <v>6606</v>
      </c>
      <c r="I63" s="534"/>
      <c r="J63" s="10"/>
      <c r="K63" s="87">
        <f>B63*100/SUM(B63,B66)</f>
        <v>50.760482732568541</v>
      </c>
      <c r="L63" s="87"/>
      <c r="M63" s="87">
        <f>D63*100/SUM(D63,D66)</f>
        <v>41.108128975329976</v>
      </c>
      <c r="N63" s="87"/>
      <c r="O63" s="87">
        <f>F63*100/SUM(F63,F66)</f>
        <v>73.563218390804593</v>
      </c>
      <c r="P63" s="87"/>
      <c r="Q63" s="87">
        <f>H63*100/SUM(H63,H66)</f>
        <v>52.549518733593189</v>
      </c>
      <c r="R63" s="87"/>
    </row>
    <row r="64" spans="1:22">
      <c r="A64" s="393" t="s">
        <v>39</v>
      </c>
      <c r="B64" s="85">
        <f t="shared" si="15"/>
        <v>7676</v>
      </c>
      <c r="C64" s="646"/>
      <c r="D64" s="85">
        <v>4536</v>
      </c>
      <c r="E64" s="85"/>
      <c r="F64" s="85">
        <v>2373</v>
      </c>
      <c r="G64" s="85"/>
      <c r="H64" s="85">
        <v>767</v>
      </c>
      <c r="I64" s="85"/>
      <c r="J64" s="118"/>
      <c r="K64" s="87">
        <f>B64*100/(B63+B66)</f>
        <v>15.261347595284013</v>
      </c>
      <c r="L64" s="87"/>
      <c r="M64" s="87">
        <f>D64*100/(D63+D66)</f>
        <v>16.677083716313099</v>
      </c>
      <c r="N64" s="87"/>
      <c r="O64" s="87">
        <f>F64*100/(F63+F66)</f>
        <v>22.542034767740098</v>
      </c>
      <c r="P64" s="87"/>
      <c r="Q64" s="87">
        <f>H64*100/(H63+H66)</f>
        <v>6.1013443640124096</v>
      </c>
      <c r="R64" s="87"/>
    </row>
    <row r="65" spans="1:18">
      <c r="A65" s="393" t="s">
        <v>62</v>
      </c>
      <c r="B65" s="85">
        <f t="shared" si="15"/>
        <v>17855</v>
      </c>
      <c r="C65" s="646"/>
      <c r="D65" s="85">
        <v>6645</v>
      </c>
      <c r="E65" s="85"/>
      <c r="F65" s="85">
        <v>5371</v>
      </c>
      <c r="G65" s="85"/>
      <c r="H65" s="85">
        <v>5839</v>
      </c>
      <c r="I65" s="85"/>
      <c r="J65" s="118"/>
      <c r="K65" s="87">
        <f>B65*100/SUM(B63,B66)</f>
        <v>35.499135137284533</v>
      </c>
      <c r="L65" s="87"/>
      <c r="M65" s="87">
        <f>D65*100/SUM(D63,D66)</f>
        <v>24.431045259016877</v>
      </c>
      <c r="N65" s="87"/>
      <c r="O65" s="87">
        <f>F65*100/SUM(F63,F66)</f>
        <v>51.021183623064502</v>
      </c>
      <c r="P65" s="87"/>
      <c r="Q65" s="87">
        <f>H65*100/SUM(H63,H66)</f>
        <v>46.448174369580784</v>
      </c>
      <c r="R65" s="87"/>
    </row>
    <row r="66" spans="1:18">
      <c r="A66" s="334" t="s">
        <v>75</v>
      </c>
      <c r="B66" s="85">
        <f t="shared" si="15"/>
        <v>24766</v>
      </c>
      <c r="C66" s="534"/>
      <c r="D66" s="85">
        <v>16018</v>
      </c>
      <c r="E66" s="85"/>
      <c r="F66" s="85">
        <v>2783</v>
      </c>
      <c r="G66" s="85"/>
      <c r="H66" s="85">
        <v>5965</v>
      </c>
      <c r="I66" s="85"/>
      <c r="J66" s="10"/>
      <c r="K66" s="87">
        <f>B66*100/SUM(B63,B66)</f>
        <v>49.239517267431459</v>
      </c>
      <c r="L66" s="87"/>
      <c r="M66" s="87">
        <f>D66*100/SUM(D63,D66)</f>
        <v>58.891871024670024</v>
      </c>
      <c r="N66" s="87"/>
      <c r="O66" s="87">
        <f>F66*100/SUM(F63,F66)</f>
        <v>26.436781609195403</v>
      </c>
      <c r="P66" s="87"/>
      <c r="Q66" s="87">
        <f>H66*100/SUM(H63,H66)</f>
        <v>47.450481266406811</v>
      </c>
      <c r="R66" s="87"/>
    </row>
    <row r="67" spans="1:18">
      <c r="A67" s="334" t="s">
        <v>69</v>
      </c>
      <c r="B67" s="85">
        <f t="shared" si="15"/>
        <v>16885</v>
      </c>
      <c r="C67" s="646"/>
      <c r="D67" s="85">
        <v>15662</v>
      </c>
      <c r="E67" s="85"/>
      <c r="F67" s="85">
        <v>1102</v>
      </c>
      <c r="G67" s="85"/>
      <c r="H67" s="85">
        <v>121</v>
      </c>
      <c r="I67" s="85" t="s">
        <v>204</v>
      </c>
      <c r="J67" s="10"/>
      <c r="K67" s="90" t="s">
        <v>14</v>
      </c>
      <c r="L67" s="87"/>
      <c r="M67" s="90" t="s">
        <v>14</v>
      </c>
      <c r="N67" s="87"/>
      <c r="O67" s="90" t="s">
        <v>14</v>
      </c>
      <c r="P67" s="90"/>
      <c r="Q67" s="90" t="s">
        <v>14</v>
      </c>
      <c r="R67" s="87"/>
    </row>
    <row r="68" spans="1:18" ht="6" customHeight="1">
      <c r="A68" s="19"/>
      <c r="B68" s="85"/>
      <c r="C68" s="534"/>
      <c r="D68" s="85"/>
      <c r="E68" s="534"/>
      <c r="F68" s="85"/>
      <c r="G68" s="534"/>
      <c r="H68" s="85"/>
      <c r="I68" s="534"/>
      <c r="J68" s="10"/>
      <c r="K68" s="90"/>
      <c r="L68" s="90"/>
      <c r="M68" s="90"/>
      <c r="N68" s="91"/>
      <c r="O68" s="90"/>
      <c r="P68" s="90"/>
      <c r="Q68" s="90"/>
      <c r="R68" s="30"/>
    </row>
    <row r="69" spans="1:18" ht="12">
      <c r="A69" s="463" t="s">
        <v>172</v>
      </c>
      <c r="B69" s="464">
        <f>SUM(D69,F69,H69)</f>
        <v>22241</v>
      </c>
      <c r="C69" s="638"/>
      <c r="D69" s="464">
        <f>D17</f>
        <v>4517</v>
      </c>
      <c r="E69" s="638"/>
      <c r="F69" s="464">
        <f>F17</f>
        <v>15370</v>
      </c>
      <c r="G69" s="638"/>
      <c r="H69" s="464">
        <f>H17</f>
        <v>2354</v>
      </c>
      <c r="I69" s="638"/>
      <c r="J69" s="465"/>
      <c r="K69" s="466">
        <f>SUM(M69,O69,Q69)</f>
        <v>99.999999999999986</v>
      </c>
      <c r="L69" s="466"/>
      <c r="M69" s="466">
        <f>D69*100/B69</f>
        <v>20.3093386088755</v>
      </c>
      <c r="N69" s="467"/>
      <c r="O69" s="466">
        <f>F69*100/B69</f>
        <v>69.106604918843573</v>
      </c>
      <c r="P69" s="523"/>
      <c r="Q69" s="466">
        <f>H69*100/B69</f>
        <v>10.584056472280922</v>
      </c>
      <c r="R69" s="498"/>
    </row>
    <row r="70" spans="1:18" ht="6.6" customHeight="1">
      <c r="A70" s="14"/>
      <c r="B70" s="14"/>
      <c r="C70" s="637"/>
      <c r="D70" s="14"/>
      <c r="E70" s="637"/>
      <c r="F70" s="14"/>
      <c r="G70" s="637"/>
      <c r="H70" s="14"/>
      <c r="I70" s="637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" customHeight="1">
      <c r="A71" s="289" t="s">
        <v>15</v>
      </c>
      <c r="B71" s="341">
        <f t="shared" ref="B71:B73" si="16">SUM(D71,F71,H71)</f>
        <v>22241</v>
      </c>
      <c r="C71" s="581"/>
      <c r="D71" s="532">
        <f>SUM(D72:D73)</f>
        <v>4517</v>
      </c>
      <c r="E71" s="532"/>
      <c r="F71" s="532">
        <f>SUM(F72:F73)</f>
        <v>15370</v>
      </c>
      <c r="G71" s="532"/>
      <c r="H71" s="532">
        <f>SUM(H72:H73)</f>
        <v>2354</v>
      </c>
      <c r="I71" s="577"/>
      <c r="J71" s="358"/>
      <c r="K71" s="338">
        <f>SUM(K72:K73)</f>
        <v>100</v>
      </c>
      <c r="L71" s="338"/>
      <c r="M71" s="338">
        <f>SUM(M72:M73)</f>
        <v>100</v>
      </c>
      <c r="N71" s="338"/>
      <c r="O71" s="338">
        <f>SUM(O72:O73)</f>
        <v>100</v>
      </c>
      <c r="P71" s="332"/>
      <c r="Q71" s="338">
        <f>SUM(Q72:Q73)</f>
        <v>100</v>
      </c>
      <c r="R71" s="338"/>
    </row>
    <row r="72" spans="1:18" ht="12" customHeight="1">
      <c r="A72" s="290" t="s">
        <v>89</v>
      </c>
      <c r="B72" s="324">
        <f t="shared" si="16"/>
        <v>20386</v>
      </c>
      <c r="C72" s="581"/>
      <c r="D72" s="712">
        <v>4072</v>
      </c>
      <c r="E72" s="533"/>
      <c r="F72" s="712">
        <v>14279</v>
      </c>
      <c r="G72" s="533"/>
      <c r="H72" s="712">
        <v>2035</v>
      </c>
      <c r="I72" s="577"/>
      <c r="J72" s="344"/>
      <c r="K72" s="328">
        <f>B72*100/SUM(B72:B73)</f>
        <v>91.65954768220854</v>
      </c>
      <c r="L72" s="328"/>
      <c r="M72" s="328">
        <f>D72*100/SUM(D72:D73)</f>
        <v>90.148328536639369</v>
      </c>
      <c r="N72" s="328"/>
      <c r="O72" s="328">
        <f>F72*100/SUM(F72:F73)</f>
        <v>92.90175666883539</v>
      </c>
      <c r="P72" s="327"/>
      <c r="Q72" s="328">
        <f>H72*100/SUM(H72:H73)</f>
        <v>86.44859813084112</v>
      </c>
      <c r="R72" s="328"/>
    </row>
    <row r="73" spans="1:18" ht="12" customHeight="1">
      <c r="A73" s="290" t="s">
        <v>90</v>
      </c>
      <c r="B73" s="324">
        <f t="shared" si="16"/>
        <v>1855</v>
      </c>
      <c r="C73" s="581"/>
      <c r="D73" s="712">
        <v>445</v>
      </c>
      <c r="E73" s="533" t="s">
        <v>204</v>
      </c>
      <c r="F73" s="712">
        <v>1091</v>
      </c>
      <c r="G73" s="533" t="s">
        <v>204</v>
      </c>
      <c r="H73" s="712">
        <v>319</v>
      </c>
      <c r="I73" s="534"/>
      <c r="J73" s="344"/>
      <c r="K73" s="328">
        <f>B73*100/SUM(B72:B73)</f>
        <v>8.3404523177914669</v>
      </c>
      <c r="L73" s="328"/>
      <c r="M73" s="328">
        <f>D73*100/SUM(D72:D73)</f>
        <v>9.8516714633606384</v>
      </c>
      <c r="N73" s="328"/>
      <c r="O73" s="328">
        <f>F73*100/SUM(F72:F73)</f>
        <v>7.098243331164606</v>
      </c>
      <c r="P73" s="327"/>
      <c r="Q73" s="328">
        <f>H73*100/SUM(H72:H73)</f>
        <v>13.551401869158878</v>
      </c>
      <c r="R73" s="328"/>
    </row>
    <row r="74" spans="1:18" ht="6.6" customHeight="1">
      <c r="A74" s="14"/>
      <c r="B74" s="14"/>
      <c r="C74" s="534"/>
      <c r="D74" s="14"/>
      <c r="E74" s="534"/>
      <c r="F74" s="14"/>
      <c r="G74" s="534"/>
      <c r="H74" s="14"/>
      <c r="I74" s="637"/>
      <c r="J74" s="14"/>
      <c r="K74" s="14"/>
      <c r="L74" s="14"/>
      <c r="M74" s="14"/>
      <c r="N74" s="14"/>
      <c r="O74" s="14"/>
      <c r="P74" s="14"/>
      <c r="Q74" s="14"/>
      <c r="R74" s="14"/>
    </row>
    <row r="75" spans="1:18" s="25" customFormat="1" ht="24">
      <c r="A75" s="385" t="s">
        <v>105</v>
      </c>
      <c r="B75" s="86">
        <f t="shared" ref="B75:B88" si="17">SUM(D75,F75,H75)</f>
        <v>22242</v>
      </c>
      <c r="C75" s="534"/>
      <c r="D75" s="86">
        <f>SUM(D76:D88)</f>
        <v>4517</v>
      </c>
      <c r="E75" s="534"/>
      <c r="F75" s="86">
        <f>SUM(F76:F88)</f>
        <v>15371</v>
      </c>
      <c r="G75" s="534"/>
      <c r="H75" s="86">
        <f>SUM(H76:H88)</f>
        <v>2354</v>
      </c>
      <c r="I75" s="534"/>
      <c r="J75" s="11"/>
      <c r="K75" s="89">
        <f>SUM(K76:K87)</f>
        <v>100.00000000000001</v>
      </c>
      <c r="L75" s="89"/>
      <c r="M75" s="89">
        <f>SUM(M76:M87)</f>
        <v>100</v>
      </c>
      <c r="N75" s="89"/>
      <c r="O75" s="89">
        <f>SUM(O76:O87)</f>
        <v>100</v>
      </c>
      <c r="P75" s="89"/>
      <c r="Q75" s="89">
        <f>SUM(Q76:Q87)</f>
        <v>99.999999999999986</v>
      </c>
      <c r="R75" s="6"/>
    </row>
    <row r="76" spans="1:18">
      <c r="A76" s="531" t="s">
        <v>45</v>
      </c>
      <c r="B76" s="85">
        <f t="shared" si="17"/>
        <v>1404</v>
      </c>
      <c r="C76" s="534"/>
      <c r="D76" s="85">
        <v>437</v>
      </c>
      <c r="E76" s="85" t="s">
        <v>204</v>
      </c>
      <c r="F76" s="85">
        <v>642</v>
      </c>
      <c r="G76" s="85" t="s">
        <v>204</v>
      </c>
      <c r="H76" s="85">
        <v>325</v>
      </c>
      <c r="I76" s="85"/>
      <c r="J76" s="10"/>
      <c r="K76" s="87">
        <f>B76*100/SUM($B$76:$B$87)</f>
        <v>6.7506491008750844</v>
      </c>
      <c r="L76" s="87"/>
      <c r="M76" s="87">
        <f>D76*100/SUM($D$76:$D$87)</f>
        <v>10.884184308841844</v>
      </c>
      <c r="N76" s="87"/>
      <c r="O76" s="87">
        <f>F76*100/SUM($F$76:$F$87)</f>
        <v>4.4248397546350544</v>
      </c>
      <c r="P76" s="87"/>
      <c r="Q76" s="87">
        <f>H76*100/SUM($H$76:$H$87)</f>
        <v>14.291996481970097</v>
      </c>
      <c r="R76" s="7"/>
    </row>
    <row r="77" spans="1:18">
      <c r="A77" s="384" t="s">
        <v>47</v>
      </c>
      <c r="B77" s="85">
        <f t="shared" si="17"/>
        <v>1182</v>
      </c>
      <c r="C77" s="534"/>
      <c r="D77" s="85">
        <v>357</v>
      </c>
      <c r="E77" s="85" t="s">
        <v>204</v>
      </c>
      <c r="F77" s="85">
        <v>728</v>
      </c>
      <c r="G77" s="85" t="s">
        <v>204</v>
      </c>
      <c r="H77" s="85">
        <v>97</v>
      </c>
      <c r="I77" s="85" t="s">
        <v>204</v>
      </c>
      <c r="J77" s="10"/>
      <c r="K77" s="87">
        <f>B77*100/SUM($B$76:$B$87)</f>
        <v>5.683238772958938</v>
      </c>
      <c r="L77" s="87"/>
      <c r="M77" s="87">
        <f t="shared" ref="M77:M86" si="18">D77*100/SUM($D$76:$D$87)</f>
        <v>8.8916562889165629</v>
      </c>
      <c r="N77" s="87"/>
      <c r="O77" s="87">
        <f t="shared" ref="O77:O86" si="19">F77*100/SUM($F$76:$F$87)</f>
        <v>5.0175752980908399</v>
      </c>
      <c r="P77" s="87"/>
      <c r="Q77" s="87">
        <f t="shared" ref="Q77:Q85" si="20">H77*100/SUM($H$76:$H$87)</f>
        <v>4.2656112576956904</v>
      </c>
      <c r="R77" s="7"/>
    </row>
    <row r="78" spans="1:18">
      <c r="A78" s="384" t="s">
        <v>219</v>
      </c>
      <c r="B78" s="85">
        <f>SUM(D78,F78,H78)</f>
        <v>884</v>
      </c>
      <c r="C78" s="534" t="s">
        <v>204</v>
      </c>
      <c r="D78" s="85">
        <v>643</v>
      </c>
      <c r="E78" s="85" t="s">
        <v>204</v>
      </c>
      <c r="F78" s="85">
        <v>218</v>
      </c>
      <c r="G78" s="85" t="s">
        <v>204</v>
      </c>
      <c r="H78" s="85">
        <v>23</v>
      </c>
      <c r="I78" s="85" t="s">
        <v>204</v>
      </c>
      <c r="J78" s="10"/>
      <c r="K78" s="87">
        <f t="shared" ref="K78:K86" si="21">B78*100/SUM($B$76:$B$87)</f>
        <v>4.2504086931435712</v>
      </c>
      <c r="L78" s="87"/>
      <c r="M78" s="87">
        <f t="shared" si="18"/>
        <v>16.014943960149438</v>
      </c>
      <c r="N78" s="87"/>
      <c r="O78" s="87">
        <f t="shared" si="19"/>
        <v>1.5025156799228065</v>
      </c>
      <c r="P78" s="87"/>
      <c r="Q78" s="87">
        <f t="shared" si="20"/>
        <v>1.0114335971855761</v>
      </c>
      <c r="R78" s="7"/>
    </row>
    <row r="79" spans="1:18">
      <c r="A79" s="531" t="s">
        <v>46</v>
      </c>
      <c r="B79" s="85">
        <f t="shared" si="17"/>
        <v>449</v>
      </c>
      <c r="C79" s="534" t="s">
        <v>204</v>
      </c>
      <c r="D79" s="85">
        <v>69</v>
      </c>
      <c r="E79" s="85" t="s">
        <v>204</v>
      </c>
      <c r="F79" s="85">
        <v>302</v>
      </c>
      <c r="G79" s="85" t="s">
        <v>204</v>
      </c>
      <c r="H79" s="85">
        <v>78</v>
      </c>
      <c r="I79" s="85" t="s">
        <v>204</v>
      </c>
      <c r="J79" s="10"/>
      <c r="K79" s="87">
        <f t="shared" si="21"/>
        <v>2.1588614289835562</v>
      </c>
      <c r="L79" s="87"/>
      <c r="M79" s="87">
        <f t="shared" si="18"/>
        <v>1.7185554171855542</v>
      </c>
      <c r="N79" s="87"/>
      <c r="O79" s="87">
        <f t="shared" si="19"/>
        <v>2.0814666758563649</v>
      </c>
      <c r="P79" s="87"/>
      <c r="Q79" s="87">
        <f t="shared" si="20"/>
        <v>3.4300791556728232</v>
      </c>
      <c r="R79" s="7"/>
    </row>
    <row r="80" spans="1:18">
      <c r="A80" s="384" t="s">
        <v>129</v>
      </c>
      <c r="B80" s="85">
        <f t="shared" si="17"/>
        <v>128</v>
      </c>
      <c r="C80" s="534" t="s">
        <v>204</v>
      </c>
      <c r="D80" s="85">
        <v>0</v>
      </c>
      <c r="E80" s="85"/>
      <c r="F80" s="85">
        <v>128</v>
      </c>
      <c r="G80" s="85" t="s">
        <v>204</v>
      </c>
      <c r="H80" s="85">
        <v>0</v>
      </c>
      <c r="I80" s="85"/>
      <c r="J80" s="10"/>
      <c r="K80" s="87">
        <f t="shared" si="21"/>
        <v>0.61544379267237237</v>
      </c>
      <c r="L80" s="87"/>
      <c r="M80" s="87">
        <f t="shared" si="18"/>
        <v>0</v>
      </c>
      <c r="N80" s="87"/>
      <c r="O80" s="87">
        <f t="shared" si="19"/>
        <v>0.88221104142256535</v>
      </c>
      <c r="P80" s="87"/>
      <c r="Q80" s="87">
        <f t="shared" si="20"/>
        <v>0</v>
      </c>
      <c r="R80" s="7"/>
    </row>
    <row r="81" spans="1:22">
      <c r="A81" s="531" t="s">
        <v>48</v>
      </c>
      <c r="B81" s="85">
        <f t="shared" si="17"/>
        <v>150</v>
      </c>
      <c r="C81" s="534" t="s">
        <v>204</v>
      </c>
      <c r="D81" s="85">
        <v>55</v>
      </c>
      <c r="E81" s="85" t="s">
        <v>204</v>
      </c>
      <c r="F81" s="85">
        <v>71</v>
      </c>
      <c r="G81" s="85" t="s">
        <v>204</v>
      </c>
      <c r="H81" s="85">
        <v>24</v>
      </c>
      <c r="I81" s="85" t="s">
        <v>204</v>
      </c>
      <c r="J81" s="10"/>
      <c r="K81" s="87">
        <f t="shared" si="21"/>
        <v>0.72122319453793637</v>
      </c>
      <c r="L81" s="87"/>
      <c r="M81" s="87">
        <f t="shared" si="18"/>
        <v>1.3698630136986301</v>
      </c>
      <c r="N81" s="87"/>
      <c r="O81" s="87">
        <f t="shared" si="19"/>
        <v>0.48935143703907918</v>
      </c>
      <c r="P81" s="87"/>
      <c r="Q81" s="87">
        <f t="shared" si="20"/>
        <v>1.0554089709762533</v>
      </c>
      <c r="R81" s="7"/>
    </row>
    <row r="82" spans="1:22">
      <c r="A82" s="531" t="s">
        <v>49</v>
      </c>
      <c r="B82" s="85">
        <f t="shared" si="17"/>
        <v>50</v>
      </c>
      <c r="C82" s="534" t="s">
        <v>204</v>
      </c>
      <c r="D82" s="85">
        <v>0</v>
      </c>
      <c r="E82" s="85"/>
      <c r="F82" s="85">
        <v>30</v>
      </c>
      <c r="G82" s="85" t="s">
        <v>204</v>
      </c>
      <c r="H82" s="85">
        <v>20</v>
      </c>
      <c r="I82" s="85" t="s">
        <v>204</v>
      </c>
      <c r="J82" s="10"/>
      <c r="K82" s="87">
        <f t="shared" si="21"/>
        <v>0.24040773151264544</v>
      </c>
      <c r="L82" s="87"/>
      <c r="M82" s="87">
        <f t="shared" si="18"/>
        <v>0</v>
      </c>
      <c r="N82" s="87"/>
      <c r="O82" s="87">
        <f>F82*100/SUM($F$76:$F$87)</f>
        <v>0.20676821283341373</v>
      </c>
      <c r="P82" s="87"/>
      <c r="Q82" s="87">
        <f>H82*100/SUM($H$76:$H$87)</f>
        <v>0.87950747581354438</v>
      </c>
      <c r="R82" s="7"/>
    </row>
    <row r="83" spans="1:22">
      <c r="A83" s="384" t="s">
        <v>128</v>
      </c>
      <c r="B83" s="85">
        <f t="shared" si="17"/>
        <v>2763</v>
      </c>
      <c r="C83" s="534"/>
      <c r="D83" s="85">
        <v>234</v>
      </c>
      <c r="E83" s="85" t="s">
        <v>204</v>
      </c>
      <c r="F83" s="85">
        <v>2430</v>
      </c>
      <c r="G83" s="85"/>
      <c r="H83" s="85">
        <v>99</v>
      </c>
      <c r="I83" s="85" t="s">
        <v>204</v>
      </c>
      <c r="J83" s="10"/>
      <c r="K83" s="87">
        <f t="shared" si="21"/>
        <v>13.284931243388787</v>
      </c>
      <c r="L83" s="87"/>
      <c r="M83" s="87">
        <f t="shared" si="18"/>
        <v>5.8281444582814448</v>
      </c>
      <c r="N83" s="87"/>
      <c r="O83" s="87">
        <f>F83*100/SUM($F$76:$F$87)</f>
        <v>16.748225239506514</v>
      </c>
      <c r="P83" s="87"/>
      <c r="Q83" s="87">
        <f t="shared" si="20"/>
        <v>4.3535620052770447</v>
      </c>
      <c r="R83" s="7"/>
    </row>
    <row r="84" spans="1:22">
      <c r="A84" s="384" t="s">
        <v>50</v>
      </c>
      <c r="B84" s="85">
        <f t="shared" si="17"/>
        <v>1986</v>
      </c>
      <c r="C84" s="534"/>
      <c r="D84" s="85">
        <v>296</v>
      </c>
      <c r="E84" s="85" t="s">
        <v>204</v>
      </c>
      <c r="F84" s="85">
        <v>1576</v>
      </c>
      <c r="G84" s="85"/>
      <c r="H84" s="85">
        <v>114</v>
      </c>
      <c r="I84" s="85" t="s">
        <v>204</v>
      </c>
      <c r="J84" s="10"/>
      <c r="K84" s="87">
        <f t="shared" si="21"/>
        <v>9.5489950956822778</v>
      </c>
      <c r="L84" s="87"/>
      <c r="M84" s="87">
        <f t="shared" si="18"/>
        <v>7.3723536737235369</v>
      </c>
      <c r="N84" s="87"/>
      <c r="O84" s="87">
        <f t="shared" si="19"/>
        <v>10.862223447515335</v>
      </c>
      <c r="P84" s="87"/>
      <c r="Q84" s="87">
        <f>H84*100/SUM($H$76:$H$87)</f>
        <v>5.0131926121372032</v>
      </c>
      <c r="R84" s="7"/>
    </row>
    <row r="85" spans="1:22">
      <c r="A85" s="384" t="s">
        <v>51</v>
      </c>
      <c r="B85" s="85">
        <f t="shared" si="17"/>
        <v>6745</v>
      </c>
      <c r="C85" s="534"/>
      <c r="D85" s="85">
        <v>1205</v>
      </c>
      <c r="E85" s="85"/>
      <c r="F85" s="85">
        <v>4389</v>
      </c>
      <c r="G85" s="85"/>
      <c r="H85" s="85">
        <v>1151</v>
      </c>
      <c r="I85" s="85"/>
      <c r="J85" s="10"/>
      <c r="K85" s="87">
        <f t="shared" si="21"/>
        <v>32.431002981055869</v>
      </c>
      <c r="L85" s="87"/>
      <c r="M85" s="87">
        <f t="shared" si="18"/>
        <v>30.012453300124534</v>
      </c>
      <c r="N85" s="87"/>
      <c r="O85" s="87">
        <f t="shared" si="19"/>
        <v>30.250189537528431</v>
      </c>
      <c r="P85" s="87"/>
      <c r="Q85" s="87">
        <f t="shared" si="20"/>
        <v>50.615655233069482</v>
      </c>
      <c r="R85" s="7"/>
    </row>
    <row r="86" spans="1:22">
      <c r="A86" s="531" t="s">
        <v>52</v>
      </c>
      <c r="B86" s="85">
        <f t="shared" si="17"/>
        <v>1049</v>
      </c>
      <c r="C86" s="534"/>
      <c r="D86" s="85">
        <v>64</v>
      </c>
      <c r="E86" s="85" t="s">
        <v>204</v>
      </c>
      <c r="F86" s="85">
        <v>943</v>
      </c>
      <c r="G86" s="85" t="s">
        <v>204</v>
      </c>
      <c r="H86" s="85">
        <v>42</v>
      </c>
      <c r="I86" s="85" t="s">
        <v>204</v>
      </c>
      <c r="J86" s="10"/>
      <c r="K86" s="87">
        <f t="shared" si="21"/>
        <v>5.0437542071353016</v>
      </c>
      <c r="L86" s="87"/>
      <c r="M86" s="87">
        <f t="shared" si="18"/>
        <v>1.5940224159402241</v>
      </c>
      <c r="N86" s="87"/>
      <c r="O86" s="87">
        <f t="shared" si="19"/>
        <v>6.499414156730305</v>
      </c>
      <c r="P86" s="87"/>
      <c r="Q86" s="87">
        <f>H86*100/SUM($H$76:$H$87)</f>
        <v>1.8469656992084433</v>
      </c>
      <c r="R86" s="7"/>
    </row>
    <row r="87" spans="1:22">
      <c r="A87" s="531" t="s">
        <v>106</v>
      </c>
      <c r="B87" s="85">
        <f t="shared" si="17"/>
        <v>4008</v>
      </c>
      <c r="C87" s="534"/>
      <c r="D87" s="85">
        <v>655</v>
      </c>
      <c r="E87" s="85" t="s">
        <v>204</v>
      </c>
      <c r="F87" s="85">
        <v>3052</v>
      </c>
      <c r="G87" s="85"/>
      <c r="H87" s="85">
        <v>301</v>
      </c>
      <c r="I87" s="85"/>
      <c r="J87" s="10"/>
      <c r="K87" s="90">
        <f>B87*100/SUM(B76:B87)</f>
        <v>19.27108375805366</v>
      </c>
      <c r="L87" s="90"/>
      <c r="M87" s="87">
        <f>D87*100/SUM($D$76:$D$87)</f>
        <v>16.313823163138231</v>
      </c>
      <c r="N87" s="91"/>
      <c r="O87" s="87">
        <f>F87*100/SUM($F$76:$F$87)</f>
        <v>21.035219518919291</v>
      </c>
      <c r="P87" s="90"/>
      <c r="Q87" s="87">
        <f>H87*100/SUM($H$76:$H$87)</f>
        <v>13.236587510993843</v>
      </c>
      <c r="R87" s="30"/>
    </row>
    <row r="88" spans="1:22">
      <c r="A88" s="531" t="s">
        <v>69</v>
      </c>
      <c r="B88" s="85">
        <f t="shared" si="17"/>
        <v>1444</v>
      </c>
      <c r="C88" s="534"/>
      <c r="D88" s="85">
        <v>502</v>
      </c>
      <c r="E88" s="85" t="s">
        <v>204</v>
      </c>
      <c r="F88" s="85">
        <v>862</v>
      </c>
      <c r="G88" s="85" t="s">
        <v>204</v>
      </c>
      <c r="H88" s="85">
        <v>80</v>
      </c>
      <c r="I88" s="85" t="s">
        <v>204</v>
      </c>
      <c r="J88" s="10"/>
      <c r="K88" s="90" t="s">
        <v>14</v>
      </c>
      <c r="L88" s="90"/>
      <c r="M88" s="90" t="s">
        <v>14</v>
      </c>
      <c r="N88" s="91"/>
      <c r="O88" s="90" t="s">
        <v>14</v>
      </c>
      <c r="P88" s="90"/>
      <c r="Q88" s="90" t="s">
        <v>14</v>
      </c>
      <c r="R88" s="30"/>
    </row>
    <row r="89" spans="1:22" ht="6.6" customHeight="1">
      <c r="A89" s="14"/>
      <c r="B89" s="14"/>
      <c r="C89" s="640"/>
      <c r="D89" s="14"/>
      <c r="E89" s="640"/>
      <c r="F89" s="14"/>
      <c r="G89" s="640"/>
      <c r="H89" s="18"/>
      <c r="I89" s="640"/>
      <c r="J89" s="8"/>
      <c r="K89" s="14"/>
      <c r="L89" s="14"/>
      <c r="M89" s="14"/>
      <c r="N89" s="14"/>
      <c r="O89" s="14"/>
      <c r="P89" s="14"/>
      <c r="Q89" s="14"/>
      <c r="R89" s="14"/>
    </row>
    <row r="90" spans="1:22" s="25" customFormat="1" ht="24">
      <c r="A90" s="227" t="s">
        <v>36</v>
      </c>
      <c r="B90" s="86">
        <f t="shared" ref="B90:B100" si="22">SUM(D90,F90,H90)</f>
        <v>22241</v>
      </c>
      <c r="C90" s="534"/>
      <c r="D90" s="86">
        <f>SUM(D91:D100)</f>
        <v>4517</v>
      </c>
      <c r="E90" s="534"/>
      <c r="F90" s="86">
        <f>SUM(F91:F100)</f>
        <v>15370</v>
      </c>
      <c r="G90" s="534"/>
      <c r="H90" s="86">
        <f>SUM(H91:H100)</f>
        <v>2354</v>
      </c>
      <c r="I90" s="641"/>
      <c r="J90" s="104"/>
      <c r="K90" s="89">
        <f>SUM(K91:K99)</f>
        <v>100</v>
      </c>
      <c r="L90" s="89"/>
      <c r="M90" s="89">
        <f>SUM(M91:M99)</f>
        <v>99.999999999999986</v>
      </c>
      <c r="N90" s="89"/>
      <c r="O90" s="89">
        <f>SUM(O91:O99)</f>
        <v>100</v>
      </c>
      <c r="P90" s="89"/>
      <c r="Q90" s="89">
        <f>SUM(Q91:Q99)</f>
        <v>100</v>
      </c>
      <c r="R90" s="89"/>
      <c r="T90" s="110"/>
      <c r="V90" s="110"/>
    </row>
    <row r="91" spans="1:22">
      <c r="A91" s="384" t="s">
        <v>31</v>
      </c>
      <c r="B91" s="85">
        <f t="shared" si="22"/>
        <v>10937</v>
      </c>
      <c r="C91" s="85"/>
      <c r="D91" s="85">
        <v>1251</v>
      </c>
      <c r="E91" s="85"/>
      <c r="F91" s="85">
        <v>8251</v>
      </c>
      <c r="G91" s="85"/>
      <c r="H91" s="85">
        <v>1435</v>
      </c>
      <c r="I91" s="85"/>
      <c r="J91" s="17"/>
      <c r="K91" s="87">
        <f>B91*100/SUM(B91:B99)</f>
        <v>59.997805694223487</v>
      </c>
      <c r="L91" s="87"/>
      <c r="M91" s="87">
        <f>D91*100/SUM($D$91:$D$99)</f>
        <v>42.915951972555746</v>
      </c>
      <c r="N91" s="87"/>
      <c r="O91" s="87">
        <f>F91*100/SUM($F$91:$F$99)</f>
        <v>63.620942246896448</v>
      </c>
      <c r="P91" s="87"/>
      <c r="Q91" s="87">
        <f>H91*100/SUM($H$91:$H$99)</f>
        <v>61.194029850746269</v>
      </c>
      <c r="R91" s="87"/>
      <c r="T91" s="110"/>
      <c r="V91" s="110"/>
    </row>
    <row r="92" spans="1:22" s="5" customFormat="1">
      <c r="A92" s="384" t="s">
        <v>33</v>
      </c>
      <c r="B92" s="85">
        <f t="shared" si="22"/>
        <v>2072</v>
      </c>
      <c r="C92" s="85"/>
      <c r="D92" s="85">
        <v>585</v>
      </c>
      <c r="E92" s="85" t="s">
        <v>204</v>
      </c>
      <c r="F92" s="85">
        <v>1380</v>
      </c>
      <c r="G92" s="85"/>
      <c r="H92" s="85">
        <v>107</v>
      </c>
      <c r="I92" s="85" t="s">
        <v>204</v>
      </c>
      <c r="J92" s="117"/>
      <c r="K92" s="87">
        <f>B92*100/SUM(B91:B99)</f>
        <v>11.366503922321575</v>
      </c>
      <c r="L92" s="87"/>
      <c r="M92" s="87">
        <f t="shared" ref="M92:M98" si="23">D92*100/SUM($D$91:$D$99)</f>
        <v>20.068610634648369</v>
      </c>
      <c r="N92" s="87"/>
      <c r="O92" s="87">
        <f t="shared" ref="O92:O98" si="24">F92*100/SUM($F$91:$F$99)</f>
        <v>10.640758732361785</v>
      </c>
      <c r="P92" s="87"/>
      <c r="Q92" s="87">
        <f t="shared" ref="Q92:Q98" si="25">H92*100/SUM($H$91:$H$99)</f>
        <v>4.5628997867803838</v>
      </c>
      <c r="R92" s="87"/>
      <c r="T92" s="110"/>
      <c r="V92" s="110"/>
    </row>
    <row r="93" spans="1:22" s="5" customFormat="1">
      <c r="A93" s="384" t="s">
        <v>32</v>
      </c>
      <c r="B93" s="85">
        <f t="shared" si="22"/>
        <v>1884</v>
      </c>
      <c r="C93" s="85"/>
      <c r="D93" s="85">
        <v>410</v>
      </c>
      <c r="E93" s="85" t="s">
        <v>204</v>
      </c>
      <c r="F93" s="85">
        <v>1139</v>
      </c>
      <c r="G93" s="85" t="s">
        <v>204</v>
      </c>
      <c r="H93" s="85">
        <v>335</v>
      </c>
      <c r="I93" s="85" t="s">
        <v>204</v>
      </c>
      <c r="J93" s="117"/>
      <c r="K93" s="87">
        <f>B93*100/SUM(B91:B99)</f>
        <v>10.335180207361896</v>
      </c>
      <c r="L93" s="87"/>
      <c r="M93" s="87">
        <f t="shared" si="23"/>
        <v>14.065180102915951</v>
      </c>
      <c r="N93" s="87"/>
      <c r="O93" s="87">
        <f t="shared" si="24"/>
        <v>8.7824813015652712</v>
      </c>
      <c r="P93" s="87"/>
      <c r="Q93" s="87">
        <f t="shared" si="25"/>
        <v>14.285714285714286</v>
      </c>
      <c r="R93" s="87"/>
      <c r="T93" s="110"/>
      <c r="V93" s="110"/>
    </row>
    <row r="94" spans="1:22">
      <c r="A94" s="384" t="s">
        <v>35</v>
      </c>
      <c r="B94" s="85">
        <f t="shared" si="22"/>
        <v>580</v>
      </c>
      <c r="C94" s="85" t="s">
        <v>204</v>
      </c>
      <c r="D94" s="85">
        <v>85</v>
      </c>
      <c r="E94" s="85" t="s">
        <v>204</v>
      </c>
      <c r="F94" s="85">
        <v>425</v>
      </c>
      <c r="G94" s="85" t="s">
        <v>204</v>
      </c>
      <c r="H94" s="85">
        <v>70</v>
      </c>
      <c r="I94" s="85" t="s">
        <v>204</v>
      </c>
      <c r="J94" s="17"/>
      <c r="K94" s="87">
        <f>B94*100/SUM(B91:B99)</f>
        <v>3.1817433759394373</v>
      </c>
      <c r="L94" s="87"/>
      <c r="M94" s="87">
        <f t="shared" si="23"/>
        <v>2.9159519725557463</v>
      </c>
      <c r="N94" s="87"/>
      <c r="O94" s="87">
        <f t="shared" si="24"/>
        <v>3.2770452617780861</v>
      </c>
      <c r="P94" s="87"/>
      <c r="Q94" s="87">
        <f t="shared" si="25"/>
        <v>2.9850746268656718</v>
      </c>
      <c r="R94" s="87"/>
      <c r="T94" s="110"/>
      <c r="V94" s="110"/>
    </row>
    <row r="95" spans="1:22">
      <c r="A95" s="384" t="s">
        <v>130</v>
      </c>
      <c r="B95" s="85">
        <f t="shared" si="22"/>
        <v>201</v>
      </c>
      <c r="C95" s="85" t="s">
        <v>204</v>
      </c>
      <c r="D95" s="85">
        <v>0</v>
      </c>
      <c r="E95" s="85"/>
      <c r="F95" s="85">
        <v>96</v>
      </c>
      <c r="G95" s="85" t="s">
        <v>204</v>
      </c>
      <c r="H95" s="85">
        <v>105</v>
      </c>
      <c r="I95" s="85" t="s">
        <v>204</v>
      </c>
      <c r="J95" s="17"/>
      <c r="K95" s="87">
        <f>B95*100/SUM(B91:B99)</f>
        <v>1.1026386526962533</v>
      </c>
      <c r="L95" s="87"/>
      <c r="M95" s="87">
        <f t="shared" si="23"/>
        <v>0</v>
      </c>
      <c r="N95" s="87"/>
      <c r="O95" s="87">
        <f t="shared" si="24"/>
        <v>0.74022669442516775</v>
      </c>
      <c r="P95" s="87"/>
      <c r="Q95" s="87">
        <f t="shared" si="25"/>
        <v>4.4776119402985071</v>
      </c>
      <c r="R95" s="87"/>
      <c r="T95" s="110"/>
      <c r="V95" s="110"/>
    </row>
    <row r="96" spans="1:22">
      <c r="A96" s="384" t="s">
        <v>34</v>
      </c>
      <c r="B96" s="85">
        <f t="shared" si="22"/>
        <v>320</v>
      </c>
      <c r="C96" s="85" t="s">
        <v>204</v>
      </c>
      <c r="D96" s="85">
        <v>151</v>
      </c>
      <c r="E96" s="85" t="s">
        <v>204</v>
      </c>
      <c r="F96" s="85">
        <v>115</v>
      </c>
      <c r="G96" s="85" t="s">
        <v>204</v>
      </c>
      <c r="H96" s="85">
        <v>54</v>
      </c>
      <c r="I96" s="85" t="s">
        <v>204</v>
      </c>
      <c r="J96" s="17"/>
      <c r="K96" s="87">
        <f>B96*100/SUM(B91:B99)</f>
        <v>1.7554446212079653</v>
      </c>
      <c r="L96" s="87"/>
      <c r="M96" s="87">
        <f t="shared" si="23"/>
        <v>5.1801029159519727</v>
      </c>
      <c r="N96" s="87"/>
      <c r="O96" s="87">
        <f t="shared" si="24"/>
        <v>0.88672989436348215</v>
      </c>
      <c r="P96" s="87"/>
      <c r="Q96" s="87">
        <f t="shared" si="25"/>
        <v>2.3027718550106608</v>
      </c>
      <c r="R96" s="87"/>
      <c r="T96" s="110"/>
      <c r="V96" s="110"/>
    </row>
    <row r="97" spans="1:22">
      <c r="A97" s="384" t="s">
        <v>131</v>
      </c>
      <c r="B97" s="85">
        <f t="shared" si="22"/>
        <v>148</v>
      </c>
      <c r="C97" s="85" t="s">
        <v>204</v>
      </c>
      <c r="D97" s="85">
        <v>75</v>
      </c>
      <c r="E97" s="85" t="s">
        <v>204</v>
      </c>
      <c r="F97" s="85">
        <v>32</v>
      </c>
      <c r="G97" s="85" t="s">
        <v>204</v>
      </c>
      <c r="H97" s="85">
        <v>41</v>
      </c>
      <c r="I97" s="85" t="s">
        <v>204</v>
      </c>
      <c r="J97" s="17"/>
      <c r="K97" s="87">
        <f>B97*100/SUM(B91:B99)</f>
        <v>0.81189313730868395</v>
      </c>
      <c r="L97" s="87"/>
      <c r="M97" s="87">
        <f t="shared" si="23"/>
        <v>2.5728987993138936</v>
      </c>
      <c r="N97" s="87"/>
      <c r="O97" s="87">
        <f t="shared" si="24"/>
        <v>0.24674223147505589</v>
      </c>
      <c r="P97" s="87"/>
      <c r="Q97" s="87">
        <f t="shared" si="25"/>
        <v>1.7484008528784649</v>
      </c>
      <c r="R97" s="87"/>
      <c r="T97" s="110"/>
      <c r="V97" s="110"/>
    </row>
    <row r="98" spans="1:22">
      <c r="A98" s="384" t="s">
        <v>198</v>
      </c>
      <c r="B98" s="85">
        <f t="shared" si="22"/>
        <v>78</v>
      </c>
      <c r="C98" s="85" t="s">
        <v>204</v>
      </c>
      <c r="D98" s="85">
        <v>0</v>
      </c>
      <c r="E98" s="85"/>
      <c r="F98" s="85">
        <v>67</v>
      </c>
      <c r="G98" s="85" t="s">
        <v>204</v>
      </c>
      <c r="H98" s="85">
        <v>11</v>
      </c>
      <c r="I98" s="85" t="s">
        <v>204</v>
      </c>
      <c r="J98" s="17"/>
      <c r="K98" s="87">
        <f>B98*100/SUM(B91:B99)</f>
        <v>0.42788962641944156</v>
      </c>
      <c r="L98" s="87"/>
      <c r="M98" s="87">
        <f t="shared" si="23"/>
        <v>0</v>
      </c>
      <c r="N98" s="87"/>
      <c r="O98" s="87">
        <f t="shared" si="24"/>
        <v>0.51661654715089833</v>
      </c>
      <c r="P98" s="87"/>
      <c r="Q98" s="87">
        <f t="shared" si="25"/>
        <v>0.46908315565031983</v>
      </c>
      <c r="R98" s="87"/>
      <c r="T98" s="110"/>
      <c r="V98" s="110"/>
    </row>
    <row r="99" spans="1:22">
      <c r="A99" s="384" t="s">
        <v>124</v>
      </c>
      <c r="B99" s="85">
        <f t="shared" si="22"/>
        <v>2009</v>
      </c>
      <c r="C99" s="85"/>
      <c r="D99" s="85">
        <v>358</v>
      </c>
      <c r="E99" s="85" t="s">
        <v>204</v>
      </c>
      <c r="F99" s="85">
        <v>1464</v>
      </c>
      <c r="G99" s="85"/>
      <c r="H99" s="85">
        <v>187</v>
      </c>
      <c r="I99" s="85" t="s">
        <v>204</v>
      </c>
      <c r="J99" s="17"/>
      <c r="K99" s="87">
        <f>B99*100/SUM(B91:B99)</f>
        <v>11.020900762521258</v>
      </c>
      <c r="L99" s="87"/>
      <c r="M99" s="87">
        <f>D99*100/SUM($D$91:$D$99)</f>
        <v>12.281303602058319</v>
      </c>
      <c r="N99" s="87"/>
      <c r="O99" s="87">
        <f>F99*100/SUM($F$91:$F$99)</f>
        <v>11.288457089983808</v>
      </c>
      <c r="P99" s="87"/>
      <c r="Q99" s="87">
        <f>H99*100/SUM($H$91:$H$99)</f>
        <v>7.9744136460554369</v>
      </c>
      <c r="R99" s="87"/>
    </row>
    <row r="100" spans="1:22">
      <c r="A100" s="384" t="s">
        <v>4</v>
      </c>
      <c r="B100" s="85">
        <f t="shared" si="22"/>
        <v>4012</v>
      </c>
      <c r="C100" s="85"/>
      <c r="D100" s="85">
        <v>1602</v>
      </c>
      <c r="E100" s="85"/>
      <c r="F100" s="85">
        <v>2401</v>
      </c>
      <c r="G100" s="85"/>
      <c r="H100" s="85">
        <v>9</v>
      </c>
      <c r="I100" s="85" t="s">
        <v>204</v>
      </c>
      <c r="J100" s="17"/>
      <c r="K100" s="90" t="s">
        <v>14</v>
      </c>
      <c r="L100" s="90"/>
      <c r="M100" s="90" t="s">
        <v>14</v>
      </c>
      <c r="N100" s="91"/>
      <c r="O100" s="90" t="s">
        <v>14</v>
      </c>
      <c r="P100" s="90"/>
      <c r="Q100" s="90" t="s">
        <v>14</v>
      </c>
      <c r="R100" s="90"/>
    </row>
    <row r="101" spans="1:22" ht="6.6" customHeight="1">
      <c r="A101" s="27"/>
      <c r="B101" s="14"/>
      <c r="C101" s="85"/>
      <c r="D101" s="85"/>
      <c r="E101" s="85"/>
      <c r="F101" s="85"/>
      <c r="G101" s="85"/>
      <c r="H101" s="85"/>
      <c r="I101" s="85"/>
      <c r="J101" s="8"/>
      <c r="K101" s="14"/>
      <c r="L101" s="14"/>
      <c r="M101" s="14"/>
      <c r="N101" s="14"/>
      <c r="O101" s="14"/>
      <c r="P101" s="14"/>
      <c r="Q101" s="14"/>
      <c r="R101" s="14"/>
    </row>
    <row r="102" spans="1:22" ht="36">
      <c r="A102" s="227" t="s">
        <v>70</v>
      </c>
      <c r="B102" s="86">
        <f t="shared" ref="B102:B109" si="26">SUM(D102,F102,H102)</f>
        <v>22241</v>
      </c>
      <c r="C102" s="534"/>
      <c r="D102" s="86">
        <f>SUM(D103:D109)</f>
        <v>4516</v>
      </c>
      <c r="E102" s="534"/>
      <c r="F102" s="86">
        <f>SUM(F103:F109)</f>
        <v>15371</v>
      </c>
      <c r="G102" s="534"/>
      <c r="H102" s="86">
        <f>SUM(H103:H109)</f>
        <v>2354</v>
      </c>
      <c r="I102" s="641"/>
      <c r="J102" s="104"/>
      <c r="K102" s="89">
        <f>SUM(K103:K108)</f>
        <v>99.999999999999986</v>
      </c>
      <c r="L102" s="89"/>
      <c r="M102" s="89">
        <f>SUM(M103:M108)</f>
        <v>100</v>
      </c>
      <c r="N102" s="89"/>
      <c r="O102" s="89">
        <f>SUM(O103:O108)</f>
        <v>100</v>
      </c>
      <c r="P102" s="89"/>
      <c r="Q102" s="89">
        <f>SUM(Q103:Q108)</f>
        <v>100</v>
      </c>
      <c r="R102" s="89"/>
    </row>
    <row r="103" spans="1:22">
      <c r="A103" s="145" t="s">
        <v>38</v>
      </c>
      <c r="B103" s="85">
        <f t="shared" si="26"/>
        <v>12001</v>
      </c>
      <c r="C103" s="85"/>
      <c r="D103" s="85">
        <v>2023</v>
      </c>
      <c r="E103" s="85"/>
      <c r="F103" s="85">
        <v>8620</v>
      </c>
      <c r="G103" s="85"/>
      <c r="H103" s="85">
        <v>1358</v>
      </c>
      <c r="I103" s="85"/>
      <c r="J103" s="117"/>
      <c r="K103" s="87">
        <f>B103*100/SUM($B$103:$B$108)</f>
        <v>55.956544038793304</v>
      </c>
      <c r="L103" s="87"/>
      <c r="M103" s="87">
        <f>D103*100/SUM($D$103:$D$108)</f>
        <v>46.303501945525291</v>
      </c>
      <c r="N103" s="87"/>
      <c r="O103" s="87">
        <f>F103*100/SUM($F$103:$F$108)</f>
        <v>58.54387394729693</v>
      </c>
      <c r="P103" s="87"/>
      <c r="Q103" s="87">
        <f>H103*100/SUM($H$103:$H$108)</f>
        <v>57.689039932030589</v>
      </c>
      <c r="R103" s="87"/>
    </row>
    <row r="104" spans="1:22">
      <c r="A104" s="145" t="s">
        <v>37</v>
      </c>
      <c r="B104" s="85">
        <f t="shared" si="26"/>
        <v>3563</v>
      </c>
      <c r="C104" s="85"/>
      <c r="D104" s="85">
        <v>530</v>
      </c>
      <c r="E104" s="85" t="s">
        <v>204</v>
      </c>
      <c r="F104" s="85">
        <v>2419</v>
      </c>
      <c r="G104" s="85"/>
      <c r="H104" s="85">
        <v>614</v>
      </c>
      <c r="I104" s="85"/>
      <c r="J104" s="117"/>
      <c r="K104" s="87">
        <f t="shared" ref="K104:K107" si="27">B104*100/SUM($B$103:$B$108)</f>
        <v>16.613046113675573</v>
      </c>
      <c r="L104" s="87"/>
      <c r="M104" s="87">
        <f t="shared" ref="M104:M107" si="28">D104*100/SUM($D$103:$D$108)</f>
        <v>12.130922407873655</v>
      </c>
      <c r="N104" s="87"/>
      <c r="O104" s="87">
        <f t="shared" ref="O104:O107" si="29">F104*100/SUM($F$103:$F$108)</f>
        <v>16.428959521869057</v>
      </c>
      <c r="P104" s="87"/>
      <c r="Q104" s="87">
        <f t="shared" ref="Q104:Q107" si="30">H104*100/SUM($H$103:$H$108)</f>
        <v>26.083262531860662</v>
      </c>
      <c r="R104" s="87"/>
    </row>
    <row r="105" spans="1:22">
      <c r="A105" s="145" t="s">
        <v>203</v>
      </c>
      <c r="B105" s="85">
        <f t="shared" si="26"/>
        <v>3767</v>
      </c>
      <c r="C105" s="85"/>
      <c r="D105" s="85">
        <v>1368</v>
      </c>
      <c r="E105" s="85"/>
      <c r="F105" s="85">
        <v>2206</v>
      </c>
      <c r="G105" s="85"/>
      <c r="H105" s="85">
        <v>193</v>
      </c>
      <c r="I105" s="85" t="s">
        <v>204</v>
      </c>
      <c r="J105" s="17"/>
      <c r="K105" s="87">
        <f t="shared" si="27"/>
        <v>17.564228097169767</v>
      </c>
      <c r="L105" s="87"/>
      <c r="M105" s="87">
        <f t="shared" si="28"/>
        <v>31.311512932021056</v>
      </c>
      <c r="N105" s="87"/>
      <c r="O105" s="87">
        <f t="shared" si="29"/>
        <v>14.982341754957892</v>
      </c>
      <c r="P105" s="87"/>
      <c r="Q105" s="87">
        <f t="shared" si="30"/>
        <v>8.1988105352591329</v>
      </c>
      <c r="R105" s="87"/>
    </row>
    <row r="106" spans="1:22">
      <c r="A106" s="145" t="s">
        <v>66</v>
      </c>
      <c r="B106" s="85">
        <f t="shared" si="26"/>
        <v>1046</v>
      </c>
      <c r="C106" s="85"/>
      <c r="D106" s="85">
        <v>281</v>
      </c>
      <c r="E106" s="85" t="s">
        <v>204</v>
      </c>
      <c r="F106" s="85">
        <v>654</v>
      </c>
      <c r="G106" s="85" t="s">
        <v>204</v>
      </c>
      <c r="H106" s="85">
        <v>111</v>
      </c>
      <c r="I106" s="85" t="s">
        <v>204</v>
      </c>
      <c r="J106" s="17"/>
      <c r="K106" s="87">
        <f t="shared" si="27"/>
        <v>4.8771389937986669</v>
      </c>
      <c r="L106" s="87"/>
      <c r="M106" s="87">
        <f t="shared" si="28"/>
        <v>6.431677729457542</v>
      </c>
      <c r="N106" s="87"/>
      <c r="O106" s="87">
        <f t="shared" si="29"/>
        <v>4.4417277913610436</v>
      </c>
      <c r="P106" s="87"/>
      <c r="Q106" s="87">
        <f t="shared" si="30"/>
        <v>4.7153780798640614</v>
      </c>
      <c r="R106" s="87"/>
    </row>
    <row r="107" spans="1:22">
      <c r="A107" s="145" t="s">
        <v>122</v>
      </c>
      <c r="B107" s="85">
        <f t="shared" si="26"/>
        <v>348</v>
      </c>
      <c r="C107" s="85" t="s">
        <v>204</v>
      </c>
      <c r="D107" s="85">
        <v>118</v>
      </c>
      <c r="E107" s="85" t="s">
        <v>204</v>
      </c>
      <c r="F107" s="85">
        <v>206</v>
      </c>
      <c r="G107" s="85" t="s">
        <v>204</v>
      </c>
      <c r="H107" s="85">
        <v>24</v>
      </c>
      <c r="I107" s="85" t="s">
        <v>204</v>
      </c>
      <c r="J107" s="17"/>
      <c r="K107" s="87">
        <f t="shared" si="27"/>
        <v>1.6226045600783325</v>
      </c>
      <c r="L107" s="87"/>
      <c r="M107" s="87">
        <f t="shared" si="28"/>
        <v>2.7008468757152668</v>
      </c>
      <c r="N107" s="87"/>
      <c r="O107" s="87">
        <f t="shared" si="29"/>
        <v>1.3990763379516435</v>
      </c>
      <c r="P107" s="87"/>
      <c r="Q107" s="87">
        <f t="shared" si="30"/>
        <v>1.0195412064570943</v>
      </c>
      <c r="R107" s="87"/>
    </row>
    <row r="108" spans="1:22">
      <c r="A108" s="145" t="s">
        <v>67</v>
      </c>
      <c r="B108" s="85">
        <f t="shared" si="26"/>
        <v>722</v>
      </c>
      <c r="C108" s="85" t="s">
        <v>204</v>
      </c>
      <c r="D108" s="85">
        <v>49</v>
      </c>
      <c r="E108" s="85" t="s">
        <v>204</v>
      </c>
      <c r="F108" s="85">
        <v>619</v>
      </c>
      <c r="G108" s="85" t="s">
        <v>204</v>
      </c>
      <c r="H108" s="85">
        <v>54</v>
      </c>
      <c r="I108" s="85" t="s">
        <v>204</v>
      </c>
      <c r="J108" s="17"/>
      <c r="K108" s="87">
        <f>B108*100/SUM($B$103:$B$108)</f>
        <v>3.3664381964843568</v>
      </c>
      <c r="L108" s="87"/>
      <c r="M108" s="87">
        <f>D108*100/SUM($D$103:$D$108)</f>
        <v>1.121538109407187</v>
      </c>
      <c r="N108" s="87"/>
      <c r="O108" s="87">
        <f>F108*100/SUM($F$103:$F$108)</f>
        <v>4.2040206465634338</v>
      </c>
      <c r="P108" s="87"/>
      <c r="Q108" s="87">
        <f>H108*100/SUM($H$103:$H$108)</f>
        <v>2.293967714528462</v>
      </c>
      <c r="R108" s="87"/>
    </row>
    <row r="109" spans="1:22">
      <c r="A109" s="145" t="s">
        <v>4</v>
      </c>
      <c r="B109" s="85">
        <f t="shared" si="26"/>
        <v>794</v>
      </c>
      <c r="C109" s="85" t="s">
        <v>204</v>
      </c>
      <c r="D109" s="85">
        <v>147</v>
      </c>
      <c r="E109" s="85" t="s">
        <v>204</v>
      </c>
      <c r="F109" s="85">
        <v>647</v>
      </c>
      <c r="G109" s="85" t="s">
        <v>204</v>
      </c>
      <c r="H109" s="85">
        <v>0</v>
      </c>
      <c r="I109" s="85"/>
      <c r="J109" s="17"/>
      <c r="K109" s="90" t="s">
        <v>14</v>
      </c>
      <c r="L109" s="90"/>
      <c r="M109" s="90" t="s">
        <v>14</v>
      </c>
      <c r="N109" s="87"/>
      <c r="O109" s="90" t="s">
        <v>14</v>
      </c>
      <c r="P109" s="87"/>
      <c r="Q109" s="90" t="s">
        <v>14</v>
      </c>
      <c r="R109" s="87"/>
    </row>
    <row r="110" spans="1:22" s="16" customFormat="1" ht="4.5" customHeight="1">
      <c r="A110" s="107"/>
      <c r="B110" s="119"/>
      <c r="C110" s="119"/>
      <c r="D110" s="62"/>
      <c r="E110" s="62"/>
      <c r="F110" s="62"/>
      <c r="G110" s="640"/>
      <c r="H110" s="15"/>
      <c r="I110" s="640"/>
      <c r="J110" s="15"/>
      <c r="K110" s="108"/>
      <c r="L110" s="108"/>
      <c r="M110" s="62"/>
      <c r="N110" s="62"/>
      <c r="O110" s="62"/>
      <c r="P110" s="62"/>
      <c r="Q110" s="62"/>
      <c r="R110" s="62"/>
    </row>
    <row r="111" spans="1:22" s="25" customFormat="1" ht="12" customHeight="1">
      <c r="A111" s="227" t="s">
        <v>123</v>
      </c>
      <c r="B111" s="86">
        <f t="shared" ref="B111:B116" si="31">SUM(D111,F111,H111)</f>
        <v>22241</v>
      </c>
      <c r="C111" s="534"/>
      <c r="D111" s="86">
        <f>D112+D115+D116</f>
        <v>4517</v>
      </c>
      <c r="E111" s="534"/>
      <c r="F111" s="86">
        <f>F112+F115+F116</f>
        <v>15371</v>
      </c>
      <c r="G111" s="534"/>
      <c r="H111" s="86">
        <f>H112+H115+H116</f>
        <v>2353</v>
      </c>
      <c r="I111" s="641"/>
      <c r="J111" s="11"/>
      <c r="K111" s="89">
        <f>SUM(K115,K112)</f>
        <v>100</v>
      </c>
      <c r="L111" s="89"/>
      <c r="M111" s="89">
        <f>SUM(M115,M112)</f>
        <v>100</v>
      </c>
      <c r="N111" s="89"/>
      <c r="O111" s="89">
        <f>SUM(O115,O112)</f>
        <v>100</v>
      </c>
      <c r="P111" s="89"/>
      <c r="Q111" s="89">
        <f>SUM(Q115,Q112)</f>
        <v>100</v>
      </c>
      <c r="R111" s="89"/>
    </row>
    <row r="112" spans="1:22">
      <c r="A112" s="397" t="s">
        <v>74</v>
      </c>
      <c r="B112" s="85">
        <f t="shared" si="31"/>
        <v>10679</v>
      </c>
      <c r="C112" s="534"/>
      <c r="D112" s="85">
        <f>SUM(D113:D114)</f>
        <v>1370</v>
      </c>
      <c r="E112" s="534"/>
      <c r="F112" s="85">
        <f>SUM(F113:F114)</f>
        <v>8128</v>
      </c>
      <c r="G112" s="534"/>
      <c r="H112" s="85">
        <f>SUM(H113:H114)</f>
        <v>1181</v>
      </c>
      <c r="I112" s="534"/>
      <c r="J112" s="10"/>
      <c r="K112" s="87">
        <f>B112*100/SUM(B112,B115)</f>
        <v>63.133313626958319</v>
      </c>
      <c r="L112" s="87"/>
      <c r="M112" s="87">
        <f>D112*100/SUM(D112,D115)</f>
        <v>40.16417472881853</v>
      </c>
      <c r="N112" s="87"/>
      <c r="O112" s="87">
        <f>F112*100/SUM(F112,F115)</f>
        <v>72.694750022359358</v>
      </c>
      <c r="P112" s="87"/>
      <c r="Q112" s="87">
        <f>H112*100/SUM(H112,H115)</f>
        <v>50.839431769263882</v>
      </c>
      <c r="R112" s="87"/>
    </row>
    <row r="113" spans="1:18">
      <c r="A113" s="393" t="s">
        <v>39</v>
      </c>
      <c r="B113" s="85">
        <f t="shared" si="31"/>
        <v>3647</v>
      </c>
      <c r="C113" s="646"/>
      <c r="D113" s="85">
        <v>684</v>
      </c>
      <c r="E113" s="85" t="s">
        <v>204</v>
      </c>
      <c r="F113" s="85">
        <v>2753</v>
      </c>
      <c r="G113" s="85"/>
      <c r="H113" s="85">
        <v>210</v>
      </c>
      <c r="I113" s="85" t="s">
        <v>204</v>
      </c>
      <c r="J113" s="118"/>
      <c r="K113" s="87">
        <f>B113*100/(B112+B115)</f>
        <v>21.560744900975465</v>
      </c>
      <c r="L113" s="87"/>
      <c r="M113" s="87">
        <f>D113*100/(D112+D115)</f>
        <v>20.052770448548813</v>
      </c>
      <c r="N113" s="87"/>
      <c r="O113" s="87">
        <f>F113*100/(F112+F115)</f>
        <v>24.622126822287811</v>
      </c>
      <c r="P113" s="87"/>
      <c r="Q113" s="87">
        <f>H113*100/(H112+H115)</f>
        <v>9.0400344382264315</v>
      </c>
      <c r="R113" s="87"/>
    </row>
    <row r="114" spans="1:18">
      <c r="A114" s="393" t="s">
        <v>62</v>
      </c>
      <c r="B114" s="85">
        <f t="shared" si="31"/>
        <v>7032</v>
      </c>
      <c r="C114" s="646"/>
      <c r="D114" s="85">
        <v>686</v>
      </c>
      <c r="E114" s="85" t="s">
        <v>204</v>
      </c>
      <c r="F114" s="85">
        <v>5375</v>
      </c>
      <c r="G114" s="85"/>
      <c r="H114" s="85">
        <v>971</v>
      </c>
      <c r="I114" s="85"/>
      <c r="J114" s="118"/>
      <c r="K114" s="87">
        <f>B114*100/SUM(B112,B115)</f>
        <v>41.572568725982855</v>
      </c>
      <c r="L114" s="87"/>
      <c r="M114" s="87">
        <f>D114*100/SUM(D112,D115)</f>
        <v>20.111404280269717</v>
      </c>
      <c r="N114" s="87"/>
      <c r="O114" s="87">
        <f>F114*100/SUM(F112,F115)</f>
        <v>48.072623200071547</v>
      </c>
      <c r="P114" s="87"/>
      <c r="Q114" s="87">
        <f>H114*100/SUM(H112,H115)</f>
        <v>41.799397331037454</v>
      </c>
      <c r="R114" s="87"/>
    </row>
    <row r="115" spans="1:18">
      <c r="A115" s="334" t="s">
        <v>75</v>
      </c>
      <c r="B115" s="85">
        <f t="shared" si="31"/>
        <v>6236</v>
      </c>
      <c r="C115" s="534"/>
      <c r="D115" s="85">
        <v>2041</v>
      </c>
      <c r="E115" s="85"/>
      <c r="F115" s="85">
        <v>3053</v>
      </c>
      <c r="G115" s="85"/>
      <c r="H115" s="85">
        <v>1142</v>
      </c>
      <c r="I115" s="85"/>
      <c r="J115" s="10"/>
      <c r="K115" s="87">
        <f>B115*100/SUM(B112,B115)</f>
        <v>36.866686373041681</v>
      </c>
      <c r="L115" s="87"/>
      <c r="M115" s="87">
        <f>D115*100/SUM(D112,D115)</f>
        <v>59.83582527118147</v>
      </c>
      <c r="N115" s="87"/>
      <c r="O115" s="87">
        <f>F115*100/SUM(F112,F115)</f>
        <v>27.305249977640642</v>
      </c>
      <c r="P115" s="87"/>
      <c r="Q115" s="87">
        <f>H115*100/SUM(H112,H115)</f>
        <v>49.160568230736118</v>
      </c>
      <c r="R115" s="87"/>
    </row>
    <row r="116" spans="1:18">
      <c r="A116" s="334" t="s">
        <v>69</v>
      </c>
      <c r="B116" s="85">
        <f t="shared" si="31"/>
        <v>5326</v>
      </c>
      <c r="C116" s="646"/>
      <c r="D116" s="85">
        <v>1106</v>
      </c>
      <c r="E116" s="85"/>
      <c r="F116" s="85">
        <v>4190</v>
      </c>
      <c r="G116" s="85"/>
      <c r="H116" s="85">
        <v>30</v>
      </c>
      <c r="I116" s="85" t="s">
        <v>204</v>
      </c>
      <c r="J116" s="10"/>
      <c r="K116" s="90" t="s">
        <v>14</v>
      </c>
      <c r="L116" s="87"/>
      <c r="M116" s="90" t="s">
        <v>14</v>
      </c>
      <c r="N116" s="87"/>
      <c r="O116" s="90" t="s">
        <v>14</v>
      </c>
      <c r="P116" s="90"/>
      <c r="Q116" s="90" t="s">
        <v>14</v>
      </c>
      <c r="R116" s="87"/>
    </row>
    <row r="117" spans="1:18" ht="6" customHeight="1">
      <c r="A117" s="19"/>
      <c r="B117" s="85"/>
      <c r="C117" s="534"/>
      <c r="D117" s="85"/>
      <c r="E117" s="534"/>
      <c r="F117" s="85"/>
      <c r="G117" s="534"/>
      <c r="H117" s="85"/>
      <c r="I117" s="534"/>
      <c r="J117" s="10"/>
      <c r="K117" s="90"/>
      <c r="L117" s="90"/>
      <c r="M117" s="90"/>
      <c r="N117" s="91"/>
      <c r="O117" s="90"/>
      <c r="P117" s="90"/>
      <c r="Q117" s="90"/>
      <c r="R117" s="30"/>
    </row>
    <row r="118" spans="1:18" ht="12">
      <c r="A118" s="499" t="s">
        <v>83</v>
      </c>
      <c r="B118" s="464">
        <f>SUM(D118,F118,H118)</f>
        <v>6876</v>
      </c>
      <c r="C118" s="638"/>
      <c r="D118" s="464">
        <f>D18</f>
        <v>3735</v>
      </c>
      <c r="E118" s="638"/>
      <c r="F118" s="464">
        <f>F18</f>
        <v>3050</v>
      </c>
      <c r="G118" s="638"/>
      <c r="H118" s="464">
        <f>H18</f>
        <v>91</v>
      </c>
      <c r="I118" s="638"/>
      <c r="J118" s="465"/>
      <c r="K118" s="467" t="s">
        <v>14</v>
      </c>
      <c r="L118" s="466"/>
      <c r="M118" s="467" t="s">
        <v>14</v>
      </c>
      <c r="N118" s="467"/>
      <c r="O118" s="467" t="s">
        <v>14</v>
      </c>
      <c r="P118" s="468"/>
      <c r="Q118" s="467" t="s">
        <v>14</v>
      </c>
      <c r="R118" s="498"/>
    </row>
    <row r="119" spans="1:18" ht="6.6" customHeight="1" thickBot="1">
      <c r="A119" s="65"/>
      <c r="B119" s="64"/>
      <c r="C119" s="642"/>
      <c r="D119" s="64"/>
      <c r="E119" s="642"/>
      <c r="F119" s="64"/>
      <c r="G119" s="642"/>
      <c r="H119" s="64"/>
      <c r="I119" s="642"/>
      <c r="J119" s="3"/>
      <c r="K119" s="66"/>
      <c r="L119" s="66"/>
      <c r="M119" s="66"/>
      <c r="N119" s="66"/>
      <c r="O119" s="66"/>
      <c r="P119" s="66"/>
      <c r="Q119" s="66"/>
      <c r="R119" s="66"/>
    </row>
    <row r="120" spans="1:18" s="9" customFormat="1" ht="6.6" customHeight="1">
      <c r="A120" s="13"/>
      <c r="B120" s="24"/>
      <c r="C120" s="556"/>
      <c r="D120" s="24"/>
      <c r="E120" s="556"/>
      <c r="F120" s="24"/>
      <c r="G120" s="556"/>
      <c r="H120" s="24"/>
      <c r="I120" s="556"/>
      <c r="K120" s="67"/>
      <c r="L120" s="67"/>
      <c r="M120" s="67"/>
      <c r="N120" s="67"/>
      <c r="O120" s="67"/>
      <c r="P120" s="67"/>
      <c r="Q120" s="67"/>
      <c r="R120" s="67"/>
    </row>
    <row r="121" spans="1:18" s="9" customFormat="1" ht="22.5" customHeight="1">
      <c r="A121" s="714" t="s">
        <v>160</v>
      </c>
      <c r="B121" s="714"/>
      <c r="C121" s="714"/>
      <c r="D121" s="714"/>
      <c r="E121" s="714"/>
      <c r="F121" s="714"/>
      <c r="G121" s="714"/>
      <c r="H121" s="714"/>
      <c r="I121" s="714"/>
      <c r="J121" s="714"/>
      <c r="K121" s="714"/>
      <c r="L121" s="714"/>
      <c r="M121" s="714"/>
      <c r="N121" s="714"/>
      <c r="O121" s="714"/>
      <c r="P121" s="714"/>
      <c r="Q121" s="714"/>
      <c r="R121" s="714"/>
    </row>
    <row r="122" spans="1:18" s="9" customFormat="1" ht="10.199999999999999">
      <c r="A122" s="287" t="s">
        <v>13</v>
      </c>
      <c r="C122" s="556"/>
      <c r="E122" s="556"/>
      <c r="G122" s="556"/>
      <c r="H122" s="75"/>
      <c r="I122" s="556"/>
    </row>
    <row r="123" spans="1:18" s="9" customFormat="1" ht="10.199999999999999">
      <c r="A123" s="288" t="s">
        <v>68</v>
      </c>
      <c r="B123" s="22"/>
      <c r="C123" s="643"/>
      <c r="D123" s="22"/>
      <c r="E123" s="643"/>
      <c r="F123" s="22"/>
      <c r="G123" s="643"/>
      <c r="H123" s="79"/>
      <c r="I123" s="643"/>
      <c r="J123" s="22"/>
      <c r="K123" s="22"/>
      <c r="L123" s="22"/>
      <c r="M123" s="22"/>
      <c r="N123" s="22"/>
      <c r="O123" s="22"/>
      <c r="P123" s="23"/>
      <c r="Q123" s="23"/>
      <c r="R123" s="23"/>
    </row>
    <row r="124" spans="1:18" s="353" customFormat="1" ht="10.199999999999999">
      <c r="A124" s="9" t="s">
        <v>229</v>
      </c>
      <c r="C124" s="585"/>
      <c r="E124" s="585"/>
      <c r="G124" s="585"/>
      <c r="I124" s="585"/>
    </row>
    <row r="126" spans="1:18">
      <c r="A126" s="111"/>
    </row>
    <row r="133" spans="1:1" ht="12">
      <c r="A133" s="25"/>
    </row>
  </sheetData>
  <mergeCells count="15">
    <mergeCell ref="A1:R1"/>
    <mergeCell ref="A4:A10"/>
    <mergeCell ref="B4:I4"/>
    <mergeCell ref="K4:R4"/>
    <mergeCell ref="B7:C10"/>
    <mergeCell ref="D7:I7"/>
    <mergeCell ref="A121:R121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48" orientation="portrait" r:id="rId1"/>
  <headerFooter alignWithMargins="0">
    <oddFooter>&amp;R&amp;P de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S115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1.4"/>
  <cols>
    <col min="1" max="1" width="30.6640625" style="20" customWidth="1"/>
    <col min="2" max="2" width="8.6640625" style="20" customWidth="1"/>
    <col min="3" max="3" width="2.6640625" style="644" customWidth="1"/>
    <col min="4" max="4" width="8.6640625" style="20" customWidth="1"/>
    <col min="5" max="5" width="2.6640625" style="644" customWidth="1"/>
    <col min="6" max="6" width="8.6640625" style="20" customWidth="1"/>
    <col min="7" max="7" width="2.6640625" style="644" customWidth="1"/>
    <col min="8" max="8" width="8.6640625" style="74" customWidth="1"/>
    <col min="9" max="9" width="2.6640625" style="644" customWidth="1"/>
    <col min="10" max="10" width="1.6640625" style="20" customWidth="1"/>
    <col min="11" max="11" width="8.6640625" style="20" customWidth="1"/>
    <col min="12" max="12" width="2.6640625" style="20" customWidth="1"/>
    <col min="13" max="13" width="8.6640625" style="20" customWidth="1"/>
    <col min="14" max="14" width="2.6640625" style="20" customWidth="1"/>
    <col min="15" max="15" width="8.6640625" style="20" customWidth="1"/>
    <col min="16" max="16" width="2.6640625" style="20" customWidth="1"/>
    <col min="17" max="17" width="8.6640625" style="20" customWidth="1"/>
    <col min="18" max="18" width="2.6640625" style="20" customWidth="1"/>
    <col min="19" max="16384" width="11.44140625" style="20"/>
  </cols>
  <sheetData>
    <row r="1" spans="1:18" s="21" customFormat="1" ht="25.5" customHeight="1">
      <c r="A1" s="729" t="s">
        <v>243</v>
      </c>
      <c r="B1" s="729"/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29"/>
      <c r="R1" s="729"/>
    </row>
    <row r="2" spans="1:18" ht="6.6" customHeight="1" thickBot="1">
      <c r="A2" s="14"/>
      <c r="B2" s="14"/>
      <c r="C2" s="637"/>
      <c r="D2" s="14"/>
      <c r="E2" s="637"/>
      <c r="F2" s="14"/>
      <c r="G2" s="637"/>
      <c r="H2" s="72"/>
      <c r="I2" s="637"/>
      <c r="J2" s="14"/>
      <c r="K2" s="14"/>
      <c r="L2" s="14"/>
      <c r="M2" s="14"/>
      <c r="N2" s="14"/>
      <c r="O2" s="14"/>
      <c r="P2" s="14"/>
      <c r="Q2" s="14"/>
      <c r="R2" s="14"/>
    </row>
    <row r="3" spans="1:18" ht="6.6" customHeight="1">
      <c r="A3" s="461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61" customFormat="1" ht="12.75" customHeight="1">
      <c r="A4" s="730" t="s">
        <v>153</v>
      </c>
      <c r="B4" s="720" t="s">
        <v>43</v>
      </c>
      <c r="C4" s="720"/>
      <c r="D4" s="720"/>
      <c r="E4" s="720"/>
      <c r="F4" s="720"/>
      <c r="G4" s="720"/>
      <c r="H4" s="720"/>
      <c r="I4" s="720"/>
      <c r="J4" s="429"/>
      <c r="K4" s="720" t="s">
        <v>44</v>
      </c>
      <c r="L4" s="720"/>
      <c r="M4" s="720"/>
      <c r="N4" s="720"/>
      <c r="O4" s="720"/>
      <c r="P4" s="720"/>
      <c r="Q4" s="720"/>
      <c r="R4" s="720"/>
    </row>
    <row r="5" spans="1:18" ht="6.6" customHeight="1">
      <c r="A5" s="730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ht="6.6" customHeight="1">
      <c r="A6" s="730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ht="12" customHeight="1">
      <c r="A7" s="730"/>
      <c r="B7" s="716" t="s">
        <v>0</v>
      </c>
      <c r="C7" s="716"/>
      <c r="D7" s="717" t="s">
        <v>155</v>
      </c>
      <c r="E7" s="717"/>
      <c r="F7" s="717"/>
      <c r="G7" s="717"/>
      <c r="H7" s="717"/>
      <c r="I7" s="717"/>
      <c r="J7" s="429"/>
      <c r="K7" s="716" t="s">
        <v>0</v>
      </c>
      <c r="L7" s="716"/>
      <c r="M7" s="717" t="s">
        <v>155</v>
      </c>
      <c r="N7" s="717"/>
      <c r="O7" s="717"/>
      <c r="P7" s="717"/>
      <c r="Q7" s="717"/>
      <c r="R7" s="717"/>
    </row>
    <row r="8" spans="1:18" ht="6.6" customHeight="1">
      <c r="A8" s="730"/>
      <c r="B8" s="716"/>
      <c r="C8" s="716"/>
      <c r="D8" s="430"/>
      <c r="E8" s="548"/>
      <c r="F8" s="430"/>
      <c r="G8" s="548"/>
      <c r="H8" s="430"/>
      <c r="I8" s="548"/>
      <c r="J8" s="429"/>
      <c r="K8" s="716"/>
      <c r="L8" s="716"/>
      <c r="M8" s="430"/>
      <c r="N8" s="430"/>
      <c r="O8" s="430"/>
      <c r="P8" s="430"/>
      <c r="Q8" s="430"/>
      <c r="R8" s="430"/>
    </row>
    <row r="9" spans="1:18" ht="6.6" customHeight="1">
      <c r="A9" s="730"/>
      <c r="B9" s="716"/>
      <c r="C9" s="716"/>
      <c r="D9" s="500"/>
      <c r="E9" s="549"/>
      <c r="F9" s="500"/>
      <c r="G9" s="549"/>
      <c r="H9" s="500"/>
      <c r="I9" s="549"/>
      <c r="J9" s="429"/>
      <c r="K9" s="716"/>
      <c r="L9" s="716"/>
      <c r="M9" s="500"/>
      <c r="N9" s="500"/>
      <c r="O9" s="500"/>
      <c r="P9" s="500"/>
      <c r="Q9" s="500"/>
      <c r="R9" s="500"/>
    </row>
    <row r="10" spans="1:18">
      <c r="A10" s="730"/>
      <c r="B10" s="716"/>
      <c r="C10" s="716"/>
      <c r="D10" s="715" t="s">
        <v>23</v>
      </c>
      <c r="E10" s="715"/>
      <c r="F10" s="715" t="s">
        <v>76</v>
      </c>
      <c r="G10" s="715"/>
      <c r="H10" s="715" t="s">
        <v>77</v>
      </c>
      <c r="I10" s="715"/>
      <c r="J10" s="432"/>
      <c r="K10" s="716"/>
      <c r="L10" s="716"/>
      <c r="M10" s="715" t="s">
        <v>23</v>
      </c>
      <c r="N10" s="715"/>
      <c r="O10" s="715" t="s">
        <v>76</v>
      </c>
      <c r="P10" s="715"/>
      <c r="Q10" s="715" t="s">
        <v>77</v>
      </c>
      <c r="R10" s="715"/>
    </row>
    <row r="11" spans="1:18" ht="6.6" customHeight="1">
      <c r="A11" s="48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6" customFormat="1" ht="6.6" customHeight="1">
      <c r="A12" s="71"/>
      <c r="B12" s="62"/>
      <c r="C12" s="623"/>
      <c r="D12" s="69"/>
      <c r="E12" s="623"/>
      <c r="F12" s="69"/>
      <c r="G12" s="623"/>
      <c r="H12" s="73"/>
      <c r="I12" s="623"/>
      <c r="J12" s="15"/>
      <c r="K12" s="62"/>
      <c r="L12" s="62"/>
      <c r="M12" s="69"/>
      <c r="N12" s="69"/>
      <c r="O12" s="69"/>
      <c r="P12" s="69"/>
      <c r="Q12" s="69"/>
      <c r="R12" s="69"/>
    </row>
    <row r="13" spans="1:18" s="16" customFormat="1" ht="12">
      <c r="A13" s="447" t="s">
        <v>156</v>
      </c>
      <c r="B13" s="477">
        <f>SUM(D13,F13,H13)</f>
        <v>96299</v>
      </c>
      <c r="C13" s="638"/>
      <c r="D13" s="477">
        <f>D15</f>
        <v>51113</v>
      </c>
      <c r="E13" s="638"/>
      <c r="F13" s="477">
        <f>F15</f>
        <v>30048</v>
      </c>
      <c r="G13" s="638"/>
      <c r="H13" s="477">
        <f>H15</f>
        <v>15138</v>
      </c>
      <c r="I13" s="638"/>
      <c r="J13" s="491"/>
      <c r="K13" s="479">
        <f>SUM(M13,O13,Q13)</f>
        <v>100</v>
      </c>
      <c r="L13" s="479"/>
      <c r="M13" s="466">
        <f>D13*100/B13</f>
        <v>53.077394365465892</v>
      </c>
      <c r="N13" s="479"/>
      <c r="O13" s="466">
        <f>F13*100/B13</f>
        <v>31.202816228621273</v>
      </c>
      <c r="P13" s="466"/>
      <c r="Q13" s="466">
        <f>H13*100/B13</f>
        <v>15.719789405912834</v>
      </c>
      <c r="R13" s="492"/>
    </row>
    <row r="14" spans="1:18" s="16" customFormat="1" ht="6.6" customHeight="1">
      <c r="A14" s="33"/>
      <c r="B14" s="92"/>
      <c r="C14" s="623"/>
      <c r="D14" s="92"/>
      <c r="E14" s="623"/>
      <c r="F14" s="92"/>
      <c r="G14" s="623"/>
      <c r="H14" s="92"/>
      <c r="I14" s="623"/>
      <c r="J14" s="15"/>
      <c r="K14" s="88"/>
      <c r="L14" s="88"/>
      <c r="M14" s="88"/>
      <c r="N14" s="88"/>
      <c r="O14" s="88"/>
      <c r="P14" s="88"/>
      <c r="Q14" s="88"/>
      <c r="R14" s="88"/>
    </row>
    <row r="15" spans="1:18" s="319" customFormat="1" ht="12" customHeight="1">
      <c r="A15" s="489" t="s">
        <v>61</v>
      </c>
      <c r="B15" s="458">
        <f>SUM(D15,F15,H15)</f>
        <v>96299</v>
      </c>
      <c r="C15" s="639"/>
      <c r="D15" s="458">
        <f>SUM(D16:D18)</f>
        <v>51113</v>
      </c>
      <c r="E15" s="639"/>
      <c r="F15" s="458">
        <f>SUM(F16:F18)</f>
        <v>30048</v>
      </c>
      <c r="G15" s="639"/>
      <c r="H15" s="458">
        <f>SUM(H16:H18)</f>
        <v>15138</v>
      </c>
      <c r="I15" s="582"/>
      <c r="J15" s="474"/>
      <c r="K15" s="471">
        <f>SUM(K16:K17)</f>
        <v>100</v>
      </c>
      <c r="L15" s="471"/>
      <c r="M15" s="471">
        <f>SUM(M16:M17)</f>
        <v>100</v>
      </c>
      <c r="N15" s="471"/>
      <c r="O15" s="471">
        <f>SUM(O16:O17)</f>
        <v>100</v>
      </c>
      <c r="P15" s="446"/>
      <c r="Q15" s="471">
        <f>SUM(Q16:Q17)</f>
        <v>100</v>
      </c>
      <c r="R15" s="471"/>
    </row>
    <row r="16" spans="1:18" s="314" customFormat="1">
      <c r="A16" s="482" t="s">
        <v>169</v>
      </c>
      <c r="B16" s="473">
        <f>D16+F16+H16</f>
        <v>20205</v>
      </c>
      <c r="C16" s="639"/>
      <c r="D16" s="473">
        <v>9526</v>
      </c>
      <c r="E16" s="473"/>
      <c r="F16" s="473">
        <v>5851</v>
      </c>
      <c r="G16" s="473"/>
      <c r="H16" s="473">
        <v>4828</v>
      </c>
      <c r="I16" s="582"/>
      <c r="J16" s="474"/>
      <c r="K16" s="476">
        <f>B16*100/SUM($B$16:$B$17)</f>
        <v>23.372161621302734</v>
      </c>
      <c r="L16" s="475"/>
      <c r="M16" s="476">
        <f>D16*100/SUM($D$16:$D$17)</f>
        <v>20.464896450975338</v>
      </c>
      <c r="N16" s="476"/>
      <c r="O16" s="476">
        <f>F16*100/SUM($F$16:$F$17)</f>
        <v>23.562338917525775</v>
      </c>
      <c r="P16" s="476"/>
      <c r="Q16" s="476">
        <f>H16*100/SUM($H$16:$H$17)</f>
        <v>32.039285951290729</v>
      </c>
      <c r="R16" s="476"/>
    </row>
    <row r="17" spans="1:18" s="314" customFormat="1">
      <c r="A17" s="482" t="s">
        <v>6</v>
      </c>
      <c r="B17" s="473">
        <f>D17+F17+H17</f>
        <v>66244</v>
      </c>
      <c r="C17" s="639"/>
      <c r="D17" s="473">
        <v>37022</v>
      </c>
      <c r="E17" s="473"/>
      <c r="F17" s="473">
        <v>18981</v>
      </c>
      <c r="G17" s="473"/>
      <c r="H17" s="473">
        <v>10241</v>
      </c>
      <c r="I17" s="639"/>
      <c r="J17" s="460"/>
      <c r="K17" s="476">
        <f>B17*100/SUM($B$16:$B$17)</f>
        <v>76.627838378697263</v>
      </c>
      <c r="L17" s="475"/>
      <c r="M17" s="476">
        <f>D17*100/SUM($D$16:$D$17)</f>
        <v>79.535103549024669</v>
      </c>
      <c r="N17" s="475"/>
      <c r="O17" s="476">
        <f>F17*100/SUM($F$16:$F$17)</f>
        <v>76.437661082474222</v>
      </c>
      <c r="P17" s="475"/>
      <c r="Q17" s="476">
        <f>H17*100/SUM($H$16:$H$17)</f>
        <v>67.960714048709264</v>
      </c>
      <c r="R17" s="476"/>
    </row>
    <row r="18" spans="1:18" s="314" customFormat="1">
      <c r="A18" s="482" t="s">
        <v>4</v>
      </c>
      <c r="B18" s="473">
        <f t="shared" ref="B18" si="0">D18+F18+H18</f>
        <v>9850</v>
      </c>
      <c r="C18" s="639"/>
      <c r="D18" s="473">
        <v>4565</v>
      </c>
      <c r="E18" s="473"/>
      <c r="F18" s="473">
        <v>5216</v>
      </c>
      <c r="G18" s="473"/>
      <c r="H18" s="473">
        <v>69</v>
      </c>
      <c r="I18" s="639" t="s">
        <v>204</v>
      </c>
      <c r="J18" s="460"/>
      <c r="K18" s="490" t="s">
        <v>14</v>
      </c>
      <c r="L18" s="475"/>
      <c r="M18" s="490" t="s">
        <v>14</v>
      </c>
      <c r="N18" s="475"/>
      <c r="O18" s="490" t="s">
        <v>14</v>
      </c>
      <c r="P18" s="475"/>
      <c r="Q18" s="490" t="s">
        <v>14</v>
      </c>
      <c r="R18" s="475"/>
    </row>
    <row r="19" spans="1:18" s="16" customFormat="1" ht="6.6" customHeight="1">
      <c r="A19" s="33"/>
      <c r="B19" s="92"/>
      <c r="C19" s="623"/>
      <c r="D19" s="92"/>
      <c r="E19" s="623"/>
      <c r="F19" s="92"/>
      <c r="G19" s="623"/>
      <c r="H19" s="92"/>
      <c r="I19" s="623"/>
      <c r="J19" s="15"/>
      <c r="K19" s="88"/>
      <c r="L19" s="88"/>
      <c r="M19" s="88"/>
      <c r="N19" s="88"/>
      <c r="O19" s="88"/>
      <c r="P19" s="88"/>
      <c r="Q19" s="88"/>
      <c r="R19" s="88"/>
    </row>
    <row r="20" spans="1:18" s="16" customFormat="1" ht="12">
      <c r="A20" s="463" t="s">
        <v>136</v>
      </c>
      <c r="B20" s="488">
        <f>B22</f>
        <v>20205</v>
      </c>
      <c r="C20" s="638"/>
      <c r="D20" s="488">
        <f>D16</f>
        <v>9526</v>
      </c>
      <c r="E20" s="638"/>
      <c r="F20" s="488">
        <f>F16</f>
        <v>5851</v>
      </c>
      <c r="G20" s="638"/>
      <c r="H20" s="488">
        <f>H16</f>
        <v>4828</v>
      </c>
      <c r="I20" s="638"/>
      <c r="J20" s="465"/>
      <c r="K20" s="466">
        <f>SUM(M20,O20,Q20)</f>
        <v>100.00000000000001</v>
      </c>
      <c r="L20" s="466"/>
      <c r="M20" s="466">
        <f>D20*100/B20</f>
        <v>47.146745854986392</v>
      </c>
      <c r="N20" s="467"/>
      <c r="O20" s="466">
        <f>F20*100/B20</f>
        <v>28.958178668646376</v>
      </c>
      <c r="P20" s="468"/>
      <c r="Q20" s="466">
        <f>H20*100/B20</f>
        <v>23.895075476367236</v>
      </c>
      <c r="R20" s="466"/>
    </row>
    <row r="21" spans="1:18" s="16" customFormat="1" ht="6.6" customHeight="1">
      <c r="A21" s="33"/>
      <c r="B21" s="92"/>
      <c r="C21" s="92"/>
      <c r="D21" s="92"/>
      <c r="E21" s="92"/>
      <c r="F21" s="92"/>
      <c r="G21" s="92"/>
      <c r="H21" s="84"/>
      <c r="I21" s="92"/>
      <c r="J21" s="15"/>
      <c r="K21" s="62"/>
      <c r="L21" s="62"/>
      <c r="M21" s="69"/>
      <c r="N21" s="69"/>
      <c r="O21" s="69"/>
      <c r="P21" s="69"/>
      <c r="Q21" s="69"/>
      <c r="R21" s="69"/>
    </row>
    <row r="22" spans="1:18" s="25" customFormat="1" ht="12">
      <c r="A22" s="289" t="s">
        <v>15</v>
      </c>
      <c r="B22" s="86">
        <f>SUM(D22,F22,H22)</f>
        <v>20205</v>
      </c>
      <c r="C22" s="534"/>
      <c r="D22" s="86">
        <f>SUM(D23:D24)</f>
        <v>9526</v>
      </c>
      <c r="E22" s="534"/>
      <c r="F22" s="86">
        <f>SUM(F23:F24)</f>
        <v>5851</v>
      </c>
      <c r="G22" s="534"/>
      <c r="H22" s="86">
        <f>SUM(H23:H24)</f>
        <v>4828</v>
      </c>
      <c r="I22" s="534"/>
      <c r="J22" s="11"/>
      <c r="K22" s="89">
        <f>SUM(K23:K24)</f>
        <v>100</v>
      </c>
      <c r="L22" s="89"/>
      <c r="M22" s="89">
        <f>SUM(M23:M24)</f>
        <v>100</v>
      </c>
      <c r="N22" s="89"/>
      <c r="O22" s="89">
        <f>SUM(O23:O24)</f>
        <v>100</v>
      </c>
      <c r="P22" s="89"/>
      <c r="Q22" s="89">
        <f>SUM(Q23:Q24)</f>
        <v>100</v>
      </c>
      <c r="R22" s="89"/>
    </row>
    <row r="23" spans="1:18">
      <c r="A23" s="290" t="s">
        <v>89</v>
      </c>
      <c r="B23" s="85">
        <f t="shared" ref="B23" si="1">SUM(D23,F23,H23)</f>
        <v>19489</v>
      </c>
      <c r="C23" s="534"/>
      <c r="D23" s="85">
        <v>9264</v>
      </c>
      <c r="E23" s="85"/>
      <c r="F23" s="85">
        <v>5657</v>
      </c>
      <c r="G23" s="85"/>
      <c r="H23" s="85">
        <v>4568</v>
      </c>
      <c r="I23" s="534"/>
      <c r="J23" s="10"/>
      <c r="K23" s="93">
        <f>B23*100/SUM(B23:B24)</f>
        <v>96.456322692402864</v>
      </c>
      <c r="L23" s="87"/>
      <c r="M23" s="93">
        <f>D23*100/SUM(D23:D24)</f>
        <v>97.249632584505562</v>
      </c>
      <c r="N23" s="87"/>
      <c r="O23" s="93">
        <f>F23*100/SUM(F23:F24)</f>
        <v>96.684327465390538</v>
      </c>
      <c r="P23" s="93"/>
      <c r="Q23" s="93">
        <f>H23*100/SUM(H23:H24)</f>
        <v>94.614747307373648</v>
      </c>
      <c r="R23" s="87"/>
    </row>
    <row r="24" spans="1:18">
      <c r="A24" s="290" t="s">
        <v>90</v>
      </c>
      <c r="B24" s="85">
        <f>SUM(D24,F24,H24)</f>
        <v>716</v>
      </c>
      <c r="C24" s="534"/>
      <c r="D24" s="85">
        <v>262</v>
      </c>
      <c r="E24" s="85" t="s">
        <v>204</v>
      </c>
      <c r="F24" s="85">
        <v>194</v>
      </c>
      <c r="G24" s="85" t="s">
        <v>204</v>
      </c>
      <c r="H24" s="85">
        <v>260</v>
      </c>
      <c r="I24" s="534"/>
      <c r="J24" s="10"/>
      <c r="K24" s="93">
        <f>B24*100/SUM(B23:B24)</f>
        <v>3.5436773075971293</v>
      </c>
      <c r="L24" s="87"/>
      <c r="M24" s="93">
        <f>D24*100/SUM(D23:D24)</f>
        <v>2.7503674154944364</v>
      </c>
      <c r="N24" s="87"/>
      <c r="O24" s="93">
        <f>F24*100/SUM(F23:F24)</f>
        <v>3.3156725346094684</v>
      </c>
      <c r="P24" s="93"/>
      <c r="Q24" s="93">
        <f>H24*100/SUM(H23:H24)</f>
        <v>5.385252692626346</v>
      </c>
      <c r="R24" s="87"/>
    </row>
    <row r="25" spans="1:18" ht="6.6" customHeight="1">
      <c r="A25" s="68"/>
      <c r="B25" s="85"/>
      <c r="C25" s="534"/>
      <c r="D25" s="85"/>
      <c r="E25" s="534"/>
      <c r="F25" s="85"/>
      <c r="G25" s="534"/>
      <c r="H25" s="85"/>
      <c r="I25" s="534"/>
      <c r="J25" s="10"/>
      <c r="K25" s="87"/>
      <c r="L25" s="87"/>
      <c r="M25" s="87"/>
      <c r="N25" s="87"/>
      <c r="O25" s="87"/>
      <c r="P25" s="87"/>
      <c r="Q25" s="87"/>
      <c r="R25" s="87"/>
    </row>
    <row r="26" spans="1:18" s="25" customFormat="1" ht="12">
      <c r="A26" s="291" t="s">
        <v>16</v>
      </c>
      <c r="B26" s="86">
        <f t="shared" ref="B26" si="2">SUM(D26,F26,H26)</f>
        <v>20205</v>
      </c>
      <c r="C26" s="534"/>
      <c r="D26" s="86">
        <f>SUM(D27:D32)</f>
        <v>9527</v>
      </c>
      <c r="E26" s="534"/>
      <c r="F26" s="86">
        <f>SUM(F27:F31)</f>
        <v>5851</v>
      </c>
      <c r="G26" s="534"/>
      <c r="H26" s="86">
        <f>SUM(H27:H31)</f>
        <v>4827</v>
      </c>
      <c r="I26" s="534"/>
      <c r="J26" s="11"/>
      <c r="K26" s="89">
        <f>SUM(K27:K31)</f>
        <v>100</v>
      </c>
      <c r="L26" s="89"/>
      <c r="M26" s="89">
        <f>SUM(M27:M31)</f>
        <v>100</v>
      </c>
      <c r="N26" s="89"/>
      <c r="O26" s="89">
        <f>SUM(O27:O31)</f>
        <v>100</v>
      </c>
      <c r="P26" s="89"/>
      <c r="Q26" s="89">
        <f>SUM(Q27:Q31)</f>
        <v>100</v>
      </c>
      <c r="R26" s="89"/>
    </row>
    <row r="27" spans="1:18">
      <c r="A27" s="292" t="s">
        <v>220</v>
      </c>
      <c r="B27" s="85">
        <f t="shared" ref="B27:B32" si="3">SUM(D27,F27,H27)</f>
        <v>1067</v>
      </c>
      <c r="C27" s="534"/>
      <c r="D27" s="85">
        <v>712</v>
      </c>
      <c r="E27" s="85" t="s">
        <v>204</v>
      </c>
      <c r="F27" s="85">
        <v>154</v>
      </c>
      <c r="G27" s="85" t="s">
        <v>204</v>
      </c>
      <c r="H27" s="85">
        <v>201</v>
      </c>
      <c r="I27" s="534" t="s">
        <v>204</v>
      </c>
      <c r="J27" s="10"/>
      <c r="K27" s="93">
        <f>B27*100/SUM($B$27:$B$31)</f>
        <v>5.2937090692597737</v>
      </c>
      <c r="L27" s="87"/>
      <c r="M27" s="93">
        <f>D27*100/SUM($D$27:$D$31)</f>
        <v>7.5121333614686643</v>
      </c>
      <c r="N27" s="87"/>
      <c r="O27" s="93">
        <f>F27*100/SUM($F$27:$F$31)</f>
        <v>2.6320287130405058</v>
      </c>
      <c r="P27" s="87"/>
      <c r="Q27" s="93">
        <f>H27*100/SUM($H$27:$H$31)</f>
        <v>4.1640770665009326</v>
      </c>
      <c r="R27" s="87"/>
    </row>
    <row r="28" spans="1:18">
      <c r="A28" s="292" t="s">
        <v>1</v>
      </c>
      <c r="B28" s="85">
        <f t="shared" si="3"/>
        <v>8766</v>
      </c>
      <c r="C28" s="534"/>
      <c r="D28" s="85">
        <v>4354</v>
      </c>
      <c r="E28" s="85"/>
      <c r="F28" s="85">
        <v>2610</v>
      </c>
      <c r="G28" s="85"/>
      <c r="H28" s="85">
        <v>1802</v>
      </c>
      <c r="I28" s="534"/>
      <c r="J28" s="10"/>
      <c r="K28" s="93">
        <f>B28*100/SUM($B$27:$B$31)</f>
        <v>43.490771978567174</v>
      </c>
      <c r="L28" s="87"/>
      <c r="M28" s="93">
        <f>D28*100/SUM($D$27:$D$31)</f>
        <v>45.937961595273265</v>
      </c>
      <c r="N28" s="87"/>
      <c r="O28" s="93">
        <f>F28*100/SUM($F$27:$F$31)</f>
        <v>44.60775935737481</v>
      </c>
      <c r="P28" s="87"/>
      <c r="Q28" s="93">
        <f t="shared" ref="Q28" si="4">H28*100/SUM($H$27:$H$31)</f>
        <v>37.331675989227264</v>
      </c>
      <c r="R28" s="87"/>
    </row>
    <row r="29" spans="1:18">
      <c r="A29" s="292" t="s">
        <v>2</v>
      </c>
      <c r="B29" s="85">
        <f t="shared" si="3"/>
        <v>7008</v>
      </c>
      <c r="C29" s="534"/>
      <c r="D29" s="85">
        <v>3079</v>
      </c>
      <c r="E29" s="85"/>
      <c r="F29" s="85">
        <v>2093</v>
      </c>
      <c r="G29" s="85"/>
      <c r="H29" s="85">
        <v>1836</v>
      </c>
      <c r="I29" s="534"/>
      <c r="J29" s="10"/>
      <c r="K29" s="93">
        <f>B29*100/SUM($B$27:$B$31)</f>
        <v>34.768803333994839</v>
      </c>
      <c r="L29" s="87"/>
      <c r="M29" s="93">
        <f>D29*100/SUM($D$27:$D$31)</f>
        <v>32.485756488710699</v>
      </c>
      <c r="N29" s="87"/>
      <c r="O29" s="93">
        <f>F29*100/SUM($F$27:$F$31)</f>
        <v>35.771662963595965</v>
      </c>
      <c r="P29" s="87"/>
      <c r="Q29" s="93">
        <f>H29*100/SUM($H$27:$H$31)</f>
        <v>38.03604723430702</v>
      </c>
      <c r="R29" s="87"/>
    </row>
    <row r="30" spans="1:18">
      <c r="A30" s="292" t="s">
        <v>3</v>
      </c>
      <c r="B30" s="85">
        <f t="shared" si="3"/>
        <v>2688</v>
      </c>
      <c r="C30" s="534"/>
      <c r="D30" s="85">
        <v>1004</v>
      </c>
      <c r="E30" s="85"/>
      <c r="F30" s="85">
        <v>857</v>
      </c>
      <c r="G30" s="85" t="s">
        <v>204</v>
      </c>
      <c r="H30" s="85">
        <v>827</v>
      </c>
      <c r="I30" s="534"/>
      <c r="J30" s="10"/>
      <c r="K30" s="93">
        <f>B30*100/SUM($B$27:$B$31)</f>
        <v>13.335979360984322</v>
      </c>
      <c r="L30" s="87"/>
      <c r="M30" s="93">
        <f>D30*100/SUM($D$27:$D$31)</f>
        <v>10.592952099599071</v>
      </c>
      <c r="N30" s="87"/>
      <c r="O30" s="93">
        <f>F30*100/SUM($F$27:$F$31)</f>
        <v>14.647068877115023</v>
      </c>
      <c r="P30" s="87"/>
      <c r="Q30" s="93">
        <f>H30*100/SUM($H$27:$H$31)</f>
        <v>17.132794696498859</v>
      </c>
      <c r="R30" s="87"/>
    </row>
    <row r="31" spans="1:18">
      <c r="A31" s="196" t="s">
        <v>40</v>
      </c>
      <c r="B31" s="85">
        <f t="shared" si="3"/>
        <v>627</v>
      </c>
      <c r="C31" s="534"/>
      <c r="D31" s="85">
        <v>329</v>
      </c>
      <c r="E31" s="85" t="s">
        <v>204</v>
      </c>
      <c r="F31" s="85">
        <v>137</v>
      </c>
      <c r="G31" s="85" t="s">
        <v>204</v>
      </c>
      <c r="H31" s="85">
        <v>161</v>
      </c>
      <c r="I31" s="534" t="s">
        <v>204</v>
      </c>
      <c r="J31" s="10"/>
      <c r="K31" s="93">
        <f>B31*100/SUM($B$27:$B$31)</f>
        <v>3.1107362571938877</v>
      </c>
      <c r="L31" s="87"/>
      <c r="M31" s="93">
        <f>D31*100/SUM($D$27:$D$31)</f>
        <v>3.4711964549483012</v>
      </c>
      <c r="N31" s="87"/>
      <c r="O31" s="93">
        <f>F31*100/SUM($F$27:$F$31)</f>
        <v>2.3414800888736966</v>
      </c>
      <c r="P31" s="87"/>
      <c r="Q31" s="93">
        <f>H31*100/SUM($H$27:$H$31)</f>
        <v>3.335405013465921</v>
      </c>
      <c r="R31" s="87"/>
    </row>
    <row r="32" spans="1:18">
      <c r="A32" s="196" t="s">
        <v>4</v>
      </c>
      <c r="B32" s="85">
        <f t="shared" si="3"/>
        <v>49</v>
      </c>
      <c r="C32" s="534" t="s">
        <v>204</v>
      </c>
      <c r="D32" s="85">
        <v>49</v>
      </c>
      <c r="E32" s="85" t="s">
        <v>204</v>
      </c>
      <c r="F32" s="85">
        <v>0</v>
      </c>
      <c r="G32" s="85"/>
      <c r="H32" s="85">
        <v>0</v>
      </c>
      <c r="I32" s="534"/>
      <c r="J32" s="10"/>
      <c r="K32" s="687" t="s">
        <v>14</v>
      </c>
      <c r="L32" s="87"/>
      <c r="M32" s="687" t="s">
        <v>14</v>
      </c>
      <c r="N32" s="87"/>
      <c r="O32" s="93">
        <v>0</v>
      </c>
      <c r="P32" s="87"/>
      <c r="Q32" s="93">
        <v>0</v>
      </c>
      <c r="R32" s="87"/>
    </row>
    <row r="33" spans="1:19" ht="6.6" customHeight="1">
      <c r="A33" s="15"/>
      <c r="B33" s="85"/>
      <c r="C33" s="534"/>
      <c r="D33" s="85"/>
      <c r="E33" s="534"/>
      <c r="F33" s="85"/>
      <c r="G33" s="534"/>
      <c r="H33" s="85"/>
      <c r="I33" s="534"/>
      <c r="J33" s="15"/>
      <c r="K33" s="87"/>
      <c r="L33" s="87"/>
      <c r="M33" s="87"/>
      <c r="N33" s="87"/>
      <c r="O33" s="87"/>
      <c r="P33" s="87"/>
      <c r="Q33" s="87"/>
      <c r="R33" s="87"/>
    </row>
    <row r="34" spans="1:19" s="25" customFormat="1" ht="12">
      <c r="A34" s="294" t="s">
        <v>20</v>
      </c>
      <c r="B34" s="86">
        <f t="shared" ref="B34:B41" si="5">SUM(D34,F34,H34)</f>
        <v>20205</v>
      </c>
      <c r="C34" s="534"/>
      <c r="D34" s="86">
        <f>SUM(D35:D41)</f>
        <v>9526</v>
      </c>
      <c r="E34" s="534"/>
      <c r="F34" s="86">
        <f>SUM(F35:F41)</f>
        <v>5851</v>
      </c>
      <c r="G34" s="534"/>
      <c r="H34" s="86">
        <f>SUM(H35:H41)</f>
        <v>4828</v>
      </c>
      <c r="I34" s="534"/>
      <c r="J34" s="11"/>
      <c r="K34" s="89">
        <f>SUM(K35:K40)</f>
        <v>100.00000000000001</v>
      </c>
      <c r="L34" s="89"/>
      <c r="M34" s="89">
        <f>SUM(M35:M40)</f>
        <v>100</v>
      </c>
      <c r="N34" s="89"/>
      <c r="O34" s="89">
        <f>SUM(O35:O40)</f>
        <v>100</v>
      </c>
      <c r="P34" s="89"/>
      <c r="Q34" s="89">
        <f>SUM(Q35:Q40)</f>
        <v>100</v>
      </c>
      <c r="R34" s="89"/>
    </row>
    <row r="35" spans="1:19">
      <c r="A35" s="295" t="s">
        <v>5</v>
      </c>
      <c r="B35" s="85">
        <f t="shared" si="5"/>
        <v>982</v>
      </c>
      <c r="C35" s="534"/>
      <c r="D35" s="85">
        <v>620</v>
      </c>
      <c r="E35" s="85" t="s">
        <v>204</v>
      </c>
      <c r="F35" s="85">
        <v>130</v>
      </c>
      <c r="G35" s="85" t="s">
        <v>204</v>
      </c>
      <c r="H35" s="85">
        <v>232</v>
      </c>
      <c r="I35" s="534" t="s">
        <v>204</v>
      </c>
      <c r="J35" s="10"/>
      <c r="K35" s="93">
        <f>B35*100/SUM($B$35:$B$40)</f>
        <v>4.8802305933803796</v>
      </c>
      <c r="L35" s="87"/>
      <c r="M35" s="93">
        <f>D35*100/SUM($D$35:$D$40)</f>
        <v>6.565710049772318</v>
      </c>
      <c r="N35" s="87"/>
      <c r="O35" s="93">
        <f t="shared" ref="O35:O40" si="6">F35*100/SUM($F$35:$F$40)</f>
        <v>2.2218424200991285</v>
      </c>
      <c r="P35" s="87"/>
      <c r="Q35" s="93">
        <f>H35*100/SUM($H$35:$H$40)</f>
        <v>4.8053024026512015</v>
      </c>
      <c r="R35" s="87"/>
    </row>
    <row r="36" spans="1:19">
      <c r="A36" s="295" t="s">
        <v>161</v>
      </c>
      <c r="B36" s="85">
        <f t="shared" si="5"/>
        <v>4720</v>
      </c>
      <c r="C36" s="534"/>
      <c r="D36" s="85">
        <v>2879</v>
      </c>
      <c r="E36" s="85"/>
      <c r="F36" s="85">
        <v>946</v>
      </c>
      <c r="G36" s="85" t="s">
        <v>204</v>
      </c>
      <c r="H36" s="85">
        <v>895</v>
      </c>
      <c r="I36" s="534"/>
      <c r="J36" s="10"/>
      <c r="K36" s="93">
        <f t="shared" ref="K36:K39" si="7">B36*100/SUM($B$35:$B$40)</f>
        <v>23.45691283172647</v>
      </c>
      <c r="L36" s="87"/>
      <c r="M36" s="93">
        <f>D36*100/SUM($D$35:$D$40)</f>
        <v>30.488192311765328</v>
      </c>
      <c r="N36" s="87"/>
      <c r="O36" s="93">
        <f t="shared" si="6"/>
        <v>16.168176380105965</v>
      </c>
      <c r="P36" s="87"/>
      <c r="Q36" s="93">
        <f>H36*100/SUM($H$35:$H$40)</f>
        <v>18.537696768848384</v>
      </c>
      <c r="R36" s="91"/>
    </row>
    <row r="37" spans="1:19">
      <c r="A37" s="296" t="s">
        <v>162</v>
      </c>
      <c r="B37" s="85">
        <f t="shared" si="5"/>
        <v>4532</v>
      </c>
      <c r="C37" s="534"/>
      <c r="D37" s="85">
        <v>1625</v>
      </c>
      <c r="E37" s="85"/>
      <c r="F37" s="85">
        <v>2510</v>
      </c>
      <c r="G37" s="85"/>
      <c r="H37" s="85">
        <v>397</v>
      </c>
      <c r="I37" s="534"/>
      <c r="J37" s="10"/>
      <c r="K37" s="93">
        <f t="shared" si="7"/>
        <v>22.522612066394991</v>
      </c>
      <c r="L37" s="87"/>
      <c r="M37" s="93">
        <f t="shared" ref="M37:M38" si="8">D37*100/SUM($D$35:$D$40)</f>
        <v>17.208514243354866</v>
      </c>
      <c r="N37" s="87"/>
      <c r="O37" s="93">
        <f t="shared" si="6"/>
        <v>42.8986498034524</v>
      </c>
      <c r="P37" s="87"/>
      <c r="Q37" s="93">
        <f>H37*100/SUM($H$35:$H$40)</f>
        <v>8.2228666114333056</v>
      </c>
      <c r="R37" s="91"/>
    </row>
    <row r="38" spans="1:19">
      <c r="A38" s="296" t="s">
        <v>163</v>
      </c>
      <c r="B38" s="85">
        <f t="shared" si="5"/>
        <v>2383</v>
      </c>
      <c r="C38" s="534"/>
      <c r="D38" s="85">
        <v>1382</v>
      </c>
      <c r="E38" s="85"/>
      <c r="F38" s="85">
        <v>521</v>
      </c>
      <c r="G38" s="85" t="s">
        <v>204</v>
      </c>
      <c r="H38" s="85">
        <v>480</v>
      </c>
      <c r="I38" s="534"/>
      <c r="J38" s="10"/>
      <c r="K38" s="93">
        <f t="shared" si="7"/>
        <v>11.842759169068682</v>
      </c>
      <c r="L38" s="87"/>
      <c r="M38" s="93">
        <f t="shared" si="8"/>
        <v>14.635179498040877</v>
      </c>
      <c r="N38" s="87"/>
      <c r="O38" s="93">
        <f t="shared" si="6"/>
        <v>8.9044607759357373</v>
      </c>
      <c r="P38" s="87"/>
      <c r="Q38" s="93">
        <f t="shared" ref="Q38" si="9">H38*100/SUM($H$35:$H$40)</f>
        <v>9.9420049710024863</v>
      </c>
      <c r="R38" s="91"/>
    </row>
    <row r="39" spans="1:19">
      <c r="A39" s="295" t="s">
        <v>164</v>
      </c>
      <c r="B39" s="85">
        <f t="shared" si="5"/>
        <v>2893</v>
      </c>
      <c r="C39" s="534"/>
      <c r="D39" s="85">
        <v>1280</v>
      </c>
      <c r="E39" s="85"/>
      <c r="F39" s="85">
        <v>580</v>
      </c>
      <c r="G39" s="85" t="s">
        <v>204</v>
      </c>
      <c r="H39" s="85">
        <v>1033</v>
      </c>
      <c r="I39" s="534"/>
      <c r="J39" s="10"/>
      <c r="K39" s="93">
        <f t="shared" si="7"/>
        <v>14.377298479276414</v>
      </c>
      <c r="L39" s="87"/>
      <c r="M39" s="93">
        <f>D39*100/SUM($D$35:$D$40)</f>
        <v>13.55501429630414</v>
      </c>
      <c r="N39" s="87"/>
      <c r="O39" s="93">
        <f t="shared" si="6"/>
        <v>9.9128354127499581</v>
      </c>
      <c r="P39" s="87"/>
      <c r="Q39" s="93">
        <f>H39*100/SUM($H$35:$H$40)</f>
        <v>21.396023198011598</v>
      </c>
      <c r="R39" s="91"/>
    </row>
    <row r="40" spans="1:19">
      <c r="A40" s="19" t="s">
        <v>165</v>
      </c>
      <c r="B40" s="85">
        <f t="shared" si="5"/>
        <v>4612</v>
      </c>
      <c r="C40" s="534"/>
      <c r="D40" s="85">
        <v>1657</v>
      </c>
      <c r="E40" s="85"/>
      <c r="F40" s="85">
        <v>1164</v>
      </c>
      <c r="G40" s="85" t="s">
        <v>204</v>
      </c>
      <c r="H40" s="85">
        <v>1791</v>
      </c>
      <c r="I40" s="534"/>
      <c r="J40" s="15"/>
      <c r="K40" s="93">
        <f>B40*100/SUM($B$35:$B$40)</f>
        <v>22.920186860153066</v>
      </c>
      <c r="L40" s="87"/>
      <c r="M40" s="93">
        <f>D40*100/SUM($D$35:$D$40)</f>
        <v>17.547389600762468</v>
      </c>
      <c r="N40" s="87"/>
      <c r="O40" s="93">
        <f t="shared" si="6"/>
        <v>19.89403520765681</v>
      </c>
      <c r="P40" s="87"/>
      <c r="Q40" s="93">
        <f>H40*100/SUM($H$35:$H$40)</f>
        <v>37.096106048053024</v>
      </c>
      <c r="R40" s="91"/>
    </row>
    <row r="41" spans="1:19">
      <c r="A41" s="19" t="s">
        <v>4</v>
      </c>
      <c r="B41" s="85">
        <f t="shared" si="5"/>
        <v>83</v>
      </c>
      <c r="C41" s="534" t="s">
        <v>204</v>
      </c>
      <c r="D41" s="85">
        <v>83</v>
      </c>
      <c r="E41" s="535" t="s">
        <v>204</v>
      </c>
      <c r="F41" s="85">
        <v>0</v>
      </c>
      <c r="G41" s="535"/>
      <c r="H41" s="85">
        <v>0</v>
      </c>
      <c r="I41" s="534"/>
      <c r="J41" s="15"/>
      <c r="K41" s="90">
        <v>0</v>
      </c>
      <c r="L41" s="87"/>
      <c r="M41" s="90">
        <v>0</v>
      </c>
      <c r="N41" s="87"/>
      <c r="O41" s="90">
        <v>0</v>
      </c>
      <c r="P41" s="87"/>
      <c r="Q41" s="90">
        <v>0</v>
      </c>
      <c r="R41" s="91"/>
    </row>
    <row r="42" spans="1:19" s="16" customFormat="1" ht="6.6" customHeight="1">
      <c r="A42" s="107"/>
      <c r="B42" s="108"/>
      <c r="C42" s="108"/>
      <c r="D42" s="69"/>
      <c r="E42" s="69"/>
      <c r="F42" s="69"/>
      <c r="G42" s="69"/>
      <c r="H42" s="70"/>
      <c r="I42" s="69"/>
      <c r="J42" s="70"/>
      <c r="K42" s="108"/>
      <c r="L42" s="108"/>
      <c r="M42" s="69"/>
      <c r="N42" s="69"/>
      <c r="O42" s="69"/>
      <c r="P42" s="69"/>
      <c r="Q42" s="69"/>
      <c r="R42" s="69"/>
    </row>
    <row r="43" spans="1:19" s="25" customFormat="1" ht="24">
      <c r="A43" s="385" t="s">
        <v>25</v>
      </c>
      <c r="B43" s="86">
        <f t="shared" ref="B43:B50" si="10">SUM(D43,F43,H43)</f>
        <v>20207</v>
      </c>
      <c r="C43" s="534"/>
      <c r="D43" s="86">
        <f>SUM(D44:D50)</f>
        <v>9527</v>
      </c>
      <c r="E43" s="534"/>
      <c r="F43" s="86">
        <f>SUM(F44:F50)</f>
        <v>5852</v>
      </c>
      <c r="G43" s="534"/>
      <c r="H43" s="86">
        <f>SUM(H44:H50)</f>
        <v>4828</v>
      </c>
      <c r="I43" s="534"/>
      <c r="J43" s="104"/>
      <c r="K43" s="89">
        <f>SUM(K44:K49)</f>
        <v>100</v>
      </c>
      <c r="L43" s="89"/>
      <c r="M43" s="89">
        <f>SUM(M44:M49)</f>
        <v>100</v>
      </c>
      <c r="N43" s="89"/>
      <c r="O43" s="89">
        <f>SUM(O44:O49)</f>
        <v>100</v>
      </c>
      <c r="P43" s="89"/>
      <c r="Q43" s="89">
        <f>SUM(Q44:Q49)</f>
        <v>100</v>
      </c>
      <c r="R43" s="89"/>
      <c r="S43" s="109"/>
    </row>
    <row r="44" spans="1:19">
      <c r="A44" s="384" t="s">
        <v>26</v>
      </c>
      <c r="B44" s="85">
        <f t="shared" si="10"/>
        <v>229</v>
      </c>
      <c r="C44" s="534" t="s">
        <v>204</v>
      </c>
      <c r="D44" s="85">
        <v>194</v>
      </c>
      <c r="E44" s="85" t="s">
        <v>204</v>
      </c>
      <c r="F44" s="85">
        <v>0</v>
      </c>
      <c r="G44" s="85"/>
      <c r="H44" s="85">
        <v>35</v>
      </c>
      <c r="I44" s="535" t="s">
        <v>204</v>
      </c>
      <c r="J44" s="12"/>
      <c r="K44" s="87">
        <f t="shared" ref="K44:K49" si="11">B44*100/SUM($B$44:$B$49)</f>
        <v>1.1649201342964697</v>
      </c>
      <c r="L44" s="87"/>
      <c r="M44" s="87">
        <f>D44*100/SUM($D$44:$D$49)</f>
        <v>2.0633907679217187</v>
      </c>
      <c r="N44" s="87"/>
      <c r="O44" s="87">
        <f>F44*100/SUM($F$44:$F$49)</f>
        <v>0</v>
      </c>
      <c r="P44" s="87"/>
      <c r="Q44" s="87">
        <f>H44*100/SUM($H$44:$H$49)</f>
        <v>0.72493786246893122</v>
      </c>
      <c r="R44" s="87"/>
      <c r="S44" s="109"/>
    </row>
    <row r="45" spans="1:19">
      <c r="A45" s="384" t="s">
        <v>42</v>
      </c>
      <c r="B45" s="85">
        <f t="shared" si="10"/>
        <v>276</v>
      </c>
      <c r="C45" s="534" t="s">
        <v>204</v>
      </c>
      <c r="D45" s="85">
        <v>130</v>
      </c>
      <c r="E45" s="85" t="s">
        <v>204</v>
      </c>
      <c r="F45" s="85">
        <v>86</v>
      </c>
      <c r="G45" s="85"/>
      <c r="H45" s="85">
        <v>60</v>
      </c>
      <c r="I45" s="535" t="s">
        <v>204</v>
      </c>
      <c r="J45" s="12"/>
      <c r="K45" s="87">
        <f t="shared" si="11"/>
        <v>1.4040085461389764</v>
      </c>
      <c r="L45" s="87"/>
      <c r="M45" s="87">
        <f t="shared" ref="M45:M46" si="12">D45*100/SUM($D$44:$D$49)</f>
        <v>1.3826845352052755</v>
      </c>
      <c r="N45" s="87"/>
      <c r="O45" s="87">
        <f t="shared" ref="O45" si="13">F45*100/SUM($F$44:$F$49)</f>
        <v>1.5843773028739867</v>
      </c>
      <c r="P45" s="87"/>
      <c r="Q45" s="87">
        <f t="shared" ref="Q45:Q47" si="14">H45*100/SUM($H$44:$H$49)</f>
        <v>1.2427506213753108</v>
      </c>
      <c r="R45" s="87"/>
      <c r="S45" s="109"/>
    </row>
    <row r="46" spans="1:19">
      <c r="A46" s="384" t="s">
        <v>27</v>
      </c>
      <c r="B46" s="85">
        <f t="shared" si="10"/>
        <v>318</v>
      </c>
      <c r="C46" s="534" t="s">
        <v>204</v>
      </c>
      <c r="D46" s="85">
        <v>274</v>
      </c>
      <c r="E46" s="85" t="s">
        <v>204</v>
      </c>
      <c r="F46" s="85">
        <v>0</v>
      </c>
      <c r="G46" s="85" t="s">
        <v>204</v>
      </c>
      <c r="H46" s="85">
        <v>44</v>
      </c>
      <c r="I46" s="535" t="s">
        <v>204</v>
      </c>
      <c r="J46" s="114"/>
      <c r="K46" s="87">
        <f t="shared" si="11"/>
        <v>1.6176620205514294</v>
      </c>
      <c r="L46" s="87"/>
      <c r="M46" s="87">
        <f t="shared" si="12"/>
        <v>2.914273558817273</v>
      </c>
      <c r="N46" s="87"/>
      <c r="O46" s="87">
        <f>F46*100/SUM($F$44:$F$49)</f>
        <v>0</v>
      </c>
      <c r="P46" s="87"/>
      <c r="Q46" s="87">
        <f>H46*100/SUM($H$44:$H$49)</f>
        <v>0.91135045567522788</v>
      </c>
      <c r="R46" s="87"/>
      <c r="S46" s="109"/>
    </row>
    <row r="47" spans="1:19">
      <c r="A47" s="384" t="s">
        <v>28</v>
      </c>
      <c r="B47" s="85">
        <f t="shared" si="10"/>
        <v>843</v>
      </c>
      <c r="C47" s="534"/>
      <c r="D47" s="85">
        <v>257</v>
      </c>
      <c r="E47" s="85" t="s">
        <v>204</v>
      </c>
      <c r="F47" s="85">
        <v>403</v>
      </c>
      <c r="G47" s="85" t="s">
        <v>204</v>
      </c>
      <c r="H47" s="85">
        <v>183</v>
      </c>
      <c r="I47" s="535" t="s">
        <v>204</v>
      </c>
      <c r="J47" s="114"/>
      <c r="K47" s="87">
        <f t="shared" si="11"/>
        <v>4.2883304507070914</v>
      </c>
      <c r="L47" s="87"/>
      <c r="M47" s="87">
        <f>D47*100/SUM($D$44:$D$49)</f>
        <v>2.7334609657519677</v>
      </c>
      <c r="N47" s="87"/>
      <c r="O47" s="87">
        <f>F47*100/SUM($F$44:$F$49)</f>
        <v>7.4244657332350776</v>
      </c>
      <c r="P47" s="87"/>
      <c r="Q47" s="87">
        <f t="shared" si="14"/>
        <v>3.7903893951946976</v>
      </c>
      <c r="R47" s="87"/>
      <c r="S47" s="109"/>
    </row>
    <row r="48" spans="1:19">
      <c r="A48" s="384" t="s">
        <v>29</v>
      </c>
      <c r="B48" s="85">
        <f t="shared" si="10"/>
        <v>6300</v>
      </c>
      <c r="C48" s="534"/>
      <c r="D48" s="85">
        <v>3276</v>
      </c>
      <c r="E48" s="85"/>
      <c r="F48" s="85">
        <v>1953</v>
      </c>
      <c r="G48" s="85"/>
      <c r="H48" s="85">
        <v>1071</v>
      </c>
      <c r="I48" s="534"/>
      <c r="J48" s="114"/>
      <c r="K48" s="87">
        <f t="shared" si="11"/>
        <v>32.048021161867943</v>
      </c>
      <c r="L48" s="87"/>
      <c r="M48" s="87">
        <f>D48*100/SUM($D$44:$D$49)</f>
        <v>34.843650287172942</v>
      </c>
      <c r="N48" s="87"/>
      <c r="O48" s="87">
        <f>F48*100/SUM($F$44:$F$49)</f>
        <v>35.980103168754603</v>
      </c>
      <c r="P48" s="87"/>
      <c r="Q48" s="87">
        <f>H48*100/SUM($H$44:$H$49)</f>
        <v>22.183098591549296</v>
      </c>
      <c r="R48" s="87"/>
      <c r="S48" s="109"/>
    </row>
    <row r="49" spans="1:18">
      <c r="A49" s="384" t="s">
        <v>30</v>
      </c>
      <c r="B49" s="85">
        <f t="shared" si="10"/>
        <v>11692</v>
      </c>
      <c r="C49" s="534"/>
      <c r="D49" s="85">
        <v>5271</v>
      </c>
      <c r="E49" s="85"/>
      <c r="F49" s="85">
        <v>2986</v>
      </c>
      <c r="G49" s="85"/>
      <c r="H49" s="85">
        <v>3435</v>
      </c>
      <c r="I49" s="534"/>
      <c r="J49" s="17"/>
      <c r="K49" s="87">
        <f t="shared" si="11"/>
        <v>59.477057686438094</v>
      </c>
      <c r="L49" s="87"/>
      <c r="M49" s="87">
        <f>D49*100/SUM($D$44:$D$49)</f>
        <v>56.062539885130825</v>
      </c>
      <c r="N49" s="87"/>
      <c r="O49" s="87">
        <f>F49*100/SUM($F$44:$F$49)</f>
        <v>55.011053795136327</v>
      </c>
      <c r="P49" s="87"/>
      <c r="Q49" s="87">
        <f>H49*100/SUM($H$44:$H$49)</f>
        <v>71.147473073736535</v>
      </c>
      <c r="R49" s="87"/>
    </row>
    <row r="50" spans="1:18">
      <c r="A50" s="19" t="s">
        <v>4</v>
      </c>
      <c r="B50" s="85">
        <f t="shared" si="10"/>
        <v>549</v>
      </c>
      <c r="C50" s="534" t="s">
        <v>204</v>
      </c>
      <c r="D50" s="85">
        <v>125</v>
      </c>
      <c r="E50" s="85" t="s">
        <v>204</v>
      </c>
      <c r="F50" s="85">
        <v>424</v>
      </c>
      <c r="G50" s="85" t="s">
        <v>204</v>
      </c>
      <c r="H50" s="85">
        <v>0</v>
      </c>
      <c r="I50" s="534"/>
      <c r="J50" s="17"/>
      <c r="K50" s="90" t="s">
        <v>14</v>
      </c>
      <c r="L50" s="87"/>
      <c r="M50" s="90" t="s">
        <v>14</v>
      </c>
      <c r="N50" s="87"/>
      <c r="O50" s="90" t="s">
        <v>14</v>
      </c>
      <c r="P50" s="87"/>
      <c r="Q50" s="90" t="s">
        <v>14</v>
      </c>
      <c r="R50" s="87"/>
    </row>
    <row r="51" spans="1:18" s="16" customFormat="1" ht="6.6" customHeight="1">
      <c r="A51" s="107"/>
      <c r="B51" s="108"/>
      <c r="C51" s="108"/>
      <c r="D51" s="69"/>
      <c r="E51" s="69"/>
      <c r="F51" s="69"/>
      <c r="G51" s="69"/>
      <c r="H51" s="70"/>
      <c r="I51" s="69"/>
      <c r="J51" s="70"/>
      <c r="K51" s="108"/>
      <c r="L51" s="108"/>
      <c r="M51" s="69"/>
      <c r="N51" s="69"/>
      <c r="O51" s="69"/>
      <c r="P51" s="69"/>
      <c r="Q51" s="69"/>
      <c r="R51" s="69"/>
    </row>
    <row r="52" spans="1:18" s="15" customFormat="1" ht="24">
      <c r="A52" s="227" t="s">
        <v>36</v>
      </c>
      <c r="B52" s="86">
        <f t="shared" ref="B52:B62" si="15">SUM(D52,F52,H52)</f>
        <v>20205</v>
      </c>
      <c r="C52" s="534"/>
      <c r="D52" s="86">
        <f>SUM(D53:D62)</f>
        <v>9524</v>
      </c>
      <c r="E52" s="534"/>
      <c r="F52" s="86">
        <f>SUM(F53:F62)</f>
        <v>5852</v>
      </c>
      <c r="G52" s="534"/>
      <c r="H52" s="86">
        <f>SUM(H53:H62)</f>
        <v>4829</v>
      </c>
      <c r="I52" s="534"/>
      <c r="J52" s="104"/>
      <c r="K52" s="89">
        <f>SUM(K53:K61)</f>
        <v>100</v>
      </c>
      <c r="L52" s="89"/>
      <c r="M52" s="89">
        <f>SUM(M53:M61)</f>
        <v>100</v>
      </c>
      <c r="N52" s="89"/>
      <c r="O52" s="89">
        <f>SUM(O53:O61)</f>
        <v>100</v>
      </c>
      <c r="P52" s="89"/>
      <c r="Q52" s="89">
        <f>SUM(Q53:Q61)</f>
        <v>100</v>
      </c>
      <c r="R52" s="89"/>
    </row>
    <row r="53" spans="1:18" s="15" customFormat="1">
      <c r="A53" s="384" t="s">
        <v>31</v>
      </c>
      <c r="B53" s="85">
        <f t="shared" si="15"/>
        <v>3389</v>
      </c>
      <c r="C53" s="534"/>
      <c r="D53" s="85">
        <v>873</v>
      </c>
      <c r="E53" s="85"/>
      <c r="F53" s="85">
        <v>1224</v>
      </c>
      <c r="G53" s="85" t="s">
        <v>204</v>
      </c>
      <c r="H53" s="85">
        <v>1292</v>
      </c>
      <c r="I53" s="534"/>
      <c r="J53" s="115"/>
      <c r="K53" s="87">
        <f>B53*100/(B52-B62)</f>
        <v>19.843082147666724</v>
      </c>
      <c r="L53" s="87"/>
      <c r="M53" s="87">
        <f>D53*100/(D52-D62)</f>
        <v>12.048026497377863</v>
      </c>
      <c r="N53" s="87"/>
      <c r="O53" s="87">
        <f>F53*100/(F52-F62)</f>
        <v>24.46043165467626</v>
      </c>
      <c r="P53" s="87"/>
      <c r="Q53" s="87">
        <f>H53*100/(H52-H62)</f>
        <v>26.755021743632224</v>
      </c>
      <c r="R53" s="87"/>
    </row>
    <row r="54" spans="1:18" s="15" customFormat="1">
      <c r="A54" s="384" t="s">
        <v>33</v>
      </c>
      <c r="B54" s="85">
        <f t="shared" si="15"/>
        <v>495</v>
      </c>
      <c r="C54" s="534" t="s">
        <v>204</v>
      </c>
      <c r="D54" s="85">
        <v>189</v>
      </c>
      <c r="E54" s="85" t="s">
        <v>204</v>
      </c>
      <c r="F54" s="85">
        <v>283</v>
      </c>
      <c r="G54" s="85" t="s">
        <v>204</v>
      </c>
      <c r="H54" s="85">
        <v>23</v>
      </c>
      <c r="I54" s="534" t="s">
        <v>204</v>
      </c>
      <c r="J54" s="116"/>
      <c r="K54" s="87">
        <f>B54*100/(B52-B62)</f>
        <v>2.8982961531705604</v>
      </c>
      <c r="L54" s="87"/>
      <c r="M54" s="87">
        <f>D54*100/(D52-D62)</f>
        <v>2.6083356334529397</v>
      </c>
      <c r="N54" s="87"/>
      <c r="O54" s="87">
        <f>F54*100/(F52-F62)</f>
        <v>5.6554756195043963</v>
      </c>
      <c r="P54" s="87"/>
      <c r="Q54" s="87">
        <f>H54*100/(H52-H62)</f>
        <v>0.47628908676744669</v>
      </c>
      <c r="R54" s="87"/>
    </row>
    <row r="55" spans="1:18" s="15" customFormat="1">
      <c r="A55" s="384" t="s">
        <v>32</v>
      </c>
      <c r="B55" s="85">
        <f t="shared" si="15"/>
        <v>1049</v>
      </c>
      <c r="C55" s="534"/>
      <c r="D55" s="85">
        <v>509</v>
      </c>
      <c r="E55" s="85" t="s">
        <v>204</v>
      </c>
      <c r="F55" s="85">
        <v>79</v>
      </c>
      <c r="G55" s="85" t="s">
        <v>204</v>
      </c>
      <c r="H55" s="85">
        <v>461</v>
      </c>
      <c r="I55" s="534"/>
      <c r="J55" s="116"/>
      <c r="K55" s="87">
        <f>B55*100/(B52-B62)</f>
        <v>6.1420457872240766</v>
      </c>
      <c r="L55" s="87"/>
      <c r="M55" s="87">
        <f>D55*100/(D52-D62)</f>
        <v>7.0245652773944247</v>
      </c>
      <c r="N55" s="87"/>
      <c r="O55" s="87">
        <f>F55*100/(F52-F62)</f>
        <v>1.5787370103916867</v>
      </c>
      <c r="P55" s="87"/>
      <c r="Q55" s="87">
        <f>H55*100/(H52-H62)</f>
        <v>9.546489956512735</v>
      </c>
      <c r="R55" s="87"/>
    </row>
    <row r="56" spans="1:18" s="15" customFormat="1">
      <c r="A56" s="384" t="s">
        <v>35</v>
      </c>
      <c r="B56" s="85">
        <f t="shared" si="15"/>
        <v>1390</v>
      </c>
      <c r="C56" s="534"/>
      <c r="D56" s="85">
        <v>692</v>
      </c>
      <c r="E56" s="85" t="s">
        <v>204</v>
      </c>
      <c r="F56" s="85">
        <v>387</v>
      </c>
      <c r="G56" s="85" t="s">
        <v>204</v>
      </c>
      <c r="H56" s="85">
        <v>311</v>
      </c>
      <c r="I56" s="534"/>
      <c r="J56" s="8"/>
      <c r="K56" s="87">
        <f>B56*100/(B52-B62)</f>
        <v>8.1386498038526849</v>
      </c>
      <c r="L56" s="87"/>
      <c r="M56" s="87">
        <f>D56*100/(D52-D62)</f>
        <v>9.5500966050234606</v>
      </c>
      <c r="N56" s="87"/>
      <c r="O56" s="87">
        <f>F56*100/(F52-F62)</f>
        <v>7.7338129496402876</v>
      </c>
      <c r="P56" s="87"/>
      <c r="Q56" s="87">
        <f>H56*100/(H52-H62)</f>
        <v>6.4402567819424315</v>
      </c>
      <c r="R56" s="87"/>
    </row>
    <row r="57" spans="1:18" s="15" customFormat="1">
      <c r="A57" s="384" t="s">
        <v>130</v>
      </c>
      <c r="B57" s="85">
        <f t="shared" si="15"/>
        <v>842</v>
      </c>
      <c r="C57" s="534"/>
      <c r="D57" s="85">
        <v>174</v>
      </c>
      <c r="E57" s="85" t="s">
        <v>204</v>
      </c>
      <c r="F57" s="85">
        <v>126</v>
      </c>
      <c r="G57" s="85" t="s">
        <v>204</v>
      </c>
      <c r="H57" s="85">
        <v>542</v>
      </c>
      <c r="I57" s="534"/>
      <c r="J57" s="115"/>
      <c r="K57" s="87">
        <f>B57*100/(B52-B62)</f>
        <v>4.9300310322618417</v>
      </c>
      <c r="L57" s="87"/>
      <c r="M57" s="87">
        <f>D57*100/(D52-D62)</f>
        <v>2.4013248688931825</v>
      </c>
      <c r="N57" s="87"/>
      <c r="O57" s="87">
        <f>F57*100/(F52-F62)</f>
        <v>2.5179856115107913</v>
      </c>
      <c r="P57" s="87"/>
      <c r="Q57" s="87">
        <f>H57*100/(H52-H62)</f>
        <v>11.223855870780699</v>
      </c>
      <c r="R57" s="87"/>
    </row>
    <row r="58" spans="1:18" s="15" customFormat="1">
      <c r="A58" s="384" t="s">
        <v>34</v>
      </c>
      <c r="B58" s="85">
        <f t="shared" si="15"/>
        <v>1282</v>
      </c>
      <c r="C58" s="534"/>
      <c r="D58" s="85">
        <v>633</v>
      </c>
      <c r="E58" s="85" t="s">
        <v>204</v>
      </c>
      <c r="F58" s="85">
        <v>280</v>
      </c>
      <c r="G58" s="85" t="s">
        <v>204</v>
      </c>
      <c r="H58" s="85">
        <v>369</v>
      </c>
      <c r="I58" s="534"/>
      <c r="J58" s="115"/>
      <c r="K58" s="87">
        <f>B58*100/(B52-B62)</f>
        <v>7.5062942795245622</v>
      </c>
      <c r="L58" s="87"/>
      <c r="M58" s="87">
        <f>D58*100/(D52-D62)</f>
        <v>8.7358542644217501</v>
      </c>
      <c r="N58" s="87"/>
      <c r="O58" s="87">
        <f>F58*100/(F52-F62)</f>
        <v>5.5955235811350921</v>
      </c>
      <c r="P58" s="87"/>
      <c r="Q58" s="87">
        <f>H58*100/(H52-H62)</f>
        <v>7.6413336094429489</v>
      </c>
      <c r="R58" s="87"/>
    </row>
    <row r="59" spans="1:18" s="15" customFormat="1">
      <c r="A59" s="384" t="s">
        <v>131</v>
      </c>
      <c r="B59" s="85">
        <f t="shared" si="15"/>
        <v>743</v>
      </c>
      <c r="C59" s="534"/>
      <c r="D59" s="85">
        <v>381</v>
      </c>
      <c r="E59" s="85" t="s">
        <v>204</v>
      </c>
      <c r="F59" s="85">
        <v>170</v>
      </c>
      <c r="G59" s="85" t="s">
        <v>204</v>
      </c>
      <c r="H59" s="85">
        <v>192</v>
      </c>
      <c r="I59" s="534" t="s">
        <v>204</v>
      </c>
      <c r="J59" s="115"/>
      <c r="K59" s="87">
        <f>B59*100/(B52-B62)</f>
        <v>4.3503718016277295</v>
      </c>
      <c r="L59" s="87"/>
      <c r="M59" s="87">
        <f>D59*100/(D52-D62)</f>
        <v>5.2580734198178307</v>
      </c>
      <c r="N59" s="87"/>
      <c r="O59" s="87">
        <f>F59*100/(F52-F62)</f>
        <v>3.3972821742605914</v>
      </c>
      <c r="P59" s="87"/>
      <c r="Q59" s="87">
        <f>H59*100/(H52-H62)</f>
        <v>3.9759784634499895</v>
      </c>
      <c r="R59" s="87"/>
    </row>
    <row r="60" spans="1:18" s="15" customFormat="1">
      <c r="A60" s="384" t="s">
        <v>198</v>
      </c>
      <c r="B60" s="85">
        <f t="shared" si="15"/>
        <v>501</v>
      </c>
      <c r="C60" s="534"/>
      <c r="D60" s="85">
        <v>182</v>
      </c>
      <c r="E60" s="85" t="s">
        <v>204</v>
      </c>
      <c r="F60" s="85">
        <v>107</v>
      </c>
      <c r="G60" s="85" t="s">
        <v>204</v>
      </c>
      <c r="H60" s="85">
        <v>212</v>
      </c>
      <c r="I60" s="534" t="s">
        <v>204</v>
      </c>
      <c r="J60" s="115"/>
      <c r="K60" s="87">
        <f>B60*100/(B52-B62)</f>
        <v>2.9334270156332338</v>
      </c>
      <c r="L60" s="87"/>
      <c r="M60" s="87">
        <f>D60*100/(D52-D62)</f>
        <v>2.5117306099917194</v>
      </c>
      <c r="N60" s="87"/>
      <c r="O60" s="87">
        <f>F60*100/(F52-F62)</f>
        <v>2.138289368505196</v>
      </c>
      <c r="P60" s="87"/>
      <c r="Q60" s="87">
        <f>H60*100/(H52-H62)</f>
        <v>4.3901428867260304</v>
      </c>
      <c r="R60" s="87"/>
    </row>
    <row r="61" spans="1:18" s="15" customFormat="1">
      <c r="A61" s="384" t="s">
        <v>124</v>
      </c>
      <c r="B61" s="85">
        <f t="shared" si="15"/>
        <v>7388</v>
      </c>
      <c r="C61" s="534"/>
      <c r="D61" s="85">
        <v>3613</v>
      </c>
      <c r="E61" s="85"/>
      <c r="F61" s="85">
        <v>2348</v>
      </c>
      <c r="G61" s="85"/>
      <c r="H61" s="85">
        <v>1427</v>
      </c>
      <c r="I61" s="534"/>
      <c r="J61" s="8"/>
      <c r="K61" s="87">
        <f>B61*100/(B52-B62)</f>
        <v>43.257801979038582</v>
      </c>
      <c r="L61" s="87"/>
      <c r="M61" s="87">
        <f>D61*100/(D52-D62)</f>
        <v>49.861992823626828</v>
      </c>
      <c r="N61" s="87"/>
      <c r="O61" s="87">
        <f>F61*100/(F52-F62)</f>
        <v>46.922462030375698</v>
      </c>
      <c r="P61" s="87"/>
      <c r="Q61" s="87">
        <f>H61*100/(H52-H62)</f>
        <v>29.550631600745497</v>
      </c>
      <c r="R61" s="87"/>
    </row>
    <row r="62" spans="1:18" s="15" customFormat="1">
      <c r="A62" s="384" t="s">
        <v>4</v>
      </c>
      <c r="B62" s="85">
        <f t="shared" si="15"/>
        <v>3126</v>
      </c>
      <c r="C62" s="534"/>
      <c r="D62" s="85">
        <v>2278</v>
      </c>
      <c r="E62" s="85"/>
      <c r="F62" s="85">
        <v>848</v>
      </c>
      <c r="G62" s="85"/>
      <c r="H62" s="85">
        <v>0</v>
      </c>
      <c r="I62" s="534"/>
      <c r="J62" s="116"/>
      <c r="K62" s="90" t="s">
        <v>14</v>
      </c>
      <c r="L62" s="90"/>
      <c r="M62" s="90" t="s">
        <v>14</v>
      </c>
      <c r="N62" s="91"/>
      <c r="O62" s="90" t="s">
        <v>14</v>
      </c>
      <c r="P62" s="90"/>
      <c r="Q62" s="90">
        <v>0</v>
      </c>
      <c r="R62" s="91"/>
    </row>
    <row r="63" spans="1:18" ht="6" customHeight="1">
      <c r="A63" s="19"/>
      <c r="B63" s="85"/>
      <c r="C63" s="534"/>
      <c r="D63" s="85"/>
      <c r="E63" s="534"/>
      <c r="F63" s="85"/>
      <c r="G63" s="534"/>
      <c r="H63" s="85"/>
      <c r="I63" s="534"/>
      <c r="J63" s="15"/>
      <c r="K63" s="87"/>
      <c r="L63" s="87"/>
      <c r="M63" s="87"/>
      <c r="N63" s="87"/>
      <c r="O63" s="87"/>
      <c r="P63" s="87"/>
      <c r="Q63" s="87"/>
      <c r="R63" s="91"/>
    </row>
    <row r="64" spans="1:18" ht="12">
      <c r="A64" s="463" t="s">
        <v>137</v>
      </c>
      <c r="B64" s="488">
        <f>SUM(D64,F64,H64)</f>
        <v>66244</v>
      </c>
      <c r="C64" s="638"/>
      <c r="D64" s="488">
        <f>D17</f>
        <v>37022</v>
      </c>
      <c r="E64" s="638"/>
      <c r="F64" s="488">
        <f>F17</f>
        <v>18981</v>
      </c>
      <c r="G64" s="638"/>
      <c r="H64" s="488">
        <f>H17</f>
        <v>10241</v>
      </c>
      <c r="I64" s="638"/>
      <c r="J64" s="465"/>
      <c r="K64" s="466">
        <f>SUM(M64,O64,Q64)</f>
        <v>100</v>
      </c>
      <c r="L64" s="466"/>
      <c r="M64" s="466">
        <f>D64*100/B64</f>
        <v>55.887325644586682</v>
      </c>
      <c r="N64" s="467"/>
      <c r="O64" s="466">
        <f>F64*100/B64</f>
        <v>28.65316104099994</v>
      </c>
      <c r="P64" s="468"/>
      <c r="Q64" s="466">
        <f>H64*100/B64</f>
        <v>15.45951331441338</v>
      </c>
      <c r="R64" s="466"/>
    </row>
    <row r="65" spans="1:18" s="16" customFormat="1" ht="6.6" customHeight="1">
      <c r="A65" s="33"/>
      <c r="B65" s="92"/>
      <c r="C65" s="623"/>
      <c r="D65" s="92"/>
      <c r="E65" s="623"/>
      <c r="F65" s="92"/>
      <c r="G65" s="623"/>
      <c r="H65" s="92"/>
      <c r="I65" s="623"/>
      <c r="J65" s="15"/>
      <c r="K65" s="88"/>
      <c r="L65" s="88"/>
      <c r="M65" s="88"/>
      <c r="N65" s="88"/>
      <c r="O65" s="88"/>
      <c r="P65" s="88"/>
      <c r="Q65" s="88"/>
      <c r="R65" s="88"/>
    </row>
    <row r="66" spans="1:18" s="25" customFormat="1" ht="12">
      <c r="A66" s="289" t="s">
        <v>15</v>
      </c>
      <c r="B66" s="86">
        <f t="shared" ref="B66:B68" si="16">SUM(D66,F66,H66)</f>
        <v>66245</v>
      </c>
      <c r="C66" s="534"/>
      <c r="D66" s="86">
        <f>SUM(D67:D68)</f>
        <v>37022</v>
      </c>
      <c r="E66" s="534"/>
      <c r="F66" s="86">
        <f>SUM(F67:F68)</f>
        <v>18981</v>
      </c>
      <c r="G66" s="534"/>
      <c r="H66" s="86">
        <f>SUM(H67:H68)</f>
        <v>10242</v>
      </c>
      <c r="I66" s="534"/>
      <c r="J66" s="11"/>
      <c r="K66" s="89">
        <f>SUM(K67:K68)</f>
        <v>100</v>
      </c>
      <c r="L66" s="89"/>
      <c r="M66" s="89">
        <f>SUM(M67:M68)</f>
        <v>100</v>
      </c>
      <c r="N66" s="89"/>
      <c r="O66" s="89">
        <f>SUM(O67:O68)</f>
        <v>100</v>
      </c>
      <c r="P66" s="89"/>
      <c r="Q66" s="89">
        <f>SUM(Q67:Q68)</f>
        <v>100</v>
      </c>
      <c r="R66" s="89"/>
    </row>
    <row r="67" spans="1:18">
      <c r="A67" s="290" t="s">
        <v>89</v>
      </c>
      <c r="B67" s="85">
        <f t="shared" si="16"/>
        <v>57826</v>
      </c>
      <c r="C67" s="534"/>
      <c r="D67" s="85">
        <v>32486</v>
      </c>
      <c r="E67" s="85"/>
      <c r="F67" s="85">
        <v>16945</v>
      </c>
      <c r="G67" s="85"/>
      <c r="H67" s="85">
        <v>8395</v>
      </c>
      <c r="I67" s="534"/>
      <c r="J67" s="10"/>
      <c r="K67" s="93">
        <f>B67*100/SUM(B67:B68)</f>
        <v>87.291116310664961</v>
      </c>
      <c r="L67" s="87"/>
      <c r="M67" s="93">
        <f>D67*100/SUM(D67:D68)</f>
        <v>87.74782561720059</v>
      </c>
      <c r="N67" s="87"/>
      <c r="O67" s="93">
        <f>F67*100/SUM(F67:F68)</f>
        <v>89.273484010326115</v>
      </c>
      <c r="P67" s="93"/>
      <c r="Q67" s="93">
        <f>H67*100/SUM(H67:H68)</f>
        <v>81.966412809998047</v>
      </c>
      <c r="R67" s="87"/>
    </row>
    <row r="68" spans="1:18">
      <c r="A68" s="290" t="s">
        <v>90</v>
      </c>
      <c r="B68" s="85">
        <f t="shared" si="16"/>
        <v>8419</v>
      </c>
      <c r="C68" s="534"/>
      <c r="D68" s="85">
        <v>4536</v>
      </c>
      <c r="E68" s="85"/>
      <c r="F68" s="85">
        <v>2036</v>
      </c>
      <c r="G68" s="85" t="s">
        <v>204</v>
      </c>
      <c r="H68" s="85">
        <v>1847</v>
      </c>
      <c r="I68" s="534"/>
      <c r="J68" s="10"/>
      <c r="K68" s="93">
        <f>B68*100/SUM(B67:B68)</f>
        <v>12.708883689335044</v>
      </c>
      <c r="L68" s="87"/>
      <c r="M68" s="93">
        <f>D68*100/SUM(D67:D68)</f>
        <v>12.252174382799417</v>
      </c>
      <c r="N68" s="87"/>
      <c r="O68" s="93">
        <f>F68*100/SUM(F67:F68)</f>
        <v>10.726515989673885</v>
      </c>
      <c r="P68" s="93"/>
      <c r="Q68" s="93">
        <f>H68*100/SUM(H67:H68)</f>
        <v>18.033587190001953</v>
      </c>
      <c r="R68" s="87"/>
    </row>
    <row r="69" spans="1:18" ht="6.6" customHeight="1">
      <c r="A69" s="68"/>
      <c r="B69" s="85"/>
      <c r="C69" s="534"/>
      <c r="D69" s="85"/>
      <c r="E69" s="534"/>
      <c r="F69" s="85"/>
      <c r="G69" s="534"/>
      <c r="H69" s="85"/>
      <c r="I69" s="534"/>
      <c r="J69" s="10"/>
      <c r="K69" s="87"/>
      <c r="L69" s="87"/>
      <c r="M69" s="87"/>
      <c r="N69" s="87"/>
      <c r="O69" s="87"/>
      <c r="P69" s="87"/>
      <c r="Q69" s="87"/>
      <c r="R69" s="87"/>
    </row>
    <row r="70" spans="1:18" s="25" customFormat="1" ht="12">
      <c r="A70" s="291" t="s">
        <v>16</v>
      </c>
      <c r="B70" s="86">
        <f t="shared" ref="B70:B76" si="17">SUM(D70,F70,H70)</f>
        <v>66245</v>
      </c>
      <c r="C70" s="534"/>
      <c r="D70" s="86">
        <f>SUM(D71:D75)</f>
        <v>37021</v>
      </c>
      <c r="E70" s="534"/>
      <c r="F70" s="86">
        <f>SUM(F71:F76)</f>
        <v>18982</v>
      </c>
      <c r="G70" s="534"/>
      <c r="H70" s="86">
        <f>SUM(H71:H75)</f>
        <v>10242</v>
      </c>
      <c r="I70" s="534"/>
      <c r="J70" s="11"/>
      <c r="K70" s="89">
        <f>SUM(K71:K75)</f>
        <v>100.00000000000001</v>
      </c>
      <c r="L70" s="89"/>
      <c r="M70" s="89">
        <f>SUM(M71:M75)</f>
        <v>100</v>
      </c>
      <c r="N70" s="89"/>
      <c r="O70" s="89">
        <f>SUM(O71:O75)</f>
        <v>99.999999999999986</v>
      </c>
      <c r="P70" s="89"/>
      <c r="Q70" s="89">
        <f>SUM(Q71:Q75)</f>
        <v>100</v>
      </c>
      <c r="R70" s="89"/>
    </row>
    <row r="71" spans="1:18">
      <c r="A71" s="292" t="s">
        <v>220</v>
      </c>
      <c r="B71" s="85">
        <f t="shared" si="17"/>
        <v>12231</v>
      </c>
      <c r="C71" s="534"/>
      <c r="D71" s="85">
        <v>8586</v>
      </c>
      <c r="E71" s="85"/>
      <c r="F71" s="85">
        <v>2237</v>
      </c>
      <c r="G71" s="85"/>
      <c r="H71" s="85">
        <v>1408</v>
      </c>
      <c r="I71" s="534"/>
      <c r="J71" s="10"/>
      <c r="K71" s="87">
        <f>B71*100/SUM($B$71:$B$75)</f>
        <v>18.477784660009366</v>
      </c>
      <c r="L71" s="87"/>
      <c r="M71" s="87">
        <f>D71*100/SUM($D$71:$D$75)</f>
        <v>23.192242240890305</v>
      </c>
      <c r="N71" s="87"/>
      <c r="O71" s="87">
        <f>F71*100/SUM($F$71:$F$75)</f>
        <v>11.817221341785526</v>
      </c>
      <c r="P71" s="87"/>
      <c r="Q71" s="87">
        <f>H71*100/SUM($H$71:$H$75)</f>
        <v>13.747314977543448</v>
      </c>
      <c r="R71" s="87"/>
    </row>
    <row r="72" spans="1:18">
      <c r="A72" s="292" t="s">
        <v>1</v>
      </c>
      <c r="B72" s="85">
        <f t="shared" si="17"/>
        <v>35929</v>
      </c>
      <c r="C72" s="534"/>
      <c r="D72" s="85">
        <v>20550</v>
      </c>
      <c r="E72" s="85"/>
      <c r="F72" s="85">
        <v>10170</v>
      </c>
      <c r="G72" s="85"/>
      <c r="H72" s="85">
        <v>5209</v>
      </c>
      <c r="I72" s="534"/>
      <c r="J72" s="10"/>
      <c r="K72" s="87">
        <f t="shared" ref="K72" si="18">B72*100/SUM($B$71:$B$75)</f>
        <v>54.279153384798995</v>
      </c>
      <c r="L72" s="87"/>
      <c r="M72" s="87">
        <f>D72*100/SUM($D$71:$D$75)</f>
        <v>55.509035412333539</v>
      </c>
      <c r="N72" s="87"/>
      <c r="O72" s="87">
        <f t="shared" ref="O72" si="19">F72*100/SUM($F$71:$F$75)</f>
        <v>53.724247226624406</v>
      </c>
      <c r="P72" s="87"/>
      <c r="Q72" s="87">
        <f>H72*100/SUM($H$71:$H$75)</f>
        <v>50.859207186096462</v>
      </c>
      <c r="R72" s="87"/>
    </row>
    <row r="73" spans="1:18">
      <c r="A73" s="292" t="s">
        <v>2</v>
      </c>
      <c r="B73" s="85">
        <f t="shared" si="17"/>
        <v>12823</v>
      </c>
      <c r="C73" s="534"/>
      <c r="D73" s="85">
        <v>5746</v>
      </c>
      <c r="E73" s="85"/>
      <c r="F73" s="85">
        <v>4772</v>
      </c>
      <c r="G73" s="85"/>
      <c r="H73" s="85">
        <v>2305</v>
      </c>
      <c r="I73" s="534"/>
      <c r="J73" s="10"/>
      <c r="K73" s="87">
        <f>B73*100/SUM($B$71:$B$75)</f>
        <v>19.372139047935583</v>
      </c>
      <c r="L73" s="87"/>
      <c r="M73" s="87">
        <f t="shared" ref="M73" si="20">D73*100/SUM($D$71:$D$75)</f>
        <v>15.520920558601874</v>
      </c>
      <c r="N73" s="87"/>
      <c r="O73" s="87">
        <f>F73*100/SUM($F$71:$F$75)</f>
        <v>25.208663497094559</v>
      </c>
      <c r="P73" s="87"/>
      <c r="Q73" s="87">
        <f>H73*100/SUM($H$71:$H$75)</f>
        <v>22.505370044913104</v>
      </c>
      <c r="R73" s="87"/>
    </row>
    <row r="74" spans="1:18">
      <c r="A74" s="292" t="s">
        <v>3</v>
      </c>
      <c r="B74" s="85">
        <f t="shared" si="17"/>
        <v>4336</v>
      </c>
      <c r="C74" s="534"/>
      <c r="D74" s="85">
        <v>1764</v>
      </c>
      <c r="E74" s="85"/>
      <c r="F74" s="85">
        <v>1486</v>
      </c>
      <c r="G74" s="85"/>
      <c r="H74" s="85">
        <v>1086</v>
      </c>
      <c r="I74" s="534"/>
      <c r="J74" s="10"/>
      <c r="K74" s="87">
        <f>B74*100/SUM($B$71:$B$75)</f>
        <v>6.550541598054175</v>
      </c>
      <c r="L74" s="87"/>
      <c r="M74" s="87">
        <f>D74*100/SUM($D$71:$D$75)</f>
        <v>4.7648631857594337</v>
      </c>
      <c r="N74" s="87"/>
      <c r="O74" s="87">
        <f>F74*100/SUM($F$71:$F$75)</f>
        <v>7.8499735868991021</v>
      </c>
      <c r="P74" s="87"/>
      <c r="Q74" s="87">
        <f>H74*100/SUM($H$71:$H$75)</f>
        <v>10.60339777387229</v>
      </c>
      <c r="R74" s="87"/>
    </row>
    <row r="75" spans="1:18">
      <c r="A75" s="196" t="s">
        <v>40</v>
      </c>
      <c r="B75" s="85">
        <f t="shared" si="17"/>
        <v>874</v>
      </c>
      <c r="C75" s="534"/>
      <c r="D75" s="85">
        <v>375</v>
      </c>
      <c r="E75" s="85" t="s">
        <v>204</v>
      </c>
      <c r="F75" s="85">
        <v>265</v>
      </c>
      <c r="G75" s="85" t="s">
        <v>204</v>
      </c>
      <c r="H75" s="85">
        <v>234</v>
      </c>
      <c r="I75" s="534" t="s">
        <v>204</v>
      </c>
      <c r="J75" s="10"/>
      <c r="K75" s="87">
        <f>B75*100/SUM($B$71:$B$75)</f>
        <v>1.3203813092018795</v>
      </c>
      <c r="L75" s="87"/>
      <c r="M75" s="87">
        <f>D75*100/SUM($D$71:$D$75)</f>
        <v>1.0129386024148457</v>
      </c>
      <c r="N75" s="87"/>
      <c r="O75" s="87">
        <f>F75*100/SUM($F$71:$F$75)</f>
        <v>1.3998943475964079</v>
      </c>
      <c r="P75" s="87"/>
      <c r="Q75" s="87">
        <f>H75*100/SUM($H$71:$H$75)</f>
        <v>2.2847100175746924</v>
      </c>
      <c r="R75" s="87"/>
    </row>
    <row r="76" spans="1:18">
      <c r="A76" s="384" t="s">
        <v>4</v>
      </c>
      <c r="B76" s="85">
        <f t="shared" si="17"/>
        <v>52</v>
      </c>
      <c r="C76" s="534" t="s">
        <v>204</v>
      </c>
      <c r="D76" s="85">
        <v>0</v>
      </c>
      <c r="E76" s="534"/>
      <c r="F76" s="85">
        <v>52</v>
      </c>
      <c r="G76" s="534" t="s">
        <v>204</v>
      </c>
      <c r="H76" s="85">
        <v>0</v>
      </c>
      <c r="I76" s="534"/>
      <c r="J76" s="15"/>
      <c r="K76" s="87"/>
      <c r="L76" s="87"/>
      <c r="M76" s="87"/>
      <c r="N76" s="87"/>
      <c r="O76" s="87"/>
      <c r="P76" s="87"/>
      <c r="Q76" s="87"/>
      <c r="R76" s="87"/>
    </row>
    <row r="77" spans="1:18" ht="6.6" customHeight="1">
      <c r="A77" s="15"/>
      <c r="B77" s="85"/>
      <c r="C77" s="534"/>
      <c r="D77" s="85"/>
      <c r="E77" s="534"/>
      <c r="F77" s="85"/>
      <c r="G77" s="534"/>
      <c r="H77" s="85"/>
      <c r="I77" s="534"/>
      <c r="J77" s="15"/>
      <c r="K77" s="87"/>
      <c r="L77" s="87"/>
      <c r="M77" s="87"/>
      <c r="N77" s="87"/>
      <c r="O77" s="87"/>
      <c r="P77" s="87"/>
      <c r="Q77" s="87"/>
      <c r="R77" s="87"/>
    </row>
    <row r="78" spans="1:18" s="25" customFormat="1" ht="12">
      <c r="A78" s="294" t="s">
        <v>20</v>
      </c>
      <c r="B78" s="86">
        <f t="shared" ref="B78:B85" si="21">SUM(D78,F78,H78)</f>
        <v>66244</v>
      </c>
      <c r="C78" s="534"/>
      <c r="D78" s="86">
        <f>SUM(D79:D85)</f>
        <v>37022</v>
      </c>
      <c r="E78" s="534"/>
      <c r="F78" s="86">
        <f>SUM(F79:F85)</f>
        <v>18982</v>
      </c>
      <c r="G78" s="534"/>
      <c r="H78" s="86">
        <f>SUM(H79:H85)</f>
        <v>10240</v>
      </c>
      <c r="I78" s="534"/>
      <c r="J78" s="11"/>
      <c r="K78" s="89">
        <f>SUM(K79:K84)</f>
        <v>100</v>
      </c>
      <c r="L78" s="89"/>
      <c r="M78" s="89">
        <f>SUM(M79:M84)</f>
        <v>100.00000000000001</v>
      </c>
      <c r="N78" s="89"/>
      <c r="O78" s="89">
        <f>SUM(O79:O84)</f>
        <v>100</v>
      </c>
      <c r="P78" s="89"/>
      <c r="Q78" s="89">
        <f>SUM(Q79:Q84)</f>
        <v>100</v>
      </c>
      <c r="R78" s="89"/>
    </row>
    <row r="79" spans="1:18">
      <c r="A79" s="295" t="s">
        <v>5</v>
      </c>
      <c r="B79" s="85">
        <f t="shared" si="21"/>
        <v>3303</v>
      </c>
      <c r="C79" s="534"/>
      <c r="D79" s="85">
        <v>2184</v>
      </c>
      <c r="E79" s="85"/>
      <c r="F79" s="85">
        <v>803</v>
      </c>
      <c r="G79" s="85" t="s">
        <v>204</v>
      </c>
      <c r="H79" s="85">
        <v>316</v>
      </c>
      <c r="I79" s="534"/>
      <c r="J79" s="10"/>
      <c r="K79" s="87">
        <f>B79*100/SUM($B$79:$B$84)</f>
        <v>4.9950095272661281</v>
      </c>
      <c r="L79" s="87"/>
      <c r="M79" s="87">
        <f>D79*100/SUM($D$79:$D$84)</f>
        <v>5.9097304903128043</v>
      </c>
      <c r="N79" s="87"/>
      <c r="O79" s="87">
        <f>F79*100/SUM($F$79:$F$84)</f>
        <v>4.2419440042260961</v>
      </c>
      <c r="P79" s="87"/>
      <c r="Q79" s="87">
        <f>H79*100/SUM($H$79:$H$84)</f>
        <v>3.0859375</v>
      </c>
      <c r="R79" s="87"/>
    </row>
    <row r="80" spans="1:18">
      <c r="A80" s="295" t="s">
        <v>161</v>
      </c>
      <c r="B80" s="85">
        <f t="shared" si="21"/>
        <v>15704</v>
      </c>
      <c r="C80" s="534"/>
      <c r="D80" s="85">
        <v>9201</v>
      </c>
      <c r="E80" s="85"/>
      <c r="F80" s="85">
        <v>4936</v>
      </c>
      <c r="G80" s="85"/>
      <c r="H80" s="85">
        <v>1567</v>
      </c>
      <c r="I80" s="534"/>
      <c r="J80" s="10"/>
      <c r="K80" s="87">
        <f t="shared" ref="K80:K83" si="22">B80*100/SUM($B$79:$B$84)</f>
        <v>23.74860115537005</v>
      </c>
      <c r="L80" s="87"/>
      <c r="M80" s="87">
        <f t="shared" ref="M80:M83" si="23">D80*100/SUM($D$79:$D$84)</f>
        <v>24.897175018941443</v>
      </c>
      <c r="N80" s="87"/>
      <c r="O80" s="87">
        <f t="shared" ref="O80:O83" si="24">F80*100/SUM($F$79:$F$84)</f>
        <v>26.075013206550448</v>
      </c>
      <c r="P80" s="87"/>
      <c r="Q80" s="87">
        <f t="shared" ref="Q80:Q82" si="25">H80*100/SUM($H$79:$H$84)</f>
        <v>15.302734375</v>
      </c>
      <c r="R80" s="91"/>
    </row>
    <row r="81" spans="1:19">
      <c r="A81" s="296" t="s">
        <v>162</v>
      </c>
      <c r="B81" s="85">
        <f t="shared" si="21"/>
        <v>15143</v>
      </c>
      <c r="C81" s="534"/>
      <c r="D81" s="85">
        <v>7314</v>
      </c>
      <c r="E81" s="85"/>
      <c r="F81" s="85">
        <v>6797</v>
      </c>
      <c r="G81" s="85"/>
      <c r="H81" s="85">
        <v>1032</v>
      </c>
      <c r="I81" s="534"/>
      <c r="J81" s="10"/>
      <c r="K81" s="87">
        <f t="shared" si="22"/>
        <v>22.900220790611861</v>
      </c>
      <c r="L81" s="87"/>
      <c r="M81" s="87">
        <f t="shared" si="23"/>
        <v>19.791102933217882</v>
      </c>
      <c r="N81" s="87"/>
      <c r="O81" s="87">
        <f t="shared" si="24"/>
        <v>35.905969360802956</v>
      </c>
      <c r="P81" s="87"/>
      <c r="Q81" s="87">
        <f t="shared" si="25"/>
        <v>10.078125</v>
      </c>
      <c r="R81" s="91"/>
    </row>
    <row r="82" spans="1:19">
      <c r="A82" s="296" t="s">
        <v>163</v>
      </c>
      <c r="B82" s="85">
        <f t="shared" si="21"/>
        <v>8011</v>
      </c>
      <c r="C82" s="534"/>
      <c r="D82" s="85">
        <v>5030</v>
      </c>
      <c r="E82" s="85"/>
      <c r="F82" s="85">
        <v>1376</v>
      </c>
      <c r="G82" s="85"/>
      <c r="H82" s="85">
        <v>1605</v>
      </c>
      <c r="I82" s="534"/>
      <c r="J82" s="10"/>
      <c r="K82" s="87">
        <f t="shared" si="22"/>
        <v>12.114750627589753</v>
      </c>
      <c r="L82" s="87"/>
      <c r="M82" s="87">
        <f t="shared" si="23"/>
        <v>13.610780387487823</v>
      </c>
      <c r="N82" s="87"/>
      <c r="O82" s="87">
        <f>F82*100/SUM($F$79:$F$84)</f>
        <v>7.2688853671421025</v>
      </c>
      <c r="P82" s="87"/>
      <c r="Q82" s="87">
        <f t="shared" si="25"/>
        <v>15.673828125</v>
      </c>
      <c r="R82" s="91"/>
    </row>
    <row r="83" spans="1:19">
      <c r="A83" s="295" t="s">
        <v>164</v>
      </c>
      <c r="B83" s="85">
        <f t="shared" si="21"/>
        <v>7908</v>
      </c>
      <c r="C83" s="534"/>
      <c r="D83" s="85">
        <v>4147</v>
      </c>
      <c r="E83" s="85"/>
      <c r="F83" s="85">
        <v>1813</v>
      </c>
      <c r="G83" s="85"/>
      <c r="H83" s="85">
        <v>1948</v>
      </c>
      <c r="I83" s="534"/>
      <c r="J83" s="10"/>
      <c r="K83" s="87">
        <f t="shared" si="22"/>
        <v>11.958987387714364</v>
      </c>
      <c r="L83" s="87"/>
      <c r="M83" s="87">
        <f t="shared" si="23"/>
        <v>11.22145253815348</v>
      </c>
      <c r="N83" s="87"/>
      <c r="O83" s="87">
        <f t="shared" si="24"/>
        <v>9.5773903856312739</v>
      </c>
      <c r="P83" s="87"/>
      <c r="Q83" s="87">
        <f>H83*100/SUM($H$79:$H$84)</f>
        <v>19.0234375</v>
      </c>
      <c r="R83" s="91"/>
    </row>
    <row r="84" spans="1:19">
      <c r="A84" s="19" t="s">
        <v>165</v>
      </c>
      <c r="B84" s="85">
        <f t="shared" si="21"/>
        <v>16057</v>
      </c>
      <c r="C84" s="534"/>
      <c r="D84" s="85">
        <v>9080</v>
      </c>
      <c r="E84" s="85"/>
      <c r="F84" s="85">
        <v>3205</v>
      </c>
      <c r="G84" s="85"/>
      <c r="H84" s="85">
        <v>3772</v>
      </c>
      <c r="I84" s="534"/>
      <c r="J84" s="15"/>
      <c r="K84" s="87">
        <f>B84*100/SUM($B$79:$B$84)</f>
        <v>24.282430511447842</v>
      </c>
      <c r="L84" s="87"/>
      <c r="M84" s="87">
        <f>D84*100/SUM($D$79:$D$84)</f>
        <v>24.569758631886568</v>
      </c>
      <c r="N84" s="87"/>
      <c r="O84" s="87">
        <f>F84*100/SUM($F$79:$F$84)</f>
        <v>16.930797675647121</v>
      </c>
      <c r="P84" s="87"/>
      <c r="Q84" s="87">
        <f>H84*100/SUM($H$79:$H$84)</f>
        <v>36.8359375</v>
      </c>
      <c r="R84" s="91"/>
    </row>
    <row r="85" spans="1:19">
      <c r="A85" s="384" t="s">
        <v>4</v>
      </c>
      <c r="B85" s="85">
        <f t="shared" si="21"/>
        <v>118</v>
      </c>
      <c r="C85" s="534" t="s">
        <v>204</v>
      </c>
      <c r="D85" s="85">
        <v>66</v>
      </c>
      <c r="E85" s="535" t="s">
        <v>204</v>
      </c>
      <c r="F85" s="85">
        <v>52</v>
      </c>
      <c r="G85" s="535" t="s">
        <v>204</v>
      </c>
      <c r="H85" s="85">
        <v>0</v>
      </c>
      <c r="I85" s="534"/>
      <c r="J85" s="15"/>
      <c r="K85" s="90">
        <v>0</v>
      </c>
      <c r="L85" s="90"/>
      <c r="M85" s="90">
        <v>0</v>
      </c>
      <c r="N85" s="91"/>
      <c r="O85" s="90">
        <v>0</v>
      </c>
      <c r="P85" s="90"/>
      <c r="Q85" s="90">
        <v>0</v>
      </c>
      <c r="R85" s="91"/>
    </row>
    <row r="86" spans="1:19" s="16" customFormat="1" ht="6.6" customHeight="1">
      <c r="A86" s="107"/>
      <c r="B86" s="108"/>
      <c r="C86" s="108"/>
      <c r="D86" s="69"/>
      <c r="E86" s="69"/>
      <c r="F86" s="69"/>
      <c r="G86" s="69"/>
      <c r="H86" s="70"/>
      <c r="I86" s="69"/>
      <c r="J86" s="70"/>
      <c r="K86" s="108"/>
      <c r="L86" s="108"/>
      <c r="M86" s="69"/>
      <c r="N86" s="69"/>
      <c r="O86" s="69"/>
      <c r="P86" s="69"/>
      <c r="Q86" s="69"/>
      <c r="R86" s="69"/>
    </row>
    <row r="87" spans="1:19" s="25" customFormat="1" ht="24">
      <c r="A87" s="385" t="s">
        <v>25</v>
      </c>
      <c r="B87" s="86">
        <f t="shared" ref="B87:B94" si="26">SUM(D87,F87,H87)</f>
        <v>66243</v>
      </c>
      <c r="C87" s="534"/>
      <c r="D87" s="86">
        <f>SUM(D88:D94)</f>
        <v>37023</v>
      </c>
      <c r="E87" s="534"/>
      <c r="F87" s="86">
        <f>SUM(F88:F94)</f>
        <v>18980</v>
      </c>
      <c r="G87" s="534"/>
      <c r="H87" s="86">
        <f>SUM(H88:H94)</f>
        <v>10240</v>
      </c>
      <c r="I87" s="534"/>
      <c r="J87" s="104"/>
      <c r="K87" s="89">
        <f>SUM(K88:K93)</f>
        <v>100</v>
      </c>
      <c r="L87" s="89"/>
      <c r="M87" s="89">
        <f>SUM(M88:M93)</f>
        <v>100</v>
      </c>
      <c r="N87" s="89"/>
      <c r="O87" s="89">
        <f>SUM(O88:O93)</f>
        <v>100</v>
      </c>
      <c r="P87" s="89"/>
      <c r="Q87" s="89">
        <f>SUM(Q88:Q93)</f>
        <v>100</v>
      </c>
      <c r="R87" s="89"/>
      <c r="S87" s="109"/>
    </row>
    <row r="88" spans="1:19">
      <c r="A88" s="384" t="s">
        <v>26</v>
      </c>
      <c r="B88" s="85">
        <f t="shared" si="26"/>
        <v>29008</v>
      </c>
      <c r="C88" s="85"/>
      <c r="D88" s="85">
        <v>20152</v>
      </c>
      <c r="E88" s="85"/>
      <c r="F88" s="85">
        <v>7066</v>
      </c>
      <c r="G88" s="85"/>
      <c r="H88" s="85">
        <v>1790</v>
      </c>
      <c r="I88" s="85"/>
      <c r="J88" s="85"/>
      <c r="K88" s="87">
        <f>B88*100/SUM($B$88:$B$93)</f>
        <v>44.289051406934668</v>
      </c>
      <c r="L88" s="87"/>
      <c r="M88" s="87">
        <f>D88*100/SUM($D$88:$D$93)</f>
        <v>55.025530404390686</v>
      </c>
      <c r="N88" s="87"/>
      <c r="O88" s="87">
        <f>F88*100/SUM($F$88:$F$93)</f>
        <v>37.919931308361058</v>
      </c>
      <c r="P88" s="87"/>
      <c r="Q88" s="87">
        <f>H88*100/SUM($H$88:$H$93)</f>
        <v>17.48046875</v>
      </c>
      <c r="R88" s="87"/>
      <c r="S88" s="109"/>
    </row>
    <row r="89" spans="1:19">
      <c r="A89" s="384" t="s">
        <v>42</v>
      </c>
      <c r="B89" s="85">
        <f t="shared" si="26"/>
        <v>16033</v>
      </c>
      <c r="C89" s="85"/>
      <c r="D89" s="85">
        <v>6859</v>
      </c>
      <c r="E89" s="85"/>
      <c r="F89" s="85">
        <v>4778</v>
      </c>
      <c r="G89" s="85"/>
      <c r="H89" s="85">
        <v>4396</v>
      </c>
      <c r="I89" s="85"/>
      <c r="J89" s="85"/>
      <c r="K89" s="87">
        <f>B89*100/SUM($B$88:$B$93)</f>
        <v>24.47898377024902</v>
      </c>
      <c r="L89" s="87"/>
      <c r="M89" s="87">
        <f>D89*100/SUM($D$88:$D$93)</f>
        <v>18.728667777079977</v>
      </c>
      <c r="N89" s="87"/>
      <c r="O89" s="87">
        <f>F89*100/SUM($F$88:$F$93)</f>
        <v>25.641300847912419</v>
      </c>
      <c r="P89" s="87"/>
      <c r="Q89" s="87">
        <f>H89*100/SUM($H$88:$H$93)</f>
        <v>42.9296875</v>
      </c>
      <c r="R89" s="87"/>
      <c r="S89" s="109"/>
    </row>
    <row r="90" spans="1:19">
      <c r="A90" s="384" t="s">
        <v>27</v>
      </c>
      <c r="B90" s="85">
        <f t="shared" si="26"/>
        <v>14986</v>
      </c>
      <c r="C90" s="85"/>
      <c r="D90" s="85">
        <v>7585</v>
      </c>
      <c r="E90" s="85"/>
      <c r="F90" s="85">
        <v>4824</v>
      </c>
      <c r="G90" s="85"/>
      <c r="H90" s="85">
        <v>2577</v>
      </c>
      <c r="I90" s="85"/>
      <c r="J90" s="85"/>
      <c r="K90" s="87">
        <f t="shared" ref="K90:K92" si="27">B90*100/SUM($B$88:$B$93)</f>
        <v>22.88043727193612</v>
      </c>
      <c r="L90" s="87"/>
      <c r="M90" s="87">
        <f t="shared" ref="M90:M92" si="28">D90*100/SUM($D$88:$D$93)</f>
        <v>20.711028588591869</v>
      </c>
      <c r="N90" s="87"/>
      <c r="O90" s="87">
        <f t="shared" ref="O90:O92" si="29">F90*100/SUM($F$88:$F$93)</f>
        <v>25.888161425351509</v>
      </c>
      <c r="P90" s="87"/>
      <c r="Q90" s="87">
        <f t="shared" ref="Q90:Q92" si="30">H90*100/SUM($H$88:$H$93)</f>
        <v>25.166015625</v>
      </c>
      <c r="R90" s="87"/>
      <c r="S90" s="109"/>
    </row>
    <row r="91" spans="1:19">
      <c r="A91" s="384" t="s">
        <v>28</v>
      </c>
      <c r="B91" s="85">
        <f t="shared" si="26"/>
        <v>4848</v>
      </c>
      <c r="C91" s="85"/>
      <c r="D91" s="85">
        <v>1760</v>
      </c>
      <c r="E91" s="85"/>
      <c r="F91" s="85">
        <v>1770</v>
      </c>
      <c r="G91" s="85"/>
      <c r="H91" s="85">
        <v>1318</v>
      </c>
      <c r="I91" s="85"/>
      <c r="J91" s="85"/>
      <c r="K91" s="87">
        <f t="shared" si="27"/>
        <v>7.4018657343084415</v>
      </c>
      <c r="L91" s="87"/>
      <c r="M91" s="87">
        <f t="shared" si="28"/>
        <v>4.8057231794227668</v>
      </c>
      <c r="N91" s="87"/>
      <c r="O91" s="87">
        <f t="shared" si="29"/>
        <v>9.4987656971128054</v>
      </c>
      <c r="P91" s="87"/>
      <c r="Q91" s="87">
        <f t="shared" si="30"/>
        <v>12.87109375</v>
      </c>
      <c r="R91" s="87"/>
      <c r="S91" s="109"/>
    </row>
    <row r="92" spans="1:19">
      <c r="A92" s="384" t="s">
        <v>29</v>
      </c>
      <c r="B92" s="85">
        <f t="shared" si="26"/>
        <v>464</v>
      </c>
      <c r="C92" s="85" t="s">
        <v>204</v>
      </c>
      <c r="D92" s="85">
        <v>200</v>
      </c>
      <c r="E92" s="85" t="s">
        <v>204</v>
      </c>
      <c r="F92" s="85">
        <v>154</v>
      </c>
      <c r="G92" s="85" t="s">
        <v>204</v>
      </c>
      <c r="H92" s="85">
        <v>110</v>
      </c>
      <c r="I92" s="85" t="s">
        <v>204</v>
      </c>
      <c r="J92" s="85"/>
      <c r="K92" s="87">
        <f t="shared" si="27"/>
        <v>0.70842939371268909</v>
      </c>
      <c r="L92" s="87"/>
      <c r="M92" s="87">
        <f t="shared" si="28"/>
        <v>0.54610490675258716</v>
      </c>
      <c r="N92" s="87"/>
      <c r="O92" s="87">
        <f t="shared" si="29"/>
        <v>0.82644628099173556</v>
      </c>
      <c r="P92" s="87"/>
      <c r="Q92" s="87">
        <f t="shared" si="30"/>
        <v>1.07421875</v>
      </c>
      <c r="R92" s="87"/>
      <c r="S92" s="109"/>
    </row>
    <row r="93" spans="1:19">
      <c r="A93" s="384" t="s">
        <v>30</v>
      </c>
      <c r="B93" s="85">
        <f>SUM(D93,F93,H93)</f>
        <v>158</v>
      </c>
      <c r="C93" s="85" t="s">
        <v>204</v>
      </c>
      <c r="D93" s="85">
        <v>67</v>
      </c>
      <c r="E93" s="85" t="s">
        <v>204</v>
      </c>
      <c r="F93" s="85">
        <v>42</v>
      </c>
      <c r="G93" s="85" t="s">
        <v>204</v>
      </c>
      <c r="H93" s="85">
        <v>49</v>
      </c>
      <c r="I93" s="85" t="s">
        <v>204</v>
      </c>
      <c r="J93" s="85"/>
      <c r="K93" s="87">
        <f>B93*100/SUM($B$88:$B$93)</f>
        <v>0.24123242285906224</v>
      </c>
      <c r="L93" s="87"/>
      <c r="M93" s="87">
        <f>D93*100/SUM($D$88:$D$93)</f>
        <v>0.18294514376211671</v>
      </c>
      <c r="N93" s="87"/>
      <c r="O93" s="87">
        <f>F93*100/SUM($F$88:$F$93)</f>
        <v>0.22539444027047334</v>
      </c>
      <c r="P93" s="87"/>
      <c r="Q93" s="87">
        <f>H93*100/SUM($H$88:$H$93)</f>
        <v>0.478515625</v>
      </c>
      <c r="R93" s="87"/>
    </row>
    <row r="94" spans="1:19">
      <c r="A94" s="384" t="s">
        <v>4</v>
      </c>
      <c r="B94" s="85">
        <f t="shared" si="26"/>
        <v>746</v>
      </c>
      <c r="C94" s="85" t="s">
        <v>204</v>
      </c>
      <c r="D94" s="85">
        <v>400</v>
      </c>
      <c r="E94" s="85" t="s">
        <v>204</v>
      </c>
      <c r="F94" s="85">
        <v>346</v>
      </c>
      <c r="G94" s="85" t="s">
        <v>204</v>
      </c>
      <c r="H94" s="85">
        <v>0</v>
      </c>
      <c r="I94" s="85"/>
      <c r="J94" s="85"/>
      <c r="K94" s="90" t="s">
        <v>14</v>
      </c>
      <c r="L94" s="87"/>
      <c r="M94" s="90" t="s">
        <v>14</v>
      </c>
      <c r="N94" s="87"/>
      <c r="O94" s="90" t="s">
        <v>14</v>
      </c>
      <c r="P94" s="87"/>
      <c r="Q94" s="90" t="s">
        <v>14</v>
      </c>
      <c r="R94" s="91"/>
    </row>
    <row r="95" spans="1:19" s="16" customFormat="1" ht="6.6" customHeight="1">
      <c r="A95" s="107"/>
      <c r="B95" s="108"/>
      <c r="C95" s="108"/>
      <c r="D95" s="69"/>
      <c r="E95" s="69"/>
      <c r="F95" s="69"/>
      <c r="G95" s="69"/>
      <c r="H95" s="70"/>
      <c r="I95" s="69"/>
      <c r="J95" s="70"/>
      <c r="K95" s="108"/>
      <c r="L95" s="108"/>
      <c r="M95" s="69"/>
      <c r="N95" s="69"/>
      <c r="O95" s="69"/>
      <c r="P95" s="69"/>
      <c r="Q95" s="69"/>
      <c r="R95" s="69"/>
    </row>
    <row r="96" spans="1:19" s="15" customFormat="1" ht="24">
      <c r="A96" s="227" t="s">
        <v>36</v>
      </c>
      <c r="B96" s="86">
        <f>SUM(D96,F96,H96)</f>
        <v>66244</v>
      </c>
      <c r="C96" s="534"/>
      <c r="D96" s="86">
        <f>SUM(D97:D106)</f>
        <v>37022</v>
      </c>
      <c r="E96" s="534"/>
      <c r="F96" s="86">
        <f>SUM(F97:F106)</f>
        <v>18981</v>
      </c>
      <c r="G96" s="534"/>
      <c r="H96" s="86">
        <f>SUM(H97:H106)</f>
        <v>10241</v>
      </c>
      <c r="I96" s="534"/>
      <c r="J96" s="104"/>
      <c r="K96" s="89">
        <f>SUM(K97:K105)</f>
        <v>99.999999999999986</v>
      </c>
      <c r="L96" s="89"/>
      <c r="M96" s="89">
        <f>SUM(M97:M105)</f>
        <v>100</v>
      </c>
      <c r="N96" s="89"/>
      <c r="O96" s="89">
        <f>SUM(O97:O105)</f>
        <v>100</v>
      </c>
      <c r="P96" s="89"/>
      <c r="Q96" s="89">
        <f>SUM(Q97:Q105)</f>
        <v>99.999999999999986</v>
      </c>
      <c r="R96" s="89"/>
    </row>
    <row r="97" spans="1:18" s="15" customFormat="1">
      <c r="A97" s="384" t="s">
        <v>31</v>
      </c>
      <c r="B97" s="85">
        <f t="shared" ref="B97:B105" si="31">SUM(D97,F97,H97)</f>
        <v>40930</v>
      </c>
      <c r="C97" s="534"/>
      <c r="D97" s="85">
        <v>18936</v>
      </c>
      <c r="E97" s="85"/>
      <c r="F97" s="85">
        <v>12876</v>
      </c>
      <c r="G97" s="85"/>
      <c r="H97" s="85">
        <v>9118</v>
      </c>
      <c r="I97" s="534"/>
      <c r="J97" s="115"/>
      <c r="K97" s="87">
        <f>B97*100/($B$96-$B$106)</f>
        <v>75.750004626802138</v>
      </c>
      <c r="L97" s="87"/>
      <c r="M97" s="87">
        <f>D97/SUM($D$97:$D$105)*100</f>
        <v>69.967484481229675</v>
      </c>
      <c r="N97" s="87"/>
      <c r="O97" s="87">
        <f>F97/SUM($F$97:$F$105)*100</f>
        <v>76.798282237862338</v>
      </c>
      <c r="P97" s="87"/>
      <c r="Q97" s="87">
        <f>H97/SUM($H$97:$H$105)*100</f>
        <v>89.365872782514941</v>
      </c>
      <c r="R97" s="87"/>
    </row>
    <row r="98" spans="1:18" s="15" customFormat="1">
      <c r="A98" s="384" t="s">
        <v>33</v>
      </c>
      <c r="B98" s="85">
        <f t="shared" si="31"/>
        <v>8809</v>
      </c>
      <c r="C98" s="534"/>
      <c r="D98" s="85">
        <v>6412</v>
      </c>
      <c r="E98" s="85"/>
      <c r="F98" s="85">
        <v>2142</v>
      </c>
      <c r="G98" s="85"/>
      <c r="H98" s="85">
        <v>255</v>
      </c>
      <c r="I98" s="534"/>
      <c r="J98" s="116"/>
      <c r="K98" s="87">
        <f t="shared" ref="K98:K105" si="32">B98*100/($B$96-$B$106)</f>
        <v>16.303000018507209</v>
      </c>
      <c r="L98" s="87"/>
      <c r="M98" s="87">
        <f t="shared" ref="M98:M104" si="33">D98/SUM($D$97:$D$105)*100</f>
        <v>23.691989358557493</v>
      </c>
      <c r="N98" s="87"/>
      <c r="O98" s="87">
        <f t="shared" ref="O98:O104" si="34">F98/SUM($F$97:$F$105)*100</f>
        <v>12.775855898842897</v>
      </c>
      <c r="P98" s="87"/>
      <c r="Q98" s="87">
        <f t="shared" ref="Q98:Q104" si="35">H98/SUM($H$97:$H$105)*100</f>
        <v>2.4992649220817409</v>
      </c>
      <c r="R98" s="87"/>
    </row>
    <row r="99" spans="1:18" s="15" customFormat="1">
      <c r="A99" s="384" t="s">
        <v>32</v>
      </c>
      <c r="B99" s="85">
        <f t="shared" si="31"/>
        <v>2807</v>
      </c>
      <c r="C99" s="534"/>
      <c r="D99" s="85">
        <v>1141</v>
      </c>
      <c r="E99" s="85"/>
      <c r="F99" s="85">
        <v>1079</v>
      </c>
      <c r="G99" s="85" t="s">
        <v>204</v>
      </c>
      <c r="H99" s="85">
        <v>587</v>
      </c>
      <c r="I99" s="534"/>
      <c r="J99" s="116"/>
      <c r="K99" s="87">
        <f t="shared" si="32"/>
        <v>5.1949734421557192</v>
      </c>
      <c r="L99" s="87"/>
      <c r="M99" s="87">
        <f t="shared" si="33"/>
        <v>4.2159326041974579</v>
      </c>
      <c r="N99" s="87"/>
      <c r="O99" s="87">
        <f t="shared" si="34"/>
        <v>6.435643564356436</v>
      </c>
      <c r="P99" s="87"/>
      <c r="Q99" s="87">
        <f t="shared" si="35"/>
        <v>5.7532098402430654</v>
      </c>
      <c r="R99" s="87"/>
    </row>
    <row r="100" spans="1:18" s="15" customFormat="1">
      <c r="A100" s="384" t="s">
        <v>35</v>
      </c>
      <c r="B100" s="85">
        <f t="shared" si="31"/>
        <v>290</v>
      </c>
      <c r="C100" s="534" t="s">
        <v>204</v>
      </c>
      <c r="D100" s="85">
        <v>0</v>
      </c>
      <c r="E100" s="85"/>
      <c r="F100" s="85">
        <v>277</v>
      </c>
      <c r="G100" s="85" t="s">
        <v>204</v>
      </c>
      <c r="H100" s="85">
        <v>13</v>
      </c>
      <c r="I100" s="534" t="s">
        <v>204</v>
      </c>
      <c r="J100" s="8"/>
      <c r="K100" s="87">
        <f t="shared" si="32"/>
        <v>0.5367090481742639</v>
      </c>
      <c r="L100" s="87"/>
      <c r="M100" s="87">
        <f t="shared" si="33"/>
        <v>0</v>
      </c>
      <c r="N100" s="87"/>
      <c r="O100" s="87">
        <f t="shared" si="34"/>
        <v>1.6521531671239413</v>
      </c>
      <c r="P100" s="87"/>
      <c r="Q100" s="87">
        <f t="shared" si="35"/>
        <v>0.12741350583161815</v>
      </c>
      <c r="R100" s="87"/>
    </row>
    <row r="101" spans="1:18" s="15" customFormat="1">
      <c r="A101" s="384" t="s">
        <v>130</v>
      </c>
      <c r="B101" s="85">
        <f t="shared" si="31"/>
        <v>25</v>
      </c>
      <c r="C101" s="534" t="s">
        <v>204</v>
      </c>
      <c r="D101" s="85">
        <v>0</v>
      </c>
      <c r="E101" s="85"/>
      <c r="F101" s="85">
        <v>0</v>
      </c>
      <c r="G101" s="85"/>
      <c r="H101" s="85">
        <v>25</v>
      </c>
      <c r="I101" s="534" t="s">
        <v>204</v>
      </c>
      <c r="J101" s="115"/>
      <c r="K101" s="87">
        <f t="shared" si="32"/>
        <v>4.6268021394333093E-2</v>
      </c>
      <c r="L101" s="87"/>
      <c r="M101" s="87">
        <f t="shared" si="33"/>
        <v>0</v>
      </c>
      <c r="N101" s="87"/>
      <c r="O101" s="87">
        <f t="shared" si="34"/>
        <v>0</v>
      </c>
      <c r="P101" s="87"/>
      <c r="Q101" s="87">
        <f t="shared" si="35"/>
        <v>0.24502597275311183</v>
      </c>
      <c r="R101" s="87"/>
    </row>
    <row r="102" spans="1:18" s="15" customFormat="1">
      <c r="A102" s="384" t="s">
        <v>34</v>
      </c>
      <c r="B102" s="85">
        <f t="shared" si="31"/>
        <v>59</v>
      </c>
      <c r="C102" s="534" t="s">
        <v>204</v>
      </c>
      <c r="D102" s="85">
        <v>30</v>
      </c>
      <c r="E102" s="85" t="s">
        <v>204</v>
      </c>
      <c r="F102" s="85">
        <v>0</v>
      </c>
      <c r="G102" s="85"/>
      <c r="H102" s="85">
        <v>29</v>
      </c>
      <c r="I102" s="534" t="s">
        <v>204</v>
      </c>
      <c r="J102" s="115"/>
      <c r="K102" s="87">
        <f t="shared" si="32"/>
        <v>0.10919253049062611</v>
      </c>
      <c r="L102" s="87"/>
      <c r="M102" s="87">
        <f t="shared" si="33"/>
        <v>0.11084835944428022</v>
      </c>
      <c r="N102" s="87"/>
      <c r="O102" s="87">
        <f t="shared" si="34"/>
        <v>0</v>
      </c>
      <c r="P102" s="87"/>
      <c r="Q102" s="87">
        <f t="shared" si="35"/>
        <v>0.28423012839360973</v>
      </c>
      <c r="R102" s="87"/>
    </row>
    <row r="103" spans="1:18" s="15" customFormat="1">
      <c r="A103" s="384" t="s">
        <v>131</v>
      </c>
      <c r="B103" s="85">
        <f t="shared" si="31"/>
        <v>73</v>
      </c>
      <c r="C103" s="534" t="s">
        <v>204</v>
      </c>
      <c r="D103" s="85">
        <v>36</v>
      </c>
      <c r="E103" s="85" t="s">
        <v>204</v>
      </c>
      <c r="F103" s="85">
        <v>0</v>
      </c>
      <c r="G103" s="85"/>
      <c r="H103" s="85">
        <v>37</v>
      </c>
      <c r="I103" s="534" t="s">
        <v>204</v>
      </c>
      <c r="J103" s="115"/>
      <c r="K103" s="87">
        <f t="shared" si="32"/>
        <v>0.13510262247145263</v>
      </c>
      <c r="L103" s="87"/>
      <c r="M103" s="87">
        <f t="shared" si="33"/>
        <v>0.13301803133313625</v>
      </c>
      <c r="N103" s="87"/>
      <c r="O103" s="87">
        <f t="shared" si="34"/>
        <v>0</v>
      </c>
      <c r="P103" s="87"/>
      <c r="Q103" s="87">
        <f t="shared" si="35"/>
        <v>0.36263843967460552</v>
      </c>
      <c r="R103" s="87"/>
    </row>
    <row r="104" spans="1:18" s="15" customFormat="1">
      <c r="A104" s="384" t="s">
        <v>198</v>
      </c>
      <c r="B104" s="85">
        <f t="shared" si="31"/>
        <v>24</v>
      </c>
      <c r="C104" s="534" t="s">
        <v>204</v>
      </c>
      <c r="D104" s="85">
        <v>0</v>
      </c>
      <c r="E104" s="85"/>
      <c r="F104" s="85">
        <v>0</v>
      </c>
      <c r="G104" s="85"/>
      <c r="H104" s="85">
        <v>24</v>
      </c>
      <c r="I104" s="534" t="s">
        <v>204</v>
      </c>
      <c r="J104" s="115"/>
      <c r="K104" s="87">
        <f t="shared" si="32"/>
        <v>4.4417300538559766E-2</v>
      </c>
      <c r="L104" s="87"/>
      <c r="M104" s="87">
        <f t="shared" si="33"/>
        <v>0</v>
      </c>
      <c r="N104" s="87"/>
      <c r="O104" s="87">
        <f t="shared" si="34"/>
        <v>0</v>
      </c>
      <c r="P104" s="87"/>
      <c r="Q104" s="87">
        <f t="shared" si="35"/>
        <v>0.23522493384298734</v>
      </c>
      <c r="R104" s="87"/>
    </row>
    <row r="105" spans="1:18" s="15" customFormat="1">
      <c r="A105" s="384" t="s">
        <v>124</v>
      </c>
      <c r="B105" s="85">
        <f t="shared" si="31"/>
        <v>1016</v>
      </c>
      <c r="C105" s="534"/>
      <c r="D105" s="85">
        <v>509</v>
      </c>
      <c r="E105" s="85" t="s">
        <v>204</v>
      </c>
      <c r="F105" s="85">
        <v>392</v>
      </c>
      <c r="G105" s="85" t="s">
        <v>204</v>
      </c>
      <c r="H105" s="85">
        <v>115</v>
      </c>
      <c r="I105" s="534" t="s">
        <v>204</v>
      </c>
      <c r="J105" s="8"/>
      <c r="K105" s="87">
        <f t="shared" si="32"/>
        <v>1.8803323894656969</v>
      </c>
      <c r="L105" s="87"/>
      <c r="M105" s="87">
        <f>D105/SUM($D$97:$D$105)*100</f>
        <v>1.8807271652379542</v>
      </c>
      <c r="N105" s="87"/>
      <c r="O105" s="87">
        <f>F105/SUM($F$97:$F$105)*100</f>
        <v>2.3380651318143864</v>
      </c>
      <c r="P105" s="87"/>
      <c r="Q105" s="87">
        <f>H105/SUM($H$97:$H$105)*100</f>
        <v>1.1271194746643145</v>
      </c>
      <c r="R105" s="87"/>
    </row>
    <row r="106" spans="1:18" s="15" customFormat="1">
      <c r="A106" s="384" t="s">
        <v>4</v>
      </c>
      <c r="B106" s="85">
        <f>SUM(D106,F106,H106)</f>
        <v>12211</v>
      </c>
      <c r="C106" s="534"/>
      <c r="D106" s="85">
        <v>9958</v>
      </c>
      <c r="E106" s="85"/>
      <c r="F106" s="85">
        <v>2215</v>
      </c>
      <c r="G106" s="85"/>
      <c r="H106" s="85">
        <v>38</v>
      </c>
      <c r="I106" s="534" t="s">
        <v>204</v>
      </c>
      <c r="J106" s="116"/>
      <c r="K106" s="90" t="s">
        <v>14</v>
      </c>
      <c r="L106" s="90"/>
      <c r="M106" s="90" t="s">
        <v>14</v>
      </c>
      <c r="N106" s="91"/>
      <c r="O106" s="90">
        <v>0</v>
      </c>
      <c r="P106" s="90"/>
      <c r="Q106" s="90" t="s">
        <v>14</v>
      </c>
      <c r="R106" s="91"/>
    </row>
    <row r="107" spans="1:18" ht="6" customHeight="1">
      <c r="A107" s="19"/>
      <c r="B107" s="85"/>
      <c r="C107" s="534"/>
      <c r="D107" s="85"/>
      <c r="E107" s="535"/>
      <c r="F107" s="85"/>
      <c r="G107" s="535"/>
      <c r="H107" s="85"/>
      <c r="I107" s="534"/>
      <c r="J107" s="15"/>
      <c r="K107" s="87"/>
      <c r="L107" s="87"/>
      <c r="M107" s="87"/>
      <c r="N107" s="87"/>
      <c r="O107" s="87"/>
      <c r="P107" s="87"/>
      <c r="Q107" s="87"/>
      <c r="R107" s="91"/>
    </row>
    <row r="108" spans="1:18" ht="12">
      <c r="A108" s="463" t="s">
        <v>214</v>
      </c>
      <c r="B108" s="458">
        <f>B18</f>
        <v>9850</v>
      </c>
      <c r="C108" s="647"/>
      <c r="D108" s="458">
        <f>D18</f>
        <v>4565</v>
      </c>
      <c r="E108" s="647"/>
      <c r="F108" s="458">
        <f>F18</f>
        <v>5216</v>
      </c>
      <c r="G108" s="647"/>
      <c r="H108" s="458">
        <f>H18</f>
        <v>69</v>
      </c>
      <c r="I108" s="647" t="s">
        <v>204</v>
      </c>
      <c r="J108" s="465"/>
      <c r="K108" s="467" t="s">
        <v>14</v>
      </c>
      <c r="L108" s="466"/>
      <c r="M108" s="467" t="s">
        <v>14</v>
      </c>
      <c r="N108" s="467"/>
      <c r="O108" s="467" t="s">
        <v>14</v>
      </c>
      <c r="P108" s="468"/>
      <c r="Q108" s="467" t="s">
        <v>14</v>
      </c>
      <c r="R108" s="498"/>
    </row>
    <row r="109" spans="1:18" ht="6.6" customHeight="1" thickBot="1">
      <c r="A109" s="65"/>
      <c r="B109" s="64"/>
      <c r="C109" s="642"/>
      <c r="D109" s="64"/>
      <c r="E109" s="642"/>
      <c r="F109" s="64"/>
      <c r="G109" s="642"/>
      <c r="H109" s="76"/>
      <c r="I109" s="642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9" customFormat="1" ht="6.6" customHeight="1">
      <c r="A110" s="31"/>
      <c r="B110" s="24"/>
      <c r="C110" s="556"/>
      <c r="D110" s="24"/>
      <c r="E110" s="556"/>
      <c r="F110" s="24"/>
      <c r="G110" s="556"/>
      <c r="H110" s="75"/>
      <c r="I110" s="556"/>
    </row>
    <row r="111" spans="1:18" s="9" customFormat="1" ht="22.5" customHeight="1">
      <c r="A111" s="714" t="s">
        <v>160</v>
      </c>
      <c r="B111" s="714"/>
      <c r="C111" s="714"/>
      <c r="D111" s="714"/>
      <c r="E111" s="714"/>
      <c r="F111" s="714"/>
      <c r="G111" s="714"/>
      <c r="H111" s="714"/>
      <c r="I111" s="714"/>
      <c r="J111" s="714"/>
      <c r="K111" s="714"/>
      <c r="L111" s="714"/>
      <c r="M111" s="714"/>
      <c r="N111" s="714"/>
      <c r="O111" s="714"/>
      <c r="P111" s="714"/>
      <c r="Q111" s="714"/>
      <c r="R111" s="714"/>
    </row>
    <row r="112" spans="1:18" s="9" customFormat="1" ht="10.199999999999999">
      <c r="A112" s="287" t="s">
        <v>13</v>
      </c>
      <c r="C112" s="556"/>
      <c r="E112" s="556"/>
      <c r="G112" s="556"/>
      <c r="H112" s="75"/>
      <c r="I112" s="556"/>
    </row>
    <row r="113" spans="1:18" s="9" customFormat="1" ht="10.199999999999999">
      <c r="A113" s="288" t="s">
        <v>68</v>
      </c>
      <c r="B113" s="22"/>
      <c r="C113" s="643"/>
      <c r="D113" s="22"/>
      <c r="E113" s="643"/>
      <c r="F113" s="22"/>
      <c r="G113" s="643"/>
      <c r="H113" s="79"/>
      <c r="I113" s="643"/>
      <c r="J113" s="22"/>
      <c r="K113" s="22"/>
      <c r="L113" s="22"/>
      <c r="M113" s="22"/>
      <c r="N113" s="22"/>
      <c r="O113" s="22"/>
      <c r="P113" s="23"/>
      <c r="Q113" s="23"/>
      <c r="R113" s="23"/>
    </row>
    <row r="114" spans="1:18" s="353" customFormat="1" ht="10.199999999999999">
      <c r="A114" s="9" t="s">
        <v>229</v>
      </c>
      <c r="C114" s="585"/>
      <c r="E114" s="585"/>
      <c r="G114" s="585"/>
      <c r="I114" s="585"/>
    </row>
    <row r="115" spans="1:18">
      <c r="A115" s="111"/>
    </row>
  </sheetData>
  <mergeCells count="15">
    <mergeCell ref="A1:R1"/>
    <mergeCell ref="A4:A10"/>
    <mergeCell ref="B4:I4"/>
    <mergeCell ref="K4:R4"/>
    <mergeCell ref="B7:C10"/>
    <mergeCell ref="D7:I7"/>
    <mergeCell ref="A111:R111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54" orientation="portrait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27</vt:i4>
      </vt:variant>
    </vt:vector>
  </HeadingPairs>
  <TitlesOfParts>
    <vt:vector size="42" baseType="lpstr"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</vt:lpstr>
      <vt:lpstr>7.13</vt:lpstr>
      <vt:lpstr>7.14</vt:lpstr>
      <vt:lpstr>7.15</vt:lpstr>
      <vt:lpstr>'7.1'!Print_Area</vt:lpstr>
      <vt:lpstr>'7.10'!Print_Area</vt:lpstr>
      <vt:lpstr>'7.11'!Print_Area</vt:lpstr>
      <vt:lpstr>'7.12'!Print_Area</vt:lpstr>
      <vt:lpstr>'7.13'!Print_Area</vt:lpstr>
      <vt:lpstr>'7.14'!Print_Area</vt:lpstr>
      <vt:lpstr>'7.15'!Print_Area</vt:lpstr>
      <vt:lpstr>'7.2'!Print_Area</vt:lpstr>
      <vt:lpstr>'7.3'!Print_Area</vt:lpstr>
      <vt:lpstr>'7.4'!Print_Area</vt:lpstr>
      <vt:lpstr>'7.5'!Print_Area</vt:lpstr>
      <vt:lpstr>'7.6'!Print_Area</vt:lpstr>
      <vt:lpstr>'7.7'!Print_Area</vt:lpstr>
      <vt:lpstr>'7.8'!Print_Area</vt:lpstr>
      <vt:lpstr>'7.9'!Print_Area</vt:lpstr>
      <vt:lpstr>'7.1'!Print_Titles</vt:lpstr>
      <vt:lpstr>'7.11'!Print_Titles</vt:lpstr>
      <vt:lpstr>'7.12'!Print_Titles</vt:lpstr>
      <vt:lpstr>'7.13'!Print_Titles</vt:lpstr>
      <vt:lpstr>'7.14'!Print_Titles</vt:lpstr>
      <vt:lpstr>'7.15'!Print_Titles</vt:lpstr>
      <vt:lpstr>'7.3'!Print_Titles</vt:lpstr>
      <vt:lpstr>'7.4'!Print_Titles</vt:lpstr>
      <vt:lpstr>'7.5'!Print_Titles</vt:lpstr>
      <vt:lpstr>'7.7'!Print_Titles</vt:lpstr>
      <vt:lpstr>'7.8'!Print_Titles</vt:lpstr>
      <vt:lpstr>'7.9'!Print_Titles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Pantoja Garcia Erika Marina</dc:creator>
  <cp:lastModifiedBy>Luz Adriana Tovar Martínez </cp:lastModifiedBy>
  <cp:lastPrinted>2012-10-26T01:42:44Z</cp:lastPrinted>
  <dcterms:created xsi:type="dcterms:W3CDTF">2006-05-24T20:42:58Z</dcterms:created>
  <dcterms:modified xsi:type="dcterms:W3CDTF">2019-11-21T20:46:49Z</dcterms:modified>
</cp:coreProperties>
</file>