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876" windowWidth="12120" windowHeight="6300" tabRatio="897"/>
  </bookViews>
  <sheets>
    <sheet name="5.1" sheetId="66" r:id="rId1"/>
    <sheet name="5.2" sheetId="67" r:id="rId2"/>
    <sheet name="5.3-5.4" sheetId="68" r:id="rId3"/>
    <sheet name="5.5" sheetId="69" r:id="rId4"/>
    <sheet name="5.6 - 5.7" sheetId="70" r:id="rId5"/>
    <sheet name="5.8" sheetId="71" r:id="rId6"/>
    <sheet name="5.9" sheetId="72" r:id="rId7"/>
    <sheet name="5.10" sheetId="73" r:id="rId8"/>
    <sheet name="5.11" sheetId="74" r:id="rId9"/>
    <sheet name="5.12" sheetId="9" r:id="rId10"/>
    <sheet name="5.13" sheetId="22" r:id="rId11"/>
    <sheet name="5.14" sheetId="35" r:id="rId12"/>
    <sheet name="5.15" sheetId="64" r:id="rId13"/>
    <sheet name="5.16" sheetId="65" r:id="rId14"/>
    <sheet name="5.17" sheetId="45" r:id="rId15"/>
    <sheet name="5.18" sheetId="7" r:id="rId16"/>
    <sheet name="5.19" sheetId="40" r:id="rId17"/>
    <sheet name="5.20" sheetId="62" r:id="rId18"/>
    <sheet name="5.21" sheetId="6" r:id="rId19"/>
    <sheet name="5.22" sheetId="47" r:id="rId20"/>
    <sheet name="5.23" sheetId="23" r:id="rId21"/>
    <sheet name="5.24" sheetId="5" r:id="rId22"/>
    <sheet name="5.25" sheetId="51" r:id="rId23"/>
  </sheets>
  <definedNames>
    <definedName name="_xlnm._FilterDatabase" localSheetId="0" hidden="1">'5.1'!#REF!</definedName>
    <definedName name="_xlnm._FilterDatabase" localSheetId="7" hidden="1">'5.10'!#REF!</definedName>
    <definedName name="_xlnm._FilterDatabase" localSheetId="9" hidden="1">'5.12'!#REF!</definedName>
    <definedName name="_xlnm._FilterDatabase" localSheetId="10" hidden="1">'5.13'!#REF!</definedName>
    <definedName name="_xlnm._FilterDatabase" localSheetId="11" hidden="1">'5.14'!#REF!</definedName>
    <definedName name="_xlnm._FilterDatabase" localSheetId="12" hidden="1">'5.15'!#REF!</definedName>
    <definedName name="_xlnm._FilterDatabase" localSheetId="13" hidden="1">'5.16'!#REF!</definedName>
    <definedName name="_xlnm._FilterDatabase" localSheetId="14" hidden="1">'5.17'!#REF!</definedName>
    <definedName name="_xlnm._FilterDatabase" localSheetId="15" hidden="1">'5.18'!#REF!</definedName>
    <definedName name="_xlnm._FilterDatabase" localSheetId="16" hidden="1">'5.19'!#REF!</definedName>
    <definedName name="_xlnm._FilterDatabase" localSheetId="1" hidden="1">'5.2'!#REF!</definedName>
    <definedName name="_xlnm._FilterDatabase" localSheetId="17" hidden="1">'5.20'!#REF!</definedName>
    <definedName name="_xlnm._FilterDatabase" localSheetId="18" hidden="1">'5.21'!#REF!</definedName>
    <definedName name="_xlnm._FilterDatabase" localSheetId="19" hidden="1">'5.22'!#REF!</definedName>
    <definedName name="_xlnm._FilterDatabase" localSheetId="20" hidden="1">'5.23'!#REF!</definedName>
    <definedName name="_xlnm._FilterDatabase" localSheetId="21" hidden="1">'5.24'!#REF!</definedName>
    <definedName name="_xlnm._FilterDatabase" localSheetId="22" hidden="1">'5.25'!#REF!</definedName>
    <definedName name="_xlnm._FilterDatabase" localSheetId="2" hidden="1">'5.3-5.4'!#REF!</definedName>
    <definedName name="_xlnm._FilterDatabase" localSheetId="3" hidden="1">'5.5'!#REF!</definedName>
    <definedName name="_xlnm._FilterDatabase" localSheetId="4" hidden="1">'5.6 - 5.7'!#REF!</definedName>
    <definedName name="_xlnm._FilterDatabase" localSheetId="5" hidden="1">'5.8'!#REF!</definedName>
    <definedName name="_xlnm._FilterDatabase" localSheetId="6" hidden="1">'5.9'!#REF!</definedName>
    <definedName name="_xlnm.Print_Area" localSheetId="0">'5.1'!$A$1:$N$62</definedName>
    <definedName name="_xlnm.Print_Area" localSheetId="7">'5.10'!$A$1:$N$34</definedName>
    <definedName name="_xlnm.Print_Area" localSheetId="8">'5.11'!$A$1:$N$23</definedName>
    <definedName name="_xlnm.Print_Area" localSheetId="9">'5.12'!$A$1:$N$47</definedName>
    <definedName name="_xlnm.Print_Area" localSheetId="10">'5.13'!$A$1:$N$73</definedName>
    <definedName name="_xlnm.Print_Area" localSheetId="11">'5.14'!$A$1:$N$60</definedName>
    <definedName name="_xlnm.Print_Area" localSheetId="12">'5.15'!$A$1:$N$64</definedName>
    <definedName name="_xlnm.Print_Area" localSheetId="13">'5.16'!$A$1:$N$75</definedName>
    <definedName name="_xlnm.Print_Area" localSheetId="14">'5.17'!$A$1:$N$71</definedName>
    <definedName name="_xlnm.Print_Area" localSheetId="15">'5.18'!$A$1:$N$74</definedName>
    <definedName name="_xlnm.Print_Area" localSheetId="16">'5.19'!$A$1:$N$50</definedName>
    <definedName name="_xlnm.Print_Area" localSheetId="1">'5.2'!$A$1:$N$47</definedName>
    <definedName name="_xlnm.Print_Area" localSheetId="17">'5.20'!$A$1:$N$82</definedName>
    <definedName name="_xlnm.Print_Area" localSheetId="18">'5.21'!$A$1:$N$40</definedName>
    <definedName name="_xlnm.Print_Area" localSheetId="19">'5.22'!$A$1:$N$64</definedName>
    <definedName name="_xlnm.Print_Area" localSheetId="20">'5.23'!$A$1:$N$63</definedName>
    <definedName name="_xlnm.Print_Area" localSheetId="21">'5.24'!$A$1:$N$46</definedName>
    <definedName name="_xlnm.Print_Area" localSheetId="22">'5.25'!$A$1:$N$76</definedName>
    <definedName name="_xlnm.Print_Area" localSheetId="2">'5.3-5.4'!$A$1:$N$60</definedName>
    <definedName name="_xlnm.Print_Area" localSheetId="3">'5.5'!$A$1:$N$43</definedName>
    <definedName name="_xlnm.Print_Area" localSheetId="4">'5.6 - 5.7'!$A$1:$N$71</definedName>
    <definedName name="_xlnm.Print_Area" localSheetId="5">'5.8'!$A$1:$N$56</definedName>
    <definedName name="_xlnm.Print_Area" localSheetId="6">'5.9'!$A$1:$N$62</definedName>
  </definedNames>
  <calcPr calcId="145621"/>
</workbook>
</file>

<file path=xl/calcChain.xml><?xml version="1.0" encoding="utf-8"?>
<calcChain xmlns="http://schemas.openxmlformats.org/spreadsheetml/2006/main">
  <c r="F24" i="40" l="1"/>
  <c r="B43" i="35" l="1"/>
  <c r="B47" i="35"/>
  <c r="B34" i="35"/>
  <c r="B21" i="35"/>
  <c r="B64" i="22" l="1"/>
  <c r="B62" i="22"/>
  <c r="B61" i="22"/>
  <c r="B60" i="22"/>
  <c r="B59" i="22"/>
  <c r="B58" i="22"/>
  <c r="B57" i="22"/>
  <c r="B56" i="22"/>
  <c r="B55" i="22"/>
  <c r="F54" i="22"/>
  <c r="F53" i="22" s="1"/>
  <c r="D54" i="22"/>
  <c r="D53" i="22" s="1"/>
  <c r="B52" i="22"/>
  <c r="B49" i="22"/>
  <c r="B48" i="22"/>
  <c r="B47" i="22"/>
  <c r="B46" i="22"/>
  <c r="B45" i="22"/>
  <c r="B44" i="22"/>
  <c r="B43" i="22"/>
  <c r="B42" i="22"/>
  <c r="F41" i="22"/>
  <c r="D41" i="22"/>
  <c r="B41" i="22"/>
  <c r="F40" i="22"/>
  <c r="F38" i="22" s="1"/>
  <c r="M39" i="22"/>
  <c r="B39" i="22"/>
  <c r="B36" i="22"/>
  <c r="B35" i="22"/>
  <c r="B34" i="22"/>
  <c r="B33" i="22"/>
  <c r="B32" i="22"/>
  <c r="B31" i="22"/>
  <c r="F30" i="22"/>
  <c r="D30" i="22"/>
  <c r="B30" i="22"/>
  <c r="M29" i="22"/>
  <c r="F29" i="22"/>
  <c r="M35" i="22" s="1"/>
  <c r="D29" i="22"/>
  <c r="D27" i="22" s="1"/>
  <c r="B28" i="22"/>
  <c r="B25" i="22"/>
  <c r="B24" i="22"/>
  <c r="B23" i="22"/>
  <c r="B22" i="22"/>
  <c r="B21" i="22"/>
  <c r="B20" i="22"/>
  <c r="B19" i="22"/>
  <c r="B18" i="22"/>
  <c r="B17" i="22"/>
  <c r="F16" i="22"/>
  <c r="B16" i="22" s="1"/>
  <c r="D16" i="22"/>
  <c r="K15" i="22"/>
  <c r="D15" i="22"/>
  <c r="K24" i="22" s="1"/>
  <c r="B14" i="22"/>
  <c r="I56" i="22" l="1"/>
  <c r="K41" i="22"/>
  <c r="M53" i="22"/>
  <c r="F51" i="22"/>
  <c r="M61" i="22"/>
  <c r="M60" i="22"/>
  <c r="M59" i="22"/>
  <c r="M58" i="22"/>
  <c r="M57" i="22"/>
  <c r="M56" i="22"/>
  <c r="M55" i="22"/>
  <c r="M54" i="22"/>
  <c r="M52" i="22"/>
  <c r="M51" i="22" s="1"/>
  <c r="M38" i="22"/>
  <c r="K53" i="22"/>
  <c r="B53" i="22"/>
  <c r="I53" i="22" s="1"/>
  <c r="D51" i="22"/>
  <c r="B51" i="22" s="1"/>
  <c r="K61" i="22"/>
  <c r="K60" i="22"/>
  <c r="K59" i="22"/>
  <c r="K58" i="22"/>
  <c r="K57" i="22"/>
  <c r="K56" i="22"/>
  <c r="K55" i="22"/>
  <c r="K52" i="22"/>
  <c r="K51" i="22" s="1"/>
  <c r="K30" i="22"/>
  <c r="D13" i="22"/>
  <c r="F27" i="22"/>
  <c r="B27" i="22" s="1"/>
  <c r="B29" i="22"/>
  <c r="K29" i="22"/>
  <c r="D40" i="22"/>
  <c r="M40" i="22"/>
  <c r="B54" i="22"/>
  <c r="I54" i="22" s="1"/>
  <c r="K54" i="22"/>
  <c r="K33" i="22"/>
  <c r="K35" i="22"/>
  <c r="M41" i="22"/>
  <c r="M42" i="22"/>
  <c r="M43" i="22"/>
  <c r="M44" i="22"/>
  <c r="M45" i="22"/>
  <c r="M46" i="22"/>
  <c r="M47" i="22"/>
  <c r="M48" i="22"/>
  <c r="K28" i="22"/>
  <c r="K31" i="22"/>
  <c r="K32" i="22"/>
  <c r="K34" i="22"/>
  <c r="K14" i="22"/>
  <c r="K13" i="22" s="1"/>
  <c r="F15" i="22"/>
  <c r="M16" i="22" s="1"/>
  <c r="K16" i="22"/>
  <c r="K17" i="22"/>
  <c r="K18" i="22"/>
  <c r="K19" i="22"/>
  <c r="K20" i="22"/>
  <c r="K21" i="22"/>
  <c r="K22" i="22"/>
  <c r="K23" i="22"/>
  <c r="M28" i="22"/>
  <c r="M27" i="22" s="1"/>
  <c r="M30" i="22"/>
  <c r="M31" i="22"/>
  <c r="M32" i="22"/>
  <c r="M33" i="22"/>
  <c r="M34" i="22"/>
  <c r="K27" i="22" l="1"/>
  <c r="I58" i="22"/>
  <c r="I61" i="22"/>
  <c r="I52" i="22"/>
  <c r="I51" i="22" s="1"/>
  <c r="K40" i="22"/>
  <c r="B40" i="22"/>
  <c r="D38" i="22"/>
  <c r="B38" i="22" s="1"/>
  <c r="K48" i="22"/>
  <c r="K47" i="22"/>
  <c r="K46" i="22"/>
  <c r="K45" i="22"/>
  <c r="K44" i="22"/>
  <c r="K43" i="22"/>
  <c r="K42" i="22"/>
  <c r="K39" i="22"/>
  <c r="I57" i="22"/>
  <c r="I59" i="22"/>
  <c r="I60" i="22"/>
  <c r="I55" i="22"/>
  <c r="B15" i="22"/>
  <c r="F13" i="22"/>
  <c r="B13" i="22" s="1"/>
  <c r="M24" i="22"/>
  <c r="M23" i="22"/>
  <c r="M22" i="22"/>
  <c r="M21" i="22"/>
  <c r="M20" i="22"/>
  <c r="M19" i="22"/>
  <c r="M18" i="22"/>
  <c r="M17" i="22"/>
  <c r="M14" i="22"/>
  <c r="M13" i="22" s="1"/>
  <c r="M15" i="22"/>
  <c r="I29" i="22"/>
  <c r="I35" i="22"/>
  <c r="I34" i="22"/>
  <c r="I33" i="22"/>
  <c r="I32" i="22"/>
  <c r="I31" i="22"/>
  <c r="I30" i="22"/>
  <c r="I28" i="22"/>
  <c r="I27" i="22" l="1"/>
  <c r="I15" i="22"/>
  <c r="I20" i="22"/>
  <c r="I18" i="22"/>
  <c r="I19" i="22"/>
  <c r="I21" i="22"/>
  <c r="I23" i="22"/>
  <c r="I24" i="22"/>
  <c r="I17" i="22"/>
  <c r="I22" i="22"/>
  <c r="I16" i="22"/>
  <c r="I14" i="22"/>
  <c r="K38" i="22"/>
  <c r="I40" i="22"/>
  <c r="I39" i="22"/>
  <c r="I47" i="22"/>
  <c r="I41" i="22"/>
  <c r="I45" i="22"/>
  <c r="I43" i="22"/>
  <c r="I44" i="22"/>
  <c r="I46" i="22"/>
  <c r="I48" i="22"/>
  <c r="I42" i="22"/>
  <c r="I13" i="22" l="1"/>
  <c r="I38" i="22"/>
  <c r="M59" i="51" l="1"/>
  <c r="M57" i="51" s="1"/>
  <c r="M60" i="51"/>
  <c r="M61" i="51"/>
  <c r="M62" i="51"/>
  <c r="M63" i="51"/>
  <c r="M58" i="51"/>
  <c r="K59" i="51"/>
  <c r="K57" i="51" s="1"/>
  <c r="K60" i="51"/>
  <c r="K61" i="51"/>
  <c r="K62" i="51"/>
  <c r="K63" i="51"/>
  <c r="K58" i="51"/>
  <c r="M51" i="51"/>
  <c r="M52" i="51"/>
  <c r="M53" i="51"/>
  <c r="M54" i="51"/>
  <c r="M50" i="51"/>
  <c r="M49" i="51" s="1"/>
  <c r="K51" i="51"/>
  <c r="K52" i="51"/>
  <c r="K53" i="51"/>
  <c r="K54" i="51"/>
  <c r="K50" i="51"/>
  <c r="K49" i="51" s="1"/>
  <c r="K42" i="51"/>
  <c r="K43" i="51"/>
  <c r="K44" i="51"/>
  <c r="K45" i="51"/>
  <c r="K46" i="51"/>
  <c r="K41" i="51"/>
  <c r="M42" i="51"/>
  <c r="M43" i="51"/>
  <c r="M44" i="51"/>
  <c r="M45" i="51"/>
  <c r="M46" i="51"/>
  <c r="M41" i="51"/>
  <c r="M40" i="51" s="1"/>
  <c r="M37" i="51"/>
  <c r="M36" i="51"/>
  <c r="M35" i="51"/>
  <c r="M34" i="51"/>
  <c r="M33" i="51"/>
  <c r="M32" i="51"/>
  <c r="K37" i="51"/>
  <c r="K36" i="51"/>
  <c r="K35" i="51"/>
  <c r="K34" i="51"/>
  <c r="K33" i="51"/>
  <c r="K32" i="51"/>
  <c r="M28" i="51"/>
  <c r="M27" i="51"/>
  <c r="M26" i="51"/>
  <c r="M25" i="51"/>
  <c r="M24" i="51"/>
  <c r="M23" i="51"/>
  <c r="K28" i="51"/>
  <c r="K27" i="51"/>
  <c r="K26" i="51"/>
  <c r="K25" i="51"/>
  <c r="K24" i="51"/>
  <c r="K23" i="51"/>
  <c r="M19" i="51"/>
  <c r="M18" i="51"/>
  <c r="M17" i="51"/>
  <c r="M16" i="51"/>
  <c r="M15" i="51"/>
  <c r="M14" i="51"/>
  <c r="K19" i="51"/>
  <c r="K18" i="51"/>
  <c r="K17" i="51"/>
  <c r="K16" i="51"/>
  <c r="K15" i="51"/>
  <c r="K14" i="51"/>
  <c r="M37" i="5"/>
  <c r="M36" i="5"/>
  <c r="M35" i="5"/>
  <c r="M34" i="5"/>
  <c r="M33" i="5"/>
  <c r="M32" i="5"/>
  <c r="K37" i="5"/>
  <c r="K36" i="5"/>
  <c r="K35" i="5"/>
  <c r="K34" i="5"/>
  <c r="K33" i="5"/>
  <c r="K32" i="5"/>
  <c r="M28" i="5"/>
  <c r="M27" i="5"/>
  <c r="M26" i="5"/>
  <c r="M25" i="5"/>
  <c r="M24" i="5"/>
  <c r="M23" i="5"/>
  <c r="K28" i="5"/>
  <c r="K27" i="5"/>
  <c r="K26" i="5"/>
  <c r="K25" i="5"/>
  <c r="K24" i="5"/>
  <c r="K23" i="5"/>
  <c r="M19" i="5"/>
  <c r="M18" i="5"/>
  <c r="M17" i="5"/>
  <c r="M16" i="5"/>
  <c r="M15" i="5"/>
  <c r="M14" i="5"/>
  <c r="K19" i="5"/>
  <c r="K18" i="5"/>
  <c r="K17" i="5"/>
  <c r="K16" i="5"/>
  <c r="K15" i="5"/>
  <c r="K14" i="5"/>
  <c r="M47" i="23"/>
  <c r="M49" i="23"/>
  <c r="M50" i="23"/>
  <c r="M51" i="23"/>
  <c r="M52" i="23"/>
  <c r="M53" i="23"/>
  <c r="M48" i="23"/>
  <c r="K49" i="23"/>
  <c r="K47" i="23" s="1"/>
  <c r="K50" i="23"/>
  <c r="K51" i="23"/>
  <c r="K52" i="23"/>
  <c r="K53" i="23"/>
  <c r="K48" i="23"/>
  <c r="I47" i="23"/>
  <c r="I49" i="23"/>
  <c r="I50" i="23"/>
  <c r="I51" i="23"/>
  <c r="I52" i="23"/>
  <c r="I53" i="23"/>
  <c r="I48" i="23"/>
  <c r="M45" i="23"/>
  <c r="M44" i="23"/>
  <c r="M43" i="23"/>
  <c r="M42" i="23"/>
  <c r="M41" i="23"/>
  <c r="M40" i="23"/>
  <c r="K45" i="23"/>
  <c r="K44" i="23"/>
  <c r="K43" i="23"/>
  <c r="K42" i="23"/>
  <c r="K41" i="23"/>
  <c r="K40" i="23"/>
  <c r="I45" i="23"/>
  <c r="I44" i="23"/>
  <c r="I43" i="23"/>
  <c r="I42" i="23"/>
  <c r="I41" i="23"/>
  <c r="I40" i="23"/>
  <c r="M37" i="23"/>
  <c r="M36" i="23"/>
  <c r="M35" i="23"/>
  <c r="M34" i="23"/>
  <c r="M33" i="23"/>
  <c r="M32" i="23"/>
  <c r="K37" i="23"/>
  <c r="K36" i="23"/>
  <c r="K35" i="23"/>
  <c r="K34" i="23"/>
  <c r="K33" i="23"/>
  <c r="K32" i="23"/>
  <c r="I37" i="23"/>
  <c r="I36" i="23"/>
  <c r="I35" i="23"/>
  <c r="I34" i="23"/>
  <c r="I33" i="23"/>
  <c r="I32" i="23"/>
  <c r="M28" i="23"/>
  <c r="M27" i="23"/>
  <c r="M26" i="23"/>
  <c r="M25" i="23"/>
  <c r="M24" i="23"/>
  <c r="M23" i="23"/>
  <c r="K28" i="23"/>
  <c r="K27" i="23"/>
  <c r="K26" i="23"/>
  <c r="K25" i="23"/>
  <c r="K24" i="23"/>
  <c r="K23" i="23"/>
  <c r="I28" i="23"/>
  <c r="I27" i="23"/>
  <c r="I26" i="23"/>
  <c r="I25" i="23"/>
  <c r="I24" i="23"/>
  <c r="I23" i="23"/>
  <c r="M19" i="23"/>
  <c r="M18" i="23"/>
  <c r="M17" i="23"/>
  <c r="M16" i="23"/>
  <c r="M15" i="23"/>
  <c r="M14" i="23"/>
  <c r="K19" i="23"/>
  <c r="K18" i="23"/>
  <c r="K17" i="23"/>
  <c r="K16" i="23"/>
  <c r="K15" i="23"/>
  <c r="K14" i="23"/>
  <c r="I19" i="23"/>
  <c r="I18" i="23"/>
  <c r="I17" i="23"/>
  <c r="I16" i="23"/>
  <c r="I15" i="23"/>
  <c r="I14" i="23"/>
  <c r="M48" i="47"/>
  <c r="M50" i="47"/>
  <c r="M51" i="47"/>
  <c r="M52" i="47"/>
  <c r="M49" i="47"/>
  <c r="I48" i="47"/>
  <c r="K48" i="47"/>
  <c r="K50" i="47"/>
  <c r="K51" i="47"/>
  <c r="K52" i="47"/>
  <c r="K49" i="47"/>
  <c r="I50" i="47"/>
  <c r="I51" i="47"/>
  <c r="I52" i="47"/>
  <c r="I49" i="47"/>
  <c r="M45" i="47"/>
  <c r="M44" i="47"/>
  <c r="M43" i="47"/>
  <c r="M42" i="47"/>
  <c r="M41" i="47"/>
  <c r="M40" i="47"/>
  <c r="K45" i="47"/>
  <c r="K44" i="47"/>
  <c r="K43" i="47"/>
  <c r="K42" i="47"/>
  <c r="K41" i="47"/>
  <c r="K40" i="47"/>
  <c r="I45" i="47"/>
  <c r="I44" i="47"/>
  <c r="I43" i="47"/>
  <c r="I42" i="47"/>
  <c r="I41" i="47"/>
  <c r="I40" i="47"/>
  <c r="I31" i="47"/>
  <c r="K31" i="47"/>
  <c r="M31" i="47"/>
  <c r="M36" i="47"/>
  <c r="M35" i="47"/>
  <c r="M34" i="47"/>
  <c r="M33" i="47"/>
  <c r="M32" i="47"/>
  <c r="K36" i="47"/>
  <c r="K35" i="47"/>
  <c r="K34" i="47"/>
  <c r="K33" i="47"/>
  <c r="K32" i="47"/>
  <c r="I36" i="47"/>
  <c r="I35" i="47"/>
  <c r="I34" i="47"/>
  <c r="I33" i="47"/>
  <c r="I32" i="47"/>
  <c r="M22" i="47"/>
  <c r="M28" i="47"/>
  <c r="M27" i="47"/>
  <c r="M26" i="47"/>
  <c r="M25" i="47"/>
  <c r="M24" i="47"/>
  <c r="M23" i="47"/>
  <c r="K22" i="47"/>
  <c r="K28" i="47"/>
  <c r="K27" i="47"/>
  <c r="K26" i="47"/>
  <c r="K25" i="47"/>
  <c r="K24" i="47"/>
  <c r="K23" i="47"/>
  <c r="I22" i="47"/>
  <c r="I28" i="47"/>
  <c r="I27" i="47"/>
  <c r="I26" i="47"/>
  <c r="I25" i="47"/>
  <c r="I24" i="47"/>
  <c r="I23" i="47"/>
  <c r="M19" i="47"/>
  <c r="M18" i="47"/>
  <c r="M17" i="47"/>
  <c r="M16" i="47"/>
  <c r="M15" i="47"/>
  <c r="M14" i="47"/>
  <c r="K19" i="47"/>
  <c r="K18" i="47"/>
  <c r="K17" i="47"/>
  <c r="K16" i="47"/>
  <c r="K15" i="47"/>
  <c r="K14" i="47"/>
  <c r="I19" i="47"/>
  <c r="I18" i="47"/>
  <c r="I17" i="47"/>
  <c r="I16" i="47"/>
  <c r="I15" i="47"/>
  <c r="I14" i="47"/>
  <c r="M31" i="6"/>
  <c r="M30" i="6"/>
  <c r="M29" i="6"/>
  <c r="M28" i="6"/>
  <c r="M27" i="6" s="1"/>
  <c r="K31" i="6"/>
  <c r="K30" i="6"/>
  <c r="K29" i="6"/>
  <c r="K28" i="6"/>
  <c r="K27" i="6" s="1"/>
  <c r="M24" i="6"/>
  <c r="M23" i="6"/>
  <c r="M22" i="6"/>
  <c r="M20" i="6" s="1"/>
  <c r="M21" i="6"/>
  <c r="K24" i="6"/>
  <c r="K23" i="6"/>
  <c r="K22" i="6"/>
  <c r="K21" i="6"/>
  <c r="K20" i="6" s="1"/>
  <c r="M17" i="6"/>
  <c r="M16" i="6"/>
  <c r="M15" i="6"/>
  <c r="M14" i="6"/>
  <c r="K17" i="6"/>
  <c r="K16" i="6"/>
  <c r="K15" i="6"/>
  <c r="K14" i="6"/>
  <c r="M69" i="62"/>
  <c r="M68" i="62"/>
  <c r="M67" i="62"/>
  <c r="M66" i="62"/>
  <c r="M65" i="62"/>
  <c r="M63" i="62" s="1"/>
  <c r="M64" i="62"/>
  <c r="K65" i="62"/>
  <c r="K66" i="62"/>
  <c r="K63" i="62" s="1"/>
  <c r="K67" i="62"/>
  <c r="K68" i="62"/>
  <c r="K69" i="62"/>
  <c r="K64" i="62"/>
  <c r="M60" i="62"/>
  <c r="M59" i="62"/>
  <c r="M58" i="62"/>
  <c r="M57" i="62"/>
  <c r="M55" i="62" s="1"/>
  <c r="M56" i="62"/>
  <c r="K60" i="62"/>
  <c r="K59" i="62"/>
  <c r="K58" i="62"/>
  <c r="K55" i="62" s="1"/>
  <c r="K57" i="62"/>
  <c r="K56" i="62"/>
  <c r="M52" i="62"/>
  <c r="M51" i="62"/>
  <c r="M50" i="62"/>
  <c r="M49" i="62"/>
  <c r="K52" i="62"/>
  <c r="K51" i="62"/>
  <c r="K50" i="62"/>
  <c r="K49" i="62"/>
  <c r="K48" i="62" s="1"/>
  <c r="M45" i="62"/>
  <c r="M44" i="62"/>
  <c r="M43" i="62"/>
  <c r="M42" i="62"/>
  <c r="M41" i="62"/>
  <c r="K45" i="62"/>
  <c r="K44" i="62"/>
  <c r="K40" i="62" s="1"/>
  <c r="K43" i="62"/>
  <c r="K42" i="62"/>
  <c r="K41" i="62"/>
  <c r="M37" i="62"/>
  <c r="M36" i="62"/>
  <c r="M35" i="62"/>
  <c r="M34" i="62"/>
  <c r="M33" i="62"/>
  <c r="M32" i="62"/>
  <c r="M31" i="62" s="1"/>
  <c r="K37" i="62"/>
  <c r="K36" i="62"/>
  <c r="K35" i="62"/>
  <c r="K34" i="62"/>
  <c r="K33" i="62"/>
  <c r="K31" i="62" s="1"/>
  <c r="K32" i="62"/>
  <c r="M28" i="62"/>
  <c r="M27" i="62"/>
  <c r="M26" i="62"/>
  <c r="M25" i="62"/>
  <c r="M24" i="62"/>
  <c r="M23" i="62"/>
  <c r="K28" i="62"/>
  <c r="K27" i="62"/>
  <c r="K26" i="62"/>
  <c r="K25" i="62"/>
  <c r="K24" i="62"/>
  <c r="K23" i="62"/>
  <c r="M35" i="40"/>
  <c r="M37" i="40"/>
  <c r="M38" i="40"/>
  <c r="M39" i="40"/>
  <c r="M40" i="40"/>
  <c r="M41" i="40"/>
  <c r="M42" i="40"/>
  <c r="M43" i="40"/>
  <c r="M36" i="40"/>
  <c r="K35" i="40"/>
  <c r="K37" i="40"/>
  <c r="K38" i="40"/>
  <c r="K39" i="40"/>
  <c r="K40" i="40"/>
  <c r="K41" i="40"/>
  <c r="K42" i="40"/>
  <c r="K43" i="40"/>
  <c r="K36" i="40"/>
  <c r="I35" i="40"/>
  <c r="I37" i="40"/>
  <c r="I38" i="40"/>
  <c r="I39" i="40"/>
  <c r="I40" i="40"/>
  <c r="I41" i="40"/>
  <c r="I42" i="40"/>
  <c r="I43" i="40"/>
  <c r="I36" i="40"/>
  <c r="M32" i="40"/>
  <c r="M31" i="40"/>
  <c r="M30" i="40"/>
  <c r="M29" i="40"/>
  <c r="M28" i="40"/>
  <c r="M27" i="40"/>
  <c r="M26" i="40"/>
  <c r="M25" i="40"/>
  <c r="K32" i="40"/>
  <c r="K31" i="40"/>
  <c r="K30" i="40"/>
  <c r="K29" i="40"/>
  <c r="K28" i="40"/>
  <c r="K27" i="40"/>
  <c r="K26" i="40"/>
  <c r="K25" i="40"/>
  <c r="K21" i="40"/>
  <c r="K20" i="40"/>
  <c r="K19" i="40"/>
  <c r="K18" i="40"/>
  <c r="K17" i="40"/>
  <c r="K16" i="40"/>
  <c r="K15" i="40"/>
  <c r="K14" i="40"/>
  <c r="M62" i="7"/>
  <c r="M61" i="7"/>
  <c r="M60" i="7"/>
  <c r="M59" i="7"/>
  <c r="M58" i="7"/>
  <c r="M57" i="7"/>
  <c r="K62" i="7"/>
  <c r="K61" i="7"/>
  <c r="K60" i="7"/>
  <c r="K59" i="7"/>
  <c r="K58" i="7"/>
  <c r="K57" i="7"/>
  <c r="I62" i="7"/>
  <c r="I61" i="7"/>
  <c r="I60" i="7"/>
  <c r="I59" i="7"/>
  <c r="I58" i="7"/>
  <c r="I57" i="7"/>
  <c r="M53" i="7"/>
  <c r="M52" i="7"/>
  <c r="M51" i="7"/>
  <c r="M50" i="7"/>
  <c r="M49" i="7"/>
  <c r="K53" i="7"/>
  <c r="K52" i="7"/>
  <c r="K51" i="7"/>
  <c r="K50" i="7"/>
  <c r="K49" i="7"/>
  <c r="I53" i="7"/>
  <c r="I52" i="7"/>
  <c r="I51" i="7"/>
  <c r="I50" i="7"/>
  <c r="I49" i="7"/>
  <c r="M45" i="7"/>
  <c r="M44" i="7"/>
  <c r="M43" i="7"/>
  <c r="M42" i="7"/>
  <c r="M41" i="7"/>
  <c r="K45" i="7"/>
  <c r="K44" i="7"/>
  <c r="K43" i="7"/>
  <c r="K42" i="7"/>
  <c r="K41" i="7"/>
  <c r="I45" i="7"/>
  <c r="I44" i="7"/>
  <c r="I43" i="7"/>
  <c r="I42" i="7"/>
  <c r="I41" i="7"/>
  <c r="M36" i="7"/>
  <c r="M35" i="7"/>
  <c r="M34" i="7"/>
  <c r="M33" i="7"/>
  <c r="M32" i="7"/>
  <c r="K36" i="7"/>
  <c r="K35" i="7"/>
  <c r="K34" i="7"/>
  <c r="K33" i="7"/>
  <c r="K32" i="7"/>
  <c r="I36" i="7"/>
  <c r="I35" i="7"/>
  <c r="I34" i="7"/>
  <c r="I33" i="7"/>
  <c r="I32" i="7"/>
  <c r="M28" i="7"/>
  <c r="M27" i="7"/>
  <c r="M26" i="7"/>
  <c r="M25" i="7"/>
  <c r="M24" i="7"/>
  <c r="M23" i="7"/>
  <c r="K28" i="7"/>
  <c r="K27" i="7"/>
  <c r="K26" i="7"/>
  <c r="K25" i="7"/>
  <c r="K24" i="7"/>
  <c r="K23" i="7"/>
  <c r="I28" i="7"/>
  <c r="I27" i="7"/>
  <c r="I26" i="7"/>
  <c r="I25" i="7"/>
  <c r="I24" i="7"/>
  <c r="I23" i="7"/>
  <c r="M19" i="7"/>
  <c r="M18" i="7"/>
  <c r="M17" i="7"/>
  <c r="M16" i="7"/>
  <c r="M15" i="7"/>
  <c r="M14" i="7"/>
  <c r="K19" i="7"/>
  <c r="K18" i="7"/>
  <c r="K17" i="7"/>
  <c r="K16" i="7"/>
  <c r="K15" i="7"/>
  <c r="K14" i="7"/>
  <c r="I19" i="7"/>
  <c r="I18" i="7"/>
  <c r="I17" i="7"/>
  <c r="I16" i="7"/>
  <c r="I15" i="7"/>
  <c r="I14" i="7"/>
  <c r="M61" i="45"/>
  <c r="M60" i="45"/>
  <c r="M59" i="45"/>
  <c r="M58" i="45"/>
  <c r="M57" i="45"/>
  <c r="M56" i="45"/>
  <c r="K61" i="45"/>
  <c r="K60" i="45"/>
  <c r="K59" i="45"/>
  <c r="K58" i="45"/>
  <c r="K57" i="45"/>
  <c r="K56" i="45"/>
  <c r="I61" i="45"/>
  <c r="I60" i="45"/>
  <c r="I59" i="45"/>
  <c r="I58" i="45"/>
  <c r="I57" i="45"/>
  <c r="I56" i="45"/>
  <c r="M53" i="45"/>
  <c r="M52" i="45"/>
  <c r="M51" i="45"/>
  <c r="M50" i="45"/>
  <c r="M49" i="45"/>
  <c r="M48" i="45"/>
  <c r="K53" i="45"/>
  <c r="K52" i="45"/>
  <c r="K51" i="45"/>
  <c r="K50" i="45"/>
  <c r="K49" i="45"/>
  <c r="K48" i="45"/>
  <c r="I53" i="45"/>
  <c r="I52" i="45"/>
  <c r="I51" i="45"/>
  <c r="I50" i="45"/>
  <c r="I49" i="45"/>
  <c r="I48" i="45"/>
  <c r="M45" i="45"/>
  <c r="M44" i="45"/>
  <c r="M43" i="45"/>
  <c r="M42" i="45"/>
  <c r="M41" i="45"/>
  <c r="M40" i="45"/>
  <c r="K45" i="45"/>
  <c r="K44" i="45"/>
  <c r="K43" i="45"/>
  <c r="K42" i="45"/>
  <c r="K41" i="45"/>
  <c r="K40" i="45"/>
  <c r="I45" i="45"/>
  <c r="I44" i="45"/>
  <c r="I43" i="45"/>
  <c r="I42" i="45"/>
  <c r="I41" i="45"/>
  <c r="I40" i="45"/>
  <c r="M37" i="45"/>
  <c r="M36" i="45"/>
  <c r="M35" i="45"/>
  <c r="M34" i="45"/>
  <c r="M33" i="45"/>
  <c r="M32" i="45"/>
  <c r="K37" i="45"/>
  <c r="K36" i="45"/>
  <c r="K35" i="45"/>
  <c r="K34" i="45"/>
  <c r="K33" i="45"/>
  <c r="K32" i="45"/>
  <c r="I37" i="45"/>
  <c r="I36" i="45"/>
  <c r="I35" i="45"/>
  <c r="I34" i="45"/>
  <c r="I33" i="45"/>
  <c r="I32" i="45"/>
  <c r="M28" i="45"/>
  <c r="M27" i="45"/>
  <c r="M26" i="45"/>
  <c r="M25" i="45"/>
  <c r="M24" i="45"/>
  <c r="M23" i="45"/>
  <c r="K28" i="45"/>
  <c r="K27" i="45"/>
  <c r="K26" i="45"/>
  <c r="K25" i="45"/>
  <c r="K24" i="45"/>
  <c r="K23" i="45"/>
  <c r="I28" i="45"/>
  <c r="I27" i="45"/>
  <c r="I26" i="45"/>
  <c r="I25" i="45"/>
  <c r="I24" i="45"/>
  <c r="I23" i="45"/>
  <c r="M19" i="45"/>
  <c r="M18" i="45"/>
  <c r="M17" i="45"/>
  <c r="M16" i="45"/>
  <c r="M15" i="45"/>
  <c r="M14" i="45"/>
  <c r="K19" i="45"/>
  <c r="K18" i="45"/>
  <c r="K17" i="45"/>
  <c r="K16" i="45"/>
  <c r="K15" i="45"/>
  <c r="K14" i="45"/>
  <c r="I19" i="45"/>
  <c r="I18" i="45"/>
  <c r="I17" i="45"/>
  <c r="I16" i="45"/>
  <c r="I15" i="45"/>
  <c r="I14" i="45"/>
  <c r="M61" i="65"/>
  <c r="M60" i="65"/>
  <c r="M59" i="65"/>
  <c r="M58" i="65"/>
  <c r="M57" i="65"/>
  <c r="M56" i="65"/>
  <c r="M55" i="65"/>
  <c r="M54" i="65"/>
  <c r="K61" i="65"/>
  <c r="K60" i="65"/>
  <c r="K59" i="65"/>
  <c r="K58" i="65"/>
  <c r="K57" i="65"/>
  <c r="K56" i="65"/>
  <c r="K55" i="65"/>
  <c r="K54" i="65"/>
  <c r="M50" i="65"/>
  <c r="M49" i="65"/>
  <c r="M48" i="65"/>
  <c r="M47" i="65"/>
  <c r="M46" i="65"/>
  <c r="K50" i="65"/>
  <c r="K49" i="65"/>
  <c r="K48" i="65"/>
  <c r="K47" i="65"/>
  <c r="K46" i="65"/>
  <c r="M42" i="65"/>
  <c r="M41" i="65"/>
  <c r="M40" i="65"/>
  <c r="M39" i="65"/>
  <c r="M38" i="65"/>
  <c r="M37" i="65"/>
  <c r="M36" i="65"/>
  <c r="K42" i="65"/>
  <c r="K41" i="65"/>
  <c r="K40" i="65"/>
  <c r="K39" i="65"/>
  <c r="K38" i="65"/>
  <c r="K37" i="65"/>
  <c r="K36" i="65"/>
  <c r="M32" i="65"/>
  <c r="M31" i="65"/>
  <c r="M30" i="65"/>
  <c r="M29" i="65"/>
  <c r="M28" i="65"/>
  <c r="M27" i="65"/>
  <c r="M26" i="65"/>
  <c r="M25" i="65"/>
  <c r="K32" i="65"/>
  <c r="K31" i="65"/>
  <c r="K30" i="65"/>
  <c r="K29" i="65"/>
  <c r="K28" i="65"/>
  <c r="K27" i="65"/>
  <c r="K26" i="65"/>
  <c r="K25" i="65"/>
  <c r="M21" i="65"/>
  <c r="M20" i="65"/>
  <c r="M19" i="65"/>
  <c r="M18" i="65"/>
  <c r="M17" i="65"/>
  <c r="M16" i="65"/>
  <c r="M15" i="65"/>
  <c r="M14" i="65"/>
  <c r="K21" i="65"/>
  <c r="K20" i="65"/>
  <c r="K19" i="65"/>
  <c r="K18" i="65"/>
  <c r="K17" i="65"/>
  <c r="K16" i="65"/>
  <c r="K15" i="65"/>
  <c r="K14" i="65"/>
  <c r="B56" i="64"/>
  <c r="M48" i="64"/>
  <c r="M49" i="64"/>
  <c r="M50" i="64"/>
  <c r="M51" i="64"/>
  <c r="M52" i="64"/>
  <c r="M53" i="64"/>
  <c r="M47" i="64"/>
  <c r="K48" i="64"/>
  <c r="K49" i="64"/>
  <c r="K50" i="64"/>
  <c r="K51" i="64"/>
  <c r="K52" i="64"/>
  <c r="K53" i="64"/>
  <c r="K47" i="64"/>
  <c r="M43" i="64"/>
  <c r="M42" i="64"/>
  <c r="M41" i="64"/>
  <c r="M40" i="64"/>
  <c r="M39" i="64"/>
  <c r="M38" i="64"/>
  <c r="M37" i="64"/>
  <c r="M36" i="64"/>
  <c r="K42" i="64"/>
  <c r="K40" i="64"/>
  <c r="K38" i="64"/>
  <c r="K37" i="64"/>
  <c r="M26" i="64"/>
  <c r="M27" i="64"/>
  <c r="M28" i="64"/>
  <c r="M29" i="64"/>
  <c r="M30" i="64"/>
  <c r="M31" i="64"/>
  <c r="M32" i="64"/>
  <c r="M25" i="64"/>
  <c r="K31" i="64"/>
  <c r="K32" i="64"/>
  <c r="K26" i="64"/>
  <c r="K27" i="64"/>
  <c r="K28" i="64"/>
  <c r="K29" i="64"/>
  <c r="K30" i="64"/>
  <c r="K25" i="64"/>
  <c r="M15" i="64"/>
  <c r="M16" i="64"/>
  <c r="M17" i="64"/>
  <c r="M18" i="64"/>
  <c r="M19" i="64"/>
  <c r="M20" i="64"/>
  <c r="M21" i="64"/>
  <c r="M14" i="64"/>
  <c r="K15" i="64"/>
  <c r="K16" i="64"/>
  <c r="K17" i="64"/>
  <c r="K18" i="64"/>
  <c r="K19" i="64"/>
  <c r="K20" i="64"/>
  <c r="K21" i="64"/>
  <c r="K14" i="64"/>
  <c r="F45" i="35"/>
  <c r="D45" i="35"/>
  <c r="K45" i="35" s="1"/>
  <c r="D49" i="35"/>
  <c r="K47" i="35" s="1"/>
  <c r="F49" i="35"/>
  <c r="K48" i="35"/>
  <c r="K46" i="35"/>
  <c r="M30" i="35"/>
  <c r="F36" i="35"/>
  <c r="D36" i="35"/>
  <c r="K40" i="35" s="1"/>
  <c r="B36" i="35"/>
  <c r="M36" i="35"/>
  <c r="K38" i="35"/>
  <c r="K37" i="35"/>
  <c r="K33" i="35"/>
  <c r="M27" i="35"/>
  <c r="M26" i="35"/>
  <c r="M25" i="35"/>
  <c r="M24" i="35"/>
  <c r="M23" i="35"/>
  <c r="M22" i="35"/>
  <c r="K24" i="35"/>
  <c r="K25" i="35"/>
  <c r="K26" i="35"/>
  <c r="K27" i="35"/>
  <c r="M18" i="35"/>
  <c r="M19" i="35"/>
  <c r="M20" i="35"/>
  <c r="K23" i="35"/>
  <c r="K22" i="35"/>
  <c r="K21" i="35"/>
  <c r="K20" i="35"/>
  <c r="K19" i="35"/>
  <c r="K18" i="35"/>
  <c r="M15" i="35"/>
  <c r="M14" i="35"/>
  <c r="K15" i="35"/>
  <c r="K14" i="35"/>
  <c r="M41" i="9"/>
  <c r="M40" i="9"/>
  <c r="M39" i="9"/>
  <c r="M38" i="9"/>
  <c r="M37" i="9"/>
  <c r="M36" i="9"/>
  <c r="M32" i="9"/>
  <c r="M31" i="9"/>
  <c r="M30" i="9"/>
  <c r="M29" i="9"/>
  <c r="M28" i="9"/>
  <c r="K32" i="9"/>
  <c r="K31" i="9"/>
  <c r="K30" i="9"/>
  <c r="K29" i="9"/>
  <c r="K28" i="9"/>
  <c r="K27" i="9"/>
  <c r="M23" i="9"/>
  <c r="M22" i="9"/>
  <c r="M21" i="9"/>
  <c r="M20" i="9"/>
  <c r="M19" i="9"/>
  <c r="M18" i="9"/>
  <c r="K23" i="9"/>
  <c r="K22" i="9"/>
  <c r="K21" i="9"/>
  <c r="K20" i="9"/>
  <c r="K19" i="9"/>
  <c r="K18" i="9"/>
  <c r="M15" i="9"/>
  <c r="M14" i="9"/>
  <c r="K15" i="9"/>
  <c r="K14" i="9"/>
  <c r="M29" i="73"/>
  <c r="M28" i="73"/>
  <c r="M27" i="73"/>
  <c r="M26" i="73"/>
  <c r="K29" i="73"/>
  <c r="K28" i="73"/>
  <c r="K27" i="73"/>
  <c r="K26" i="73"/>
  <c r="M23" i="73"/>
  <c r="M22" i="73"/>
  <c r="M21" i="73"/>
  <c r="M20" i="73"/>
  <c r="M17" i="73"/>
  <c r="M16" i="73"/>
  <c r="M15" i="73"/>
  <c r="M14" i="73"/>
  <c r="K17" i="73"/>
  <c r="K16" i="73"/>
  <c r="K15" i="73"/>
  <c r="K14" i="73"/>
  <c r="K44" i="71"/>
  <c r="D43" i="71"/>
  <c r="B44" i="71"/>
  <c r="D44" i="71"/>
  <c r="F44" i="71"/>
  <c r="B45" i="71"/>
  <c r="B46" i="71"/>
  <c r="B47" i="71"/>
  <c r="M39" i="71"/>
  <c r="M40" i="71"/>
  <c r="M38" i="71"/>
  <c r="M37" i="71"/>
  <c r="M33" i="71"/>
  <c r="M32" i="71"/>
  <c r="M31" i="71"/>
  <c r="M30" i="71"/>
  <c r="K33" i="71"/>
  <c r="K32" i="71"/>
  <c r="K31" i="71"/>
  <c r="K30" i="71"/>
  <c r="K16" i="71"/>
  <c r="K17" i="71"/>
  <c r="K18" i="71"/>
  <c r="M18" i="71"/>
  <c r="M17" i="71"/>
  <c r="M16" i="71"/>
  <c r="M15" i="71"/>
  <c r="K15" i="71"/>
  <c r="M64" i="70"/>
  <c r="M63" i="70"/>
  <c r="M62" i="70"/>
  <c r="M61" i="70"/>
  <c r="K64" i="70"/>
  <c r="K63" i="70"/>
  <c r="K62" i="70"/>
  <c r="K61" i="70"/>
  <c r="M57" i="70"/>
  <c r="M56" i="70"/>
  <c r="M55" i="70"/>
  <c r="M54" i="70"/>
  <c r="K57" i="70"/>
  <c r="K56" i="70"/>
  <c r="K55" i="70"/>
  <c r="K54" i="70"/>
  <c r="M50" i="70"/>
  <c r="M49" i="70"/>
  <c r="M48" i="70"/>
  <c r="M47" i="70"/>
  <c r="K50" i="70"/>
  <c r="K49" i="70"/>
  <c r="K48" i="70"/>
  <c r="K47" i="70"/>
  <c r="M37" i="69"/>
  <c r="M36" i="69"/>
  <c r="M35" i="69"/>
  <c r="M31" i="69" s="1"/>
  <c r="M34" i="69"/>
  <c r="M33" i="69"/>
  <c r="M32" i="69"/>
  <c r="K37" i="69"/>
  <c r="K36" i="69"/>
  <c r="K35" i="69"/>
  <c r="K34" i="69"/>
  <c r="K33" i="69"/>
  <c r="K32" i="69"/>
  <c r="K31" i="69" s="1"/>
  <c r="M28" i="69"/>
  <c r="M27" i="69"/>
  <c r="M26" i="69"/>
  <c r="M25" i="69"/>
  <c r="M24" i="69"/>
  <c r="M23" i="69"/>
  <c r="K28" i="69"/>
  <c r="K27" i="69"/>
  <c r="K26" i="69"/>
  <c r="K25" i="69"/>
  <c r="K24" i="69"/>
  <c r="K23" i="69"/>
  <c r="M19" i="69"/>
  <c r="M18" i="69"/>
  <c r="M17" i="69"/>
  <c r="M16" i="69"/>
  <c r="M15" i="69"/>
  <c r="M14" i="69"/>
  <c r="K19" i="69"/>
  <c r="K18" i="69"/>
  <c r="K17" i="69"/>
  <c r="K16" i="69"/>
  <c r="K15" i="69"/>
  <c r="K14" i="69"/>
  <c r="M52" i="68"/>
  <c r="M51" i="68"/>
  <c r="K52" i="68"/>
  <c r="K51" i="68"/>
  <c r="M47" i="68"/>
  <c r="M46" i="68"/>
  <c r="M25" i="68"/>
  <c r="M24" i="68"/>
  <c r="K25" i="68"/>
  <c r="K24" i="68"/>
  <c r="M20" i="68"/>
  <c r="M19" i="68"/>
  <c r="K20" i="68"/>
  <c r="K19" i="68"/>
  <c r="M15" i="68"/>
  <c r="M14" i="68"/>
  <c r="K15" i="68"/>
  <c r="K14" i="68"/>
  <c r="M32" i="67"/>
  <c r="M31" i="67"/>
  <c r="M30" i="67"/>
  <c r="M29" i="67"/>
  <c r="M28" i="67"/>
  <c r="M27" i="67"/>
  <c r="K32" i="67"/>
  <c r="K31" i="67"/>
  <c r="K30" i="67"/>
  <c r="K29" i="67"/>
  <c r="K28" i="67"/>
  <c r="K27" i="67"/>
  <c r="M23" i="67"/>
  <c r="M22" i="67"/>
  <c r="M21" i="67"/>
  <c r="M20" i="67"/>
  <c r="M19" i="67"/>
  <c r="M18" i="67"/>
  <c r="K23" i="67"/>
  <c r="K22" i="67"/>
  <c r="K21" i="67"/>
  <c r="K20" i="67"/>
  <c r="K19" i="67"/>
  <c r="K18" i="67"/>
  <c r="K40" i="51" l="1"/>
  <c r="M31" i="51"/>
  <c r="K31" i="51"/>
  <c r="M31" i="5"/>
  <c r="K31" i="5"/>
  <c r="I39" i="47"/>
  <c r="M40" i="62"/>
  <c r="M13" i="64"/>
  <c r="M24" i="64"/>
  <c r="K24" i="64"/>
  <c r="K13" i="64"/>
  <c r="M46" i="64"/>
  <c r="M50" i="35"/>
  <c r="K44" i="35"/>
  <c r="K50" i="35"/>
  <c r="K51" i="35"/>
  <c r="M47" i="35"/>
  <c r="K34" i="35"/>
  <c r="K31" i="35"/>
  <c r="K35" i="35"/>
  <c r="K39" i="35"/>
  <c r="K32" i="35"/>
  <c r="K36" i="35"/>
  <c r="M45" i="66" l="1"/>
  <c r="M44" i="66"/>
  <c r="M43" i="66"/>
  <c r="M42" i="66"/>
  <c r="K45" i="66"/>
  <c r="K44" i="66"/>
  <c r="K43" i="66"/>
  <c r="K42" i="66"/>
  <c r="M38" i="66"/>
  <c r="M37" i="66"/>
  <c r="K38" i="66"/>
  <c r="K37" i="66"/>
  <c r="B58" i="51"/>
  <c r="B55" i="51"/>
  <c r="B32" i="51"/>
  <c r="F31" i="5"/>
  <c r="B31" i="5" s="1"/>
  <c r="D31" i="5"/>
  <c r="B32" i="5"/>
  <c r="B53" i="23"/>
  <c r="D48" i="47"/>
  <c r="F48" i="47"/>
  <c r="B55" i="47"/>
  <c r="B53" i="47"/>
  <c r="B52" i="47"/>
  <c r="B32" i="62"/>
  <c r="B64" i="62"/>
  <c r="B38" i="40"/>
  <c r="B43" i="40"/>
  <c r="B49" i="7"/>
  <c r="B40" i="7"/>
  <c r="B41" i="7"/>
  <c r="B23" i="7"/>
  <c r="B63" i="7"/>
  <c r="D55" i="45" l="1"/>
  <c r="B63" i="45"/>
  <c r="D64" i="65" l="1"/>
  <c r="F64" i="65"/>
  <c r="M65" i="65" s="1"/>
  <c r="B64" i="65"/>
  <c r="D53" i="65"/>
  <c r="K53" i="65"/>
  <c r="M53" i="65" l="1"/>
  <c r="B65" i="65" l="1"/>
  <c r="I65" i="65" s="1"/>
  <c r="B61" i="65"/>
  <c r="B47" i="65"/>
  <c r="B48" i="65"/>
  <c r="F24" i="64"/>
  <c r="D24" i="64"/>
  <c r="F35" i="64"/>
  <c r="D35" i="64"/>
  <c r="F46" i="64"/>
  <c r="D46" i="64"/>
  <c r="B52" i="64"/>
  <c r="B48" i="64"/>
  <c r="B51" i="64"/>
  <c r="B50" i="64"/>
  <c r="B32" i="64"/>
  <c r="D43" i="35"/>
  <c r="B50" i="35"/>
  <c r="B44" i="35"/>
  <c r="D32" i="35"/>
  <c r="B48" i="35"/>
  <c r="B45" i="35" l="1"/>
  <c r="D23" i="35"/>
  <c r="F51" i="72" l="1"/>
  <c r="F43" i="71" l="1"/>
  <c r="B37" i="71"/>
  <c r="F36" i="71"/>
  <c r="M36" i="71" s="1"/>
  <c r="D36" i="71"/>
  <c r="D35" i="71" s="1"/>
  <c r="F50" i="72"/>
  <c r="B54" i="72"/>
  <c r="B52" i="72"/>
  <c r="B53" i="72"/>
  <c r="B41" i="72"/>
  <c r="B19" i="72"/>
  <c r="F35" i="71" l="1"/>
  <c r="B35" i="71" s="1"/>
  <c r="K40" i="71"/>
  <c r="K39" i="71"/>
  <c r="K37" i="71"/>
  <c r="K38" i="71"/>
  <c r="K36" i="71"/>
  <c r="B43" i="71"/>
  <c r="F29" i="71"/>
  <c r="D29" i="71"/>
  <c r="K29" i="71" s="1"/>
  <c r="D22" i="71"/>
  <c r="D13" i="71"/>
  <c r="B41" i="71"/>
  <c r="B32" i="71"/>
  <c r="B19" i="71"/>
  <c r="F14" i="71"/>
  <c r="M14" i="71" s="1"/>
  <c r="D14" i="71"/>
  <c r="K14" i="71" s="1"/>
  <c r="B21" i="70"/>
  <c r="F13" i="70"/>
  <c r="F18" i="70"/>
  <c r="D18" i="70"/>
  <c r="D22" i="69"/>
  <c r="D13" i="70"/>
  <c r="B16" i="70"/>
  <c r="D28" i="71" l="1"/>
  <c r="K45" i="71"/>
  <c r="K46" i="71"/>
  <c r="K47" i="71"/>
  <c r="M44" i="71"/>
  <c r="M45" i="71"/>
  <c r="M46" i="71"/>
  <c r="M47" i="71"/>
  <c r="I45" i="71"/>
  <c r="I46" i="71"/>
  <c r="I44" i="71"/>
  <c r="I47" i="71"/>
  <c r="F13" i="71"/>
  <c r="B13" i="71" s="1"/>
  <c r="D21" i="71"/>
  <c r="K22" i="71" s="1"/>
  <c r="F28" i="71"/>
  <c r="M29" i="71"/>
  <c r="K20" i="70"/>
  <c r="K19" i="70"/>
  <c r="M20" i="70"/>
  <c r="M19" i="70"/>
  <c r="M43" i="71" l="1"/>
  <c r="K43" i="71"/>
  <c r="I43" i="71" s="1"/>
  <c r="K26" i="71"/>
  <c r="K24" i="71"/>
  <c r="K23" i="71"/>
  <c r="K25" i="71"/>
  <c r="F29" i="72"/>
  <c r="F28" i="72" l="1"/>
  <c r="M33" i="72"/>
  <c r="M32" i="72"/>
  <c r="M31" i="72"/>
  <c r="M30" i="72"/>
  <c r="M29" i="72"/>
  <c r="D49" i="51"/>
  <c r="F40" i="51"/>
  <c r="D40" i="51"/>
  <c r="B41" i="51"/>
  <c r="B48" i="23"/>
  <c r="F47" i="23"/>
  <c r="D47" i="23"/>
  <c r="D24" i="40"/>
  <c r="B30" i="40"/>
  <c r="B18" i="35"/>
  <c r="B20" i="35"/>
  <c r="B22" i="35"/>
  <c r="B24" i="35"/>
  <c r="B25" i="35"/>
  <c r="B26" i="35"/>
  <c r="B27" i="35"/>
  <c r="B28" i="35"/>
  <c r="F23" i="35"/>
  <c r="B23" i="35" s="1"/>
  <c r="F19" i="35"/>
  <c r="F17" i="35" s="1"/>
  <c r="D19" i="35"/>
  <c r="B53" i="35"/>
  <c r="B40" i="51" l="1"/>
  <c r="B17" i="35"/>
  <c r="B19" i="35"/>
  <c r="D17" i="35"/>
  <c r="K46" i="64"/>
  <c r="B47" i="23"/>
  <c r="I27" i="35"/>
  <c r="M21" i="35"/>
  <c r="M17" i="35" l="1"/>
  <c r="I25" i="35"/>
  <c r="I19" i="35"/>
  <c r="I22" i="35"/>
  <c r="I24" i="35"/>
  <c r="I26" i="35"/>
  <c r="I23" i="35"/>
  <c r="I20" i="35"/>
  <c r="I18" i="35"/>
  <c r="I21" i="35"/>
  <c r="K39" i="9"/>
  <c r="K37" i="9"/>
  <c r="F17" i="9"/>
  <c r="D17" i="9"/>
  <c r="D35" i="9"/>
  <c r="F35" i="9"/>
  <c r="F26" i="9"/>
  <c r="D26" i="9"/>
  <c r="B33" i="9"/>
  <c r="B24" i="9"/>
  <c r="B53" i="68"/>
  <c r="F50" i="68"/>
  <c r="D50" i="68"/>
  <c r="F45" i="68"/>
  <c r="D45" i="68"/>
  <c r="B48" i="68"/>
  <c r="I17" i="35" l="1"/>
  <c r="K17" i="35"/>
  <c r="F26" i="67"/>
  <c r="D26" i="67"/>
  <c r="F17" i="67"/>
  <c r="D17" i="67"/>
  <c r="B24" i="67"/>
  <c r="B33" i="67"/>
  <c r="F50" i="66"/>
  <c r="D50" i="66"/>
  <c r="D48" i="66"/>
  <c r="B54" i="66"/>
  <c r="B26" i="67" l="1"/>
  <c r="K53" i="66"/>
  <c r="K49" i="66"/>
  <c r="K50" i="66"/>
  <c r="K54" i="66"/>
  <c r="K52" i="66"/>
  <c r="K51" i="66"/>
  <c r="D44" i="72"/>
  <c r="F44" i="72"/>
  <c r="D27" i="66"/>
  <c r="F27" i="66"/>
  <c r="F43" i="72" l="1"/>
  <c r="M48" i="72"/>
  <c r="M44" i="72"/>
  <c r="M47" i="72"/>
  <c r="M46" i="72"/>
  <c r="M45" i="72"/>
  <c r="D43" i="72"/>
  <c r="K45" i="72"/>
  <c r="K44" i="72"/>
  <c r="K47" i="72"/>
  <c r="K46" i="72"/>
  <c r="K48" i="72"/>
  <c r="K30" i="66"/>
  <c r="K33" i="66"/>
  <c r="K29" i="66"/>
  <c r="K28" i="66"/>
  <c r="K31" i="66"/>
  <c r="K27" i="66"/>
  <c r="M32" i="66"/>
  <c r="M28" i="66"/>
  <c r="M31" i="66"/>
  <c r="M27" i="66"/>
  <c r="M33" i="66"/>
  <c r="M29" i="66"/>
  <c r="M30" i="66"/>
  <c r="B19" i="64"/>
  <c r="D13" i="51"/>
  <c r="F13" i="51"/>
  <c r="B15" i="51"/>
  <c r="F46" i="70"/>
  <c r="D46" i="70"/>
  <c r="B13" i="51" l="1"/>
  <c r="B14" i="71"/>
  <c r="B46" i="70"/>
  <c r="B42" i="65"/>
  <c r="B55" i="23" l="1"/>
  <c r="B49" i="23"/>
  <c r="B50" i="23"/>
  <c r="B51" i="23"/>
  <c r="B52" i="23"/>
  <c r="D13" i="47"/>
  <c r="B50" i="47"/>
  <c r="B51" i="47"/>
  <c r="B49" i="47"/>
  <c r="D13" i="62"/>
  <c r="F55" i="62"/>
  <c r="D55" i="62"/>
  <c r="B52" i="62"/>
  <c r="D48" i="62"/>
  <c r="F13" i="62"/>
  <c r="D13" i="7"/>
  <c r="F48" i="7"/>
  <c r="F22" i="7"/>
  <c r="F56" i="7"/>
  <c r="D56" i="7"/>
  <c r="B57" i="7"/>
  <c r="B65" i="7"/>
  <c r="D35" i="65"/>
  <c r="D24" i="65"/>
  <c r="B51" i="65"/>
  <c r="F45" i="65"/>
  <c r="D45" i="65"/>
  <c r="B32" i="65"/>
  <c r="K36" i="64"/>
  <c r="K39" i="64"/>
  <c r="K41" i="64"/>
  <c r="K43" i="64"/>
  <c r="B21" i="64"/>
  <c r="B43" i="64"/>
  <c r="K56" i="7" l="1"/>
  <c r="M56" i="7"/>
  <c r="K49" i="35"/>
  <c r="K43" i="35" s="1"/>
  <c r="K52" i="35"/>
  <c r="K24" i="65"/>
  <c r="K35" i="64"/>
  <c r="M48" i="62"/>
  <c r="M35" i="64"/>
  <c r="B13" i="62"/>
  <c r="F13" i="7"/>
  <c r="F13" i="64"/>
  <c r="D14" i="72"/>
  <c r="D51" i="72"/>
  <c r="D36" i="72"/>
  <c r="D35" i="72" s="1"/>
  <c r="D29" i="72"/>
  <c r="D22" i="72"/>
  <c r="B18" i="72"/>
  <c r="F14" i="72"/>
  <c r="F36" i="72"/>
  <c r="F53" i="70"/>
  <c r="D53" i="70"/>
  <c r="B58" i="70"/>
  <c r="B51" i="70"/>
  <c r="D13" i="64"/>
  <c r="F23" i="68"/>
  <c r="D23" i="68"/>
  <c r="F18" i="68"/>
  <c r="D18" i="68"/>
  <c r="B16" i="68"/>
  <c r="B21" i="68"/>
  <c r="F13" i="68"/>
  <c r="D13" i="68"/>
  <c r="D50" i="72" l="1"/>
  <c r="M40" i="72"/>
  <c r="M36" i="72"/>
  <c r="M37" i="72"/>
  <c r="M39" i="72"/>
  <c r="M38" i="72"/>
  <c r="F35" i="72"/>
  <c r="D28" i="72"/>
  <c r="K33" i="72"/>
  <c r="K29" i="72"/>
  <c r="K31" i="72"/>
  <c r="K30" i="72"/>
  <c r="K32" i="72"/>
  <c r="D21" i="72"/>
  <c r="K23" i="72"/>
  <c r="K22" i="72"/>
  <c r="K26" i="72"/>
  <c r="K25" i="72"/>
  <c r="K24" i="72"/>
  <c r="K14" i="72"/>
  <c r="K17" i="72"/>
  <c r="K15" i="72"/>
  <c r="K18" i="72"/>
  <c r="K16" i="72"/>
  <c r="D13" i="72"/>
  <c r="M16" i="72"/>
  <c r="M14" i="72"/>
  <c r="M15" i="72"/>
  <c r="M18" i="72"/>
  <c r="M17" i="72"/>
  <c r="F13" i="72"/>
  <c r="B13" i="72" s="1"/>
  <c r="B13" i="68"/>
  <c r="B51" i="72"/>
  <c r="B35" i="72"/>
  <c r="D13" i="45"/>
  <c r="F13" i="65"/>
  <c r="D13" i="65"/>
  <c r="K21" i="72" l="1"/>
  <c r="B50" i="72"/>
  <c r="B48" i="47"/>
  <c r="B72" i="62"/>
  <c r="K54" i="72" l="1"/>
  <c r="M52" i="72"/>
  <c r="K53" i="72"/>
  <c r="K52" i="72"/>
  <c r="M54" i="72"/>
  <c r="M53" i="72"/>
  <c r="M51" i="72"/>
  <c r="I53" i="72"/>
  <c r="I52" i="72"/>
  <c r="I54" i="72"/>
  <c r="I50" i="72" s="1"/>
  <c r="K51" i="72"/>
  <c r="I51" i="72"/>
  <c r="D22" i="62"/>
  <c r="M48" i="35"/>
  <c r="F32" i="35"/>
  <c r="M50" i="72" l="1"/>
  <c r="K50" i="72"/>
  <c r="D30" i="35"/>
  <c r="M44" i="35"/>
  <c r="M46" i="35"/>
  <c r="M52" i="35"/>
  <c r="F43" i="35"/>
  <c r="M45" i="35"/>
  <c r="M51" i="35"/>
  <c r="M49" i="35"/>
  <c r="M33" i="35"/>
  <c r="M31" i="35"/>
  <c r="M37" i="35"/>
  <c r="M40" i="35"/>
  <c r="M32" i="35"/>
  <c r="M39" i="35"/>
  <c r="M35" i="35"/>
  <c r="M38" i="35"/>
  <c r="M34" i="35"/>
  <c r="F15" i="74"/>
  <c r="D15" i="74"/>
  <c r="K21" i="73"/>
  <c r="K22" i="73"/>
  <c r="K23" i="73"/>
  <c r="K20" i="73"/>
  <c r="B43" i="72"/>
  <c r="F22" i="72"/>
  <c r="M43" i="35" l="1"/>
  <c r="K15" i="74"/>
  <c r="K14" i="74"/>
  <c r="K17" i="74"/>
  <c r="K16" i="74"/>
  <c r="M15" i="74"/>
  <c r="M14" i="74"/>
  <c r="M17" i="74"/>
  <c r="M16" i="74"/>
  <c r="M25" i="72"/>
  <c r="M24" i="72"/>
  <c r="M23" i="72"/>
  <c r="M26" i="72"/>
  <c r="M22" i="72"/>
  <c r="K30" i="35"/>
  <c r="B20" i="62"/>
  <c r="B14" i="67" l="1"/>
  <c r="D13" i="73" l="1"/>
  <c r="B15" i="9"/>
  <c r="B14" i="9"/>
  <c r="I14" i="9" s="1"/>
  <c r="D13" i="9"/>
  <c r="F13" i="73"/>
  <c r="B13" i="70"/>
  <c r="I15" i="9" l="1"/>
  <c r="B13" i="9"/>
  <c r="F31" i="51"/>
  <c r="D31" i="51"/>
  <c r="B14" i="51"/>
  <c r="F22" i="51"/>
  <c r="D22" i="51"/>
  <c r="B23" i="51"/>
  <c r="B66" i="51"/>
  <c r="F13" i="5"/>
  <c r="D13" i="5"/>
  <c r="F22" i="5"/>
  <c r="D22" i="5"/>
  <c r="B23" i="5"/>
  <c r="B14" i="5"/>
  <c r="D13" i="23"/>
  <c r="F13" i="23"/>
  <c r="F22" i="23"/>
  <c r="D22" i="23"/>
  <c r="F39" i="23"/>
  <c r="D39" i="23"/>
  <c r="B29" i="23"/>
  <c r="B20" i="23"/>
  <c r="F22" i="47"/>
  <c r="D22" i="47"/>
  <c r="F13" i="47"/>
  <c r="B13" i="47" s="1"/>
  <c r="M22" i="5" l="1"/>
  <c r="M13" i="51"/>
  <c r="M22" i="51"/>
  <c r="K13" i="51"/>
  <c r="K22" i="51"/>
  <c r="K13" i="5"/>
  <c r="M13" i="5"/>
  <c r="K22" i="5"/>
  <c r="B13" i="23"/>
  <c r="D39" i="47"/>
  <c r="F39" i="47"/>
  <c r="B40" i="47"/>
  <c r="B23" i="47"/>
  <c r="B14" i="47"/>
  <c r="B31" i="6"/>
  <c r="F31" i="62"/>
  <c r="D31" i="62"/>
  <c r="M15" i="62"/>
  <c r="M16" i="62"/>
  <c r="M17" i="62"/>
  <c r="M18" i="62"/>
  <c r="M19" i="62"/>
  <c r="M14" i="62"/>
  <c r="K15" i="62"/>
  <c r="K16" i="62"/>
  <c r="K17" i="62"/>
  <c r="K18" i="62"/>
  <c r="K19" i="62"/>
  <c r="K14" i="62"/>
  <c r="B14" i="62"/>
  <c r="B23" i="62"/>
  <c r="F22" i="62"/>
  <c r="B24" i="40"/>
  <c r="F39" i="7"/>
  <c r="D39" i="7"/>
  <c r="D48" i="7"/>
  <c r="B54" i="7"/>
  <c r="D22" i="7"/>
  <c r="B14" i="7"/>
  <c r="F22" i="45"/>
  <c r="D22" i="45"/>
  <c r="B29" i="45"/>
  <c r="M22" i="62" l="1"/>
  <c r="M13" i="7"/>
  <c r="M13" i="62"/>
  <c r="M22" i="7"/>
  <c r="M39" i="47"/>
  <c r="K22" i="7"/>
  <c r="K13" i="7"/>
  <c r="M13" i="47"/>
  <c r="K39" i="7"/>
  <c r="K39" i="47"/>
  <c r="M39" i="7"/>
  <c r="K22" i="62"/>
  <c r="K13" i="47"/>
  <c r="K13" i="62"/>
  <c r="D31" i="45"/>
  <c r="F13" i="45"/>
  <c r="B20" i="45"/>
  <c r="B21" i="65"/>
  <c r="B54" i="64"/>
  <c r="B40" i="35"/>
  <c r="K13" i="65" l="1"/>
  <c r="M13" i="65"/>
  <c r="B13" i="45"/>
  <c r="F19" i="73"/>
  <c r="D19" i="73"/>
  <c r="F22" i="71"/>
  <c r="F21" i="71" l="1"/>
  <c r="D13" i="74"/>
  <c r="M35" i="71"/>
  <c r="M28" i="71"/>
  <c r="K28" i="71"/>
  <c r="B38" i="71"/>
  <c r="B39" i="71"/>
  <c r="I39" i="71" s="1"/>
  <c r="B40" i="71"/>
  <c r="B30" i="71"/>
  <c r="B31" i="71"/>
  <c r="B33" i="71"/>
  <c r="B23" i="71"/>
  <c r="B24" i="71"/>
  <c r="B25" i="71"/>
  <c r="B26" i="71"/>
  <c r="B37" i="69"/>
  <c r="F13" i="69"/>
  <c r="D13" i="69"/>
  <c r="B20" i="69"/>
  <c r="F22" i="69"/>
  <c r="B22" i="69" s="1"/>
  <c r="F31" i="69"/>
  <c r="D31" i="69"/>
  <c r="B28" i="69"/>
  <c r="B32" i="67"/>
  <c r="F26" i="66"/>
  <c r="D26" i="66"/>
  <c r="F41" i="66"/>
  <c r="D41" i="66"/>
  <c r="B46" i="66"/>
  <c r="I40" i="71" l="1"/>
  <c r="M25" i="71"/>
  <c r="M23" i="71"/>
  <c r="M26" i="71"/>
  <c r="M24" i="71"/>
  <c r="I33" i="71"/>
  <c r="I31" i="71"/>
  <c r="I38" i="71"/>
  <c r="I37" i="71"/>
  <c r="I30" i="71"/>
  <c r="I32" i="71"/>
  <c r="M22" i="71"/>
  <c r="B36" i="71"/>
  <c r="I36" i="71" s="1"/>
  <c r="M13" i="69"/>
  <c r="M22" i="69"/>
  <c r="K13" i="69"/>
  <c r="K22" i="69"/>
  <c r="B22" i="71"/>
  <c r="B13" i="69"/>
  <c r="B29" i="71"/>
  <c r="I29" i="71" s="1"/>
  <c r="M13" i="71"/>
  <c r="K13" i="71"/>
  <c r="K35" i="71" l="1"/>
  <c r="M21" i="71"/>
  <c r="B21" i="71"/>
  <c r="I22" i="71" s="1"/>
  <c r="I28" i="71"/>
  <c r="B28" i="71"/>
  <c r="I35" i="71"/>
  <c r="B15" i="71"/>
  <c r="B16" i="71"/>
  <c r="B17" i="71"/>
  <c r="B18" i="71"/>
  <c r="I18" i="71" l="1"/>
  <c r="I14" i="71"/>
  <c r="I17" i="71"/>
  <c r="I16" i="71"/>
  <c r="I15" i="71"/>
  <c r="I24" i="71"/>
  <c r="I23" i="71"/>
  <c r="K21" i="71"/>
  <c r="I25" i="71"/>
  <c r="I26" i="71"/>
  <c r="I21" i="71" s="1"/>
  <c r="B49" i="64"/>
  <c r="F30" i="35"/>
  <c r="I13" i="71" l="1"/>
  <c r="B32" i="72"/>
  <c r="B64" i="51" l="1"/>
  <c r="B63" i="51"/>
  <c r="B62" i="51"/>
  <c r="B61" i="51"/>
  <c r="I61" i="51" s="1"/>
  <c r="B60" i="51"/>
  <c r="B59" i="51"/>
  <c r="B54" i="51"/>
  <c r="B53" i="51"/>
  <c r="I53" i="51" s="1"/>
  <c r="B52" i="51"/>
  <c r="B51" i="51"/>
  <c r="B50" i="51"/>
  <c r="B47" i="51"/>
  <c r="B46" i="51"/>
  <c r="B45" i="51"/>
  <c r="B44" i="51"/>
  <c r="B43" i="51"/>
  <c r="I43" i="51" s="1"/>
  <c r="B42" i="51"/>
  <c r="B38" i="51"/>
  <c r="B37" i="51"/>
  <c r="B36" i="51"/>
  <c r="I36" i="51" s="1"/>
  <c r="B35" i="51"/>
  <c r="B34" i="51"/>
  <c r="B33" i="51"/>
  <c r="B29" i="51"/>
  <c r="B28" i="51"/>
  <c r="B27" i="51"/>
  <c r="B26" i="51"/>
  <c r="B25" i="51"/>
  <c r="I25" i="51" s="1"/>
  <c r="B24" i="51"/>
  <c r="B20" i="51"/>
  <c r="B19" i="51"/>
  <c r="B18" i="51"/>
  <c r="B17" i="51"/>
  <c r="I17" i="51" s="1"/>
  <c r="B16" i="51"/>
  <c r="D57" i="51"/>
  <c r="F57" i="51"/>
  <c r="F49" i="51"/>
  <c r="B19" i="5"/>
  <c r="B38" i="5"/>
  <c r="B37" i="5"/>
  <c r="I37" i="5" s="1"/>
  <c r="B36" i="5"/>
  <c r="B35" i="5"/>
  <c r="B34" i="5"/>
  <c r="B33" i="5"/>
  <c r="B29" i="5"/>
  <c r="B28" i="5"/>
  <c r="B27" i="5"/>
  <c r="B26" i="5"/>
  <c r="B25" i="5"/>
  <c r="I25" i="5" s="1"/>
  <c r="B24" i="5"/>
  <c r="B20" i="5"/>
  <c r="B18" i="5"/>
  <c r="B17" i="5"/>
  <c r="B16" i="5"/>
  <c r="I16" i="5" s="1"/>
  <c r="B15" i="5"/>
  <c r="K13" i="23"/>
  <c r="B45" i="23"/>
  <c r="B44" i="23"/>
  <c r="B43" i="23"/>
  <c r="B42" i="23"/>
  <c r="B41" i="23"/>
  <c r="B40" i="23"/>
  <c r="B37" i="23"/>
  <c r="B36" i="23"/>
  <c r="B35" i="23"/>
  <c r="B34" i="23"/>
  <c r="B33" i="23"/>
  <c r="B32" i="23"/>
  <c r="B28" i="23"/>
  <c r="B27" i="23"/>
  <c r="B26" i="23"/>
  <c r="B25" i="23"/>
  <c r="B24" i="23"/>
  <c r="B23" i="23"/>
  <c r="B19" i="23"/>
  <c r="B18" i="23"/>
  <c r="B17" i="23"/>
  <c r="B16" i="23"/>
  <c r="B15" i="23"/>
  <c r="B14" i="23"/>
  <c r="F31" i="23"/>
  <c r="D31" i="23"/>
  <c r="B46" i="47"/>
  <c r="B45" i="47"/>
  <c r="B44" i="47"/>
  <c r="B43" i="47"/>
  <c r="B42" i="47"/>
  <c r="B41" i="47"/>
  <c r="B37" i="47"/>
  <c r="B36" i="47"/>
  <c r="B35" i="47"/>
  <c r="B34" i="47"/>
  <c r="B33" i="47"/>
  <c r="B32" i="47"/>
  <c r="B29" i="47"/>
  <c r="B28" i="47"/>
  <c r="B27" i="47"/>
  <c r="B26" i="47"/>
  <c r="B25" i="47"/>
  <c r="B24" i="47"/>
  <c r="B20" i="47"/>
  <c r="B19" i="47"/>
  <c r="B18" i="47"/>
  <c r="B17" i="47"/>
  <c r="B16" i="47"/>
  <c r="B15" i="47"/>
  <c r="F31" i="47"/>
  <c r="D31" i="47"/>
  <c r="B32" i="6"/>
  <c r="B30" i="6"/>
  <c r="B29" i="6"/>
  <c r="B28" i="6"/>
  <c r="B25" i="6"/>
  <c r="B24" i="6"/>
  <c r="B23" i="6"/>
  <c r="B22" i="6"/>
  <c r="B21" i="6"/>
  <c r="B18" i="6"/>
  <c r="B17" i="6"/>
  <c r="I17" i="6" s="1"/>
  <c r="B16" i="6"/>
  <c r="B15" i="6"/>
  <c r="B14" i="6"/>
  <c r="F27" i="6"/>
  <c r="D27" i="6"/>
  <c r="F20" i="6"/>
  <c r="D20" i="6"/>
  <c r="D13" i="6"/>
  <c r="F13" i="6"/>
  <c r="I59" i="51" l="1"/>
  <c r="I58" i="51"/>
  <c r="I63" i="51"/>
  <c r="I62" i="51"/>
  <c r="I60" i="51"/>
  <c r="I50" i="51"/>
  <c r="I54" i="51"/>
  <c r="I51" i="51"/>
  <c r="I52" i="51"/>
  <c r="I44" i="51"/>
  <c r="I45" i="51"/>
  <c r="I42" i="51"/>
  <c r="I41" i="51"/>
  <c r="I46" i="51"/>
  <c r="I33" i="51"/>
  <c r="I32" i="51"/>
  <c r="I31" i="51" s="1"/>
  <c r="I37" i="51"/>
  <c r="I34" i="51"/>
  <c r="I35" i="51"/>
  <c r="I26" i="51"/>
  <c r="I27" i="51"/>
  <c r="I24" i="51"/>
  <c r="I23" i="51"/>
  <c r="I28" i="51"/>
  <c r="I18" i="51"/>
  <c r="I19" i="51"/>
  <c r="I16" i="51"/>
  <c r="I14" i="51"/>
  <c r="I15" i="51"/>
  <c r="I34" i="5"/>
  <c r="I33" i="5"/>
  <c r="I32" i="5"/>
  <c r="I35" i="5"/>
  <c r="I36" i="5"/>
  <c r="I27" i="5"/>
  <c r="I26" i="5"/>
  <c r="I24" i="5"/>
  <c r="I23" i="5"/>
  <c r="I28" i="5"/>
  <c r="I19" i="5"/>
  <c r="I17" i="5"/>
  <c r="I18" i="5"/>
  <c r="I15" i="5"/>
  <c r="I14" i="5"/>
  <c r="I16" i="6"/>
  <c r="I14" i="6"/>
  <c r="I15" i="6"/>
  <c r="I30" i="6"/>
  <c r="I29" i="6"/>
  <c r="B22" i="51"/>
  <c r="I28" i="6"/>
  <c r="I31" i="6"/>
  <c r="B49" i="51"/>
  <c r="B22" i="23"/>
  <c r="B31" i="47"/>
  <c r="B22" i="47"/>
  <c r="B39" i="47"/>
  <c r="B57" i="51"/>
  <c r="B31" i="51"/>
  <c r="B13" i="5"/>
  <c r="B22" i="5"/>
  <c r="B39" i="23"/>
  <c r="M13" i="23"/>
  <c r="M39" i="23"/>
  <c r="K39" i="23"/>
  <c r="M31" i="23"/>
  <c r="B31" i="23"/>
  <c r="K31" i="23"/>
  <c r="K22" i="23"/>
  <c r="M22" i="23"/>
  <c r="I22" i="6"/>
  <c r="B20" i="6"/>
  <c r="B13" i="6"/>
  <c r="M13" i="6"/>
  <c r="B27" i="6"/>
  <c r="I24" i="6"/>
  <c r="I21" i="6"/>
  <c r="I23" i="6"/>
  <c r="K13" i="6"/>
  <c r="B70" i="62"/>
  <c r="B69" i="62"/>
  <c r="B68" i="62"/>
  <c r="I68" i="62" s="1"/>
  <c r="B67" i="62"/>
  <c r="B66" i="62"/>
  <c r="B65" i="62"/>
  <c r="B61" i="62"/>
  <c r="B60" i="62"/>
  <c r="B59" i="62"/>
  <c r="B58" i="62"/>
  <c r="B57" i="62"/>
  <c r="I57" i="62" s="1"/>
  <c r="B56" i="62"/>
  <c r="B53" i="62"/>
  <c r="B51" i="62"/>
  <c r="B50" i="62"/>
  <c r="I50" i="62" s="1"/>
  <c r="B49" i="62"/>
  <c r="B46" i="62"/>
  <c r="B45" i="62"/>
  <c r="B44" i="62"/>
  <c r="B43" i="62"/>
  <c r="B42" i="62"/>
  <c r="B41" i="62"/>
  <c r="I41" i="62" s="1"/>
  <c r="B38" i="62"/>
  <c r="B37" i="62"/>
  <c r="B36" i="62"/>
  <c r="B35" i="62"/>
  <c r="I35" i="62" s="1"/>
  <c r="B34" i="62"/>
  <c r="B33" i="62"/>
  <c r="B29" i="62"/>
  <c r="B28" i="62"/>
  <c r="I28" i="62" s="1"/>
  <c r="B27" i="62"/>
  <c r="B26" i="62"/>
  <c r="B25" i="62"/>
  <c r="B24" i="62"/>
  <c r="B19" i="62"/>
  <c r="B18" i="62"/>
  <c r="B17" i="62"/>
  <c r="B16" i="62"/>
  <c r="B15" i="62"/>
  <c r="F48" i="62"/>
  <c r="F63" i="62"/>
  <c r="D63" i="62"/>
  <c r="F40" i="62"/>
  <c r="D40" i="62"/>
  <c r="B33" i="40"/>
  <c r="B44" i="40"/>
  <c r="B42" i="40"/>
  <c r="B41" i="40"/>
  <c r="B40" i="40"/>
  <c r="B39" i="40"/>
  <c r="B37" i="40"/>
  <c r="B36" i="40"/>
  <c r="B32" i="40"/>
  <c r="B31" i="40"/>
  <c r="B29" i="40"/>
  <c r="B28" i="40"/>
  <c r="B27" i="40"/>
  <c r="B26" i="40"/>
  <c r="B25" i="40"/>
  <c r="B22" i="40"/>
  <c r="B21" i="40"/>
  <c r="B20" i="40"/>
  <c r="B19" i="40"/>
  <c r="B18" i="40"/>
  <c r="B17" i="40"/>
  <c r="B16" i="40"/>
  <c r="B15" i="40"/>
  <c r="B14" i="40"/>
  <c r="F35" i="40"/>
  <c r="D35" i="40"/>
  <c r="F13" i="40"/>
  <c r="D13" i="40"/>
  <c r="B62" i="7"/>
  <c r="B61" i="7"/>
  <c r="B60" i="7"/>
  <c r="B59" i="7"/>
  <c r="B58" i="7"/>
  <c r="B53" i="7"/>
  <c r="B52" i="7"/>
  <c r="B51" i="7"/>
  <c r="B50" i="7"/>
  <c r="B46" i="7"/>
  <c r="B45" i="7"/>
  <c r="B44" i="7"/>
  <c r="B43" i="7"/>
  <c r="B42" i="7"/>
  <c r="B37" i="7"/>
  <c r="B36" i="7"/>
  <c r="B35" i="7"/>
  <c r="B34" i="7"/>
  <c r="B33" i="7"/>
  <c r="B32" i="7"/>
  <c r="B29" i="7"/>
  <c r="B28" i="7"/>
  <c r="B27" i="7"/>
  <c r="B26" i="7"/>
  <c r="B25" i="7"/>
  <c r="B24" i="7"/>
  <c r="B20" i="7"/>
  <c r="B19" i="7"/>
  <c r="B18" i="7"/>
  <c r="B17" i="7"/>
  <c r="B16" i="7"/>
  <c r="B15" i="7"/>
  <c r="F31" i="7"/>
  <c r="D31" i="7"/>
  <c r="B61" i="45"/>
  <c r="B60" i="45"/>
  <c r="B59" i="45"/>
  <c r="B58" i="45"/>
  <c r="B57" i="45"/>
  <c r="B56" i="45"/>
  <c r="B53" i="45"/>
  <c r="B52" i="45"/>
  <c r="B51" i="45"/>
  <c r="B50" i="45"/>
  <c r="B49" i="45"/>
  <c r="B48" i="45"/>
  <c r="B45" i="45"/>
  <c r="B44" i="45"/>
  <c r="B43" i="45"/>
  <c r="B42" i="45"/>
  <c r="B41" i="45"/>
  <c r="B40" i="45"/>
  <c r="B37" i="45"/>
  <c r="B36" i="45"/>
  <c r="B35" i="45"/>
  <c r="B34" i="45"/>
  <c r="B33" i="45"/>
  <c r="B32" i="45"/>
  <c r="B28" i="45"/>
  <c r="B27" i="45"/>
  <c r="B26" i="45"/>
  <c r="B25" i="45"/>
  <c r="B24" i="45"/>
  <c r="B23" i="45"/>
  <c r="B19" i="45"/>
  <c r="B18" i="45"/>
  <c r="B17" i="45"/>
  <c r="B16" i="45"/>
  <c r="B15" i="45"/>
  <c r="B14" i="45"/>
  <c r="F55" i="45"/>
  <c r="F47" i="45"/>
  <c r="D47" i="45"/>
  <c r="F39" i="45"/>
  <c r="D39" i="45"/>
  <c r="F31" i="45"/>
  <c r="B62" i="65"/>
  <c r="B60" i="65"/>
  <c r="I60" i="65" s="1"/>
  <c r="B59" i="65"/>
  <c r="B58" i="65"/>
  <c r="B57" i="65"/>
  <c r="B56" i="65"/>
  <c r="I56" i="65" s="1"/>
  <c r="B55" i="65"/>
  <c r="B54" i="65"/>
  <c r="B50" i="65"/>
  <c r="B49" i="65"/>
  <c r="B46" i="65"/>
  <c r="B43" i="65"/>
  <c r="B41" i="65"/>
  <c r="B40" i="65"/>
  <c r="B39" i="65"/>
  <c r="I39" i="65" s="1"/>
  <c r="B38" i="65"/>
  <c r="B37" i="65"/>
  <c r="B36" i="65"/>
  <c r="B33" i="65"/>
  <c r="B31" i="65"/>
  <c r="B30" i="65"/>
  <c r="B29" i="65"/>
  <c r="B28" i="65"/>
  <c r="I28" i="65" s="1"/>
  <c r="B27" i="65"/>
  <c r="B26" i="65"/>
  <c r="B25" i="65"/>
  <c r="B22" i="65"/>
  <c r="B20" i="65"/>
  <c r="B19" i="65"/>
  <c r="B18" i="65"/>
  <c r="B17" i="65"/>
  <c r="I17" i="65" s="1"/>
  <c r="B16" i="65"/>
  <c r="B15" i="65"/>
  <c r="B14" i="65"/>
  <c r="F53" i="65"/>
  <c r="B53" i="65" s="1"/>
  <c r="F35" i="65"/>
  <c r="F24" i="65"/>
  <c r="I31" i="40" l="1"/>
  <c r="I27" i="40"/>
  <c r="I30" i="40"/>
  <c r="I26" i="40"/>
  <c r="I29" i="40"/>
  <c r="I25" i="40"/>
  <c r="I32" i="40"/>
  <c r="I28" i="40"/>
  <c r="M20" i="40"/>
  <c r="M16" i="40"/>
  <c r="M19" i="40"/>
  <c r="M15" i="40"/>
  <c r="M18" i="40"/>
  <c r="M14" i="40"/>
  <c r="M21" i="40"/>
  <c r="M17" i="40"/>
  <c r="I57" i="51"/>
  <c r="I49" i="51"/>
  <c r="I40" i="51"/>
  <c r="I31" i="5"/>
  <c r="I65" i="62"/>
  <c r="I64" i="62"/>
  <c r="I69" i="62"/>
  <c r="I66" i="62"/>
  <c r="I67" i="62"/>
  <c r="I58" i="62"/>
  <c r="I59" i="62"/>
  <c r="I56" i="62"/>
  <c r="I60" i="62"/>
  <c r="I51" i="62"/>
  <c r="I49" i="62"/>
  <c r="I52" i="62"/>
  <c r="I44" i="62"/>
  <c r="I45" i="62"/>
  <c r="I42" i="62"/>
  <c r="I40" i="62" s="1"/>
  <c r="I43" i="62"/>
  <c r="I36" i="62"/>
  <c r="I34" i="62"/>
  <c r="I33" i="62"/>
  <c r="I32" i="62"/>
  <c r="I37" i="62"/>
  <c r="I24" i="62"/>
  <c r="I23" i="62"/>
  <c r="I25" i="62"/>
  <c r="I27" i="62"/>
  <c r="I26" i="62"/>
  <c r="I54" i="65"/>
  <c r="I61" i="65"/>
  <c r="I55" i="65"/>
  <c r="I59" i="65"/>
  <c r="I57" i="65"/>
  <c r="I58" i="65"/>
  <c r="I46" i="65"/>
  <c r="I48" i="65"/>
  <c r="I47" i="65"/>
  <c r="I49" i="65"/>
  <c r="I50" i="65"/>
  <c r="I36" i="65"/>
  <c r="I42" i="65"/>
  <c r="I40" i="65"/>
  <c r="I37" i="65"/>
  <c r="I41" i="65"/>
  <c r="I38" i="65"/>
  <c r="I29" i="65"/>
  <c r="I25" i="65"/>
  <c r="I32" i="65"/>
  <c r="I26" i="65"/>
  <c r="I30" i="65"/>
  <c r="I27" i="65"/>
  <c r="I31" i="65"/>
  <c r="I18" i="65"/>
  <c r="I15" i="65"/>
  <c r="I19" i="65"/>
  <c r="I14" i="65"/>
  <c r="I21" i="65"/>
  <c r="I16" i="65"/>
  <c r="I20" i="65"/>
  <c r="I13" i="51"/>
  <c r="I19" i="62"/>
  <c r="I16" i="62"/>
  <c r="I15" i="62"/>
  <c r="I14" i="62"/>
  <c r="I17" i="62"/>
  <c r="I18" i="62"/>
  <c r="I22" i="51"/>
  <c r="I13" i="5"/>
  <c r="I22" i="5"/>
  <c r="B13" i="65"/>
  <c r="I27" i="6"/>
  <c r="I13" i="47"/>
  <c r="B31" i="62"/>
  <c r="B56" i="7"/>
  <c r="B48" i="62"/>
  <c r="B40" i="62"/>
  <c r="B39" i="7"/>
  <c r="I22" i="23"/>
  <c r="K31" i="7"/>
  <c r="B35" i="65"/>
  <c r="K35" i="65"/>
  <c r="B22" i="45"/>
  <c r="B39" i="45"/>
  <c r="I39" i="23"/>
  <c r="I31" i="23"/>
  <c r="I13" i="23"/>
  <c r="I20" i="6"/>
  <c r="I13" i="6"/>
  <c r="B63" i="62"/>
  <c r="B55" i="62"/>
  <c r="B22" i="62"/>
  <c r="B35" i="40"/>
  <c r="B13" i="40"/>
  <c r="B13" i="7"/>
  <c r="M48" i="7"/>
  <c r="K48" i="7"/>
  <c r="B48" i="7"/>
  <c r="B31" i="7"/>
  <c r="B22" i="7"/>
  <c r="M31" i="7"/>
  <c r="K47" i="45"/>
  <c r="M13" i="45"/>
  <c r="K22" i="45"/>
  <c r="M22" i="45"/>
  <c r="M39" i="45"/>
  <c r="K13" i="45"/>
  <c r="B55" i="45"/>
  <c r="M55" i="45"/>
  <c r="M47" i="45"/>
  <c r="B47" i="45"/>
  <c r="M31" i="45"/>
  <c r="B31" i="45"/>
  <c r="K31" i="45"/>
  <c r="K55" i="45"/>
  <c r="K39" i="45"/>
  <c r="B24" i="65"/>
  <c r="B45" i="65"/>
  <c r="K45" i="65"/>
  <c r="M35" i="65"/>
  <c r="M24" i="65"/>
  <c r="M45" i="65"/>
  <c r="B53" i="64"/>
  <c r="B47" i="64"/>
  <c r="B44" i="64"/>
  <c r="B42" i="64"/>
  <c r="B41" i="64"/>
  <c r="B40" i="64"/>
  <c r="B39" i="64"/>
  <c r="B38" i="64"/>
  <c r="B37" i="64"/>
  <c r="B36" i="64"/>
  <c r="B33" i="64"/>
  <c r="B31" i="64"/>
  <c r="B30" i="64"/>
  <c r="B29" i="64"/>
  <c r="B28" i="64"/>
  <c r="B27" i="64"/>
  <c r="B26" i="64"/>
  <c r="B25" i="64"/>
  <c r="B22" i="64"/>
  <c r="B20" i="64"/>
  <c r="B18" i="64"/>
  <c r="B17" i="64"/>
  <c r="B16" i="64"/>
  <c r="B15" i="64"/>
  <c r="B14" i="64"/>
  <c r="B52" i="35"/>
  <c r="B51" i="35"/>
  <c r="B46" i="35"/>
  <c r="B41" i="35"/>
  <c r="B39" i="35"/>
  <c r="B38" i="35"/>
  <c r="B37" i="35"/>
  <c r="B35" i="35"/>
  <c r="B33" i="35"/>
  <c r="B31" i="35"/>
  <c r="K41" i="9"/>
  <c r="K40" i="9"/>
  <c r="K38" i="9"/>
  <c r="K36" i="9"/>
  <c r="M27" i="9"/>
  <c r="B41" i="9"/>
  <c r="B40" i="9"/>
  <c r="B39" i="9"/>
  <c r="B38" i="9"/>
  <c r="B37" i="9"/>
  <c r="B36" i="9"/>
  <c r="B32" i="9"/>
  <c r="B31" i="9"/>
  <c r="B30" i="9"/>
  <c r="B29" i="9"/>
  <c r="B28" i="9"/>
  <c r="B27" i="9"/>
  <c r="B23" i="9"/>
  <c r="B22" i="9"/>
  <c r="B21" i="9"/>
  <c r="B20" i="9"/>
  <c r="B19" i="9"/>
  <c r="B18" i="9"/>
  <c r="I20" i="40" l="1"/>
  <c r="I16" i="40"/>
  <c r="I19" i="40"/>
  <c r="I18" i="40"/>
  <c r="I14" i="40"/>
  <c r="I21" i="40"/>
  <c r="I17" i="40"/>
  <c r="I15" i="40"/>
  <c r="I63" i="62"/>
  <c r="I31" i="62"/>
  <c r="I53" i="65"/>
  <c r="I15" i="64"/>
  <c r="I27" i="64"/>
  <c r="I38" i="64"/>
  <c r="I42" i="64"/>
  <c r="I16" i="64"/>
  <c r="I28" i="64"/>
  <c r="I39" i="64"/>
  <c r="I20" i="64"/>
  <c r="I17" i="64"/>
  <c r="I25" i="64"/>
  <c r="I32" i="64"/>
  <c r="I29" i="64"/>
  <c r="I36" i="64"/>
  <c r="I43" i="64"/>
  <c r="I40" i="64"/>
  <c r="I47" i="64"/>
  <c r="I52" i="64"/>
  <c r="I51" i="64"/>
  <c r="I48" i="64"/>
  <c r="I50" i="64"/>
  <c r="I49" i="64"/>
  <c r="I31" i="64"/>
  <c r="I14" i="64"/>
  <c r="I19" i="64"/>
  <c r="I21" i="64"/>
  <c r="I18" i="64"/>
  <c r="I26" i="64"/>
  <c r="I30" i="64"/>
  <c r="I37" i="64"/>
  <c r="I41" i="64"/>
  <c r="I53" i="64"/>
  <c r="I36" i="9"/>
  <c r="I29" i="9"/>
  <c r="I30" i="9"/>
  <c r="I37" i="9"/>
  <c r="I41" i="9"/>
  <c r="I27" i="9"/>
  <c r="I31" i="9"/>
  <c r="I38" i="9"/>
  <c r="I40" i="9"/>
  <c r="I28" i="9"/>
  <c r="I32" i="9"/>
  <c r="I39" i="9"/>
  <c r="I19" i="9"/>
  <c r="I55" i="62"/>
  <c r="I48" i="62"/>
  <c r="I56" i="7"/>
  <c r="I13" i="65"/>
  <c r="I24" i="65"/>
  <c r="I35" i="65"/>
  <c r="I13" i="62"/>
  <c r="I13" i="7"/>
  <c r="I22" i="62"/>
  <c r="I39" i="7"/>
  <c r="I22" i="7"/>
  <c r="M35" i="9"/>
  <c r="I55" i="45"/>
  <c r="B13" i="64"/>
  <c r="M24" i="40"/>
  <c r="M13" i="40"/>
  <c r="K13" i="40"/>
  <c r="K24" i="40"/>
  <c r="I48" i="7"/>
  <c r="I31" i="7"/>
  <c r="I13" i="45"/>
  <c r="I47" i="45"/>
  <c r="I39" i="45"/>
  <c r="I31" i="45"/>
  <c r="I22" i="45"/>
  <c r="I45" i="65"/>
  <c r="B46" i="64"/>
  <c r="B35" i="64"/>
  <c r="B24" i="64"/>
  <c r="B49" i="35"/>
  <c r="I47" i="35" s="1"/>
  <c r="B32" i="35"/>
  <c r="B35" i="9"/>
  <c r="K35" i="9"/>
  <c r="M26" i="9"/>
  <c r="K26" i="9"/>
  <c r="B17" i="9"/>
  <c r="I22" i="9"/>
  <c r="I18" i="9"/>
  <c r="I23" i="9"/>
  <c r="I20" i="9"/>
  <c r="K17" i="9"/>
  <c r="I21" i="9"/>
  <c r="M17" i="9"/>
  <c r="B26" i="9"/>
  <c r="B18" i="74"/>
  <c r="B17" i="74"/>
  <c r="B16" i="74"/>
  <c r="B14" i="74"/>
  <c r="I13" i="64" l="1"/>
  <c r="I24" i="64"/>
  <c r="I16" i="74"/>
  <c r="I48" i="35"/>
  <c r="I49" i="35"/>
  <c r="I44" i="35"/>
  <c r="I51" i="35"/>
  <c r="I13" i="40"/>
  <c r="I35" i="64"/>
  <c r="I52" i="35"/>
  <c r="I46" i="35"/>
  <c r="I45" i="35"/>
  <c r="I35" i="35"/>
  <c r="I33" i="35"/>
  <c r="I31" i="35"/>
  <c r="I38" i="35"/>
  <c r="I40" i="35"/>
  <c r="I36" i="35"/>
  <c r="I34" i="35"/>
  <c r="I32" i="35"/>
  <c r="I39" i="35"/>
  <c r="I37" i="35"/>
  <c r="I24" i="40"/>
  <c r="I46" i="64"/>
  <c r="B14" i="35"/>
  <c r="D13" i="35"/>
  <c r="B30" i="35"/>
  <c r="I35" i="9"/>
  <c r="I26" i="9"/>
  <c r="I17" i="9"/>
  <c r="F13" i="74"/>
  <c r="B13" i="74" s="1"/>
  <c r="B15" i="74"/>
  <c r="I15" i="74" s="1"/>
  <c r="M13" i="9"/>
  <c r="F13" i="9"/>
  <c r="B29" i="73"/>
  <c r="B28" i="73"/>
  <c r="B27" i="73"/>
  <c r="B26" i="73"/>
  <c r="I26" i="73" s="1"/>
  <c r="B23" i="73"/>
  <c r="B22" i="73"/>
  <c r="B21" i="73"/>
  <c r="B20" i="73"/>
  <c r="B17" i="73"/>
  <c r="I17" i="73" s="1"/>
  <c r="B16" i="73"/>
  <c r="B15" i="73"/>
  <c r="B14" i="73"/>
  <c r="D25" i="73"/>
  <c r="F25" i="73"/>
  <c r="B48" i="72"/>
  <c r="B47" i="72"/>
  <c r="B46" i="72"/>
  <c r="B45" i="72"/>
  <c r="B40" i="72"/>
  <c r="B39" i="72"/>
  <c r="B38" i="72"/>
  <c r="B37" i="72"/>
  <c r="B33" i="72"/>
  <c r="B31" i="72"/>
  <c r="B30" i="72"/>
  <c r="B26" i="72"/>
  <c r="B25" i="72"/>
  <c r="B24" i="72"/>
  <c r="B23" i="72"/>
  <c r="B17" i="72"/>
  <c r="B16" i="72"/>
  <c r="B15" i="72"/>
  <c r="K39" i="72"/>
  <c r="B28" i="72"/>
  <c r="B64" i="70"/>
  <c r="I64" i="70" s="1"/>
  <c r="B63" i="70"/>
  <c r="I63" i="70" s="1"/>
  <c r="B62" i="70"/>
  <c r="B61" i="70"/>
  <c r="B57" i="70"/>
  <c r="B56" i="70"/>
  <c r="I56" i="70" s="1"/>
  <c r="B55" i="70"/>
  <c r="B54" i="70"/>
  <c r="B50" i="70"/>
  <c r="I50" i="70" s="1"/>
  <c r="B49" i="70"/>
  <c r="B48" i="70"/>
  <c r="B47" i="70"/>
  <c r="B25" i="70"/>
  <c r="B24" i="70"/>
  <c r="B20" i="70"/>
  <c r="B19" i="70"/>
  <c r="B15" i="70"/>
  <c r="I15" i="70" s="1"/>
  <c r="B14" i="70"/>
  <c r="I14" i="70" s="1"/>
  <c r="F60" i="70"/>
  <c r="D60" i="70"/>
  <c r="F23" i="70"/>
  <c r="D23" i="70"/>
  <c r="M15" i="70"/>
  <c r="K14" i="70"/>
  <c r="B36" i="69"/>
  <c r="B35" i="69"/>
  <c r="I35" i="69" s="1"/>
  <c r="B34" i="69"/>
  <c r="B33" i="69"/>
  <c r="B32" i="69"/>
  <c r="B29" i="69"/>
  <c r="B27" i="69"/>
  <c r="B26" i="69"/>
  <c r="B25" i="69"/>
  <c r="B24" i="69"/>
  <c r="I24" i="69" s="1"/>
  <c r="B23" i="69"/>
  <c r="B19" i="69"/>
  <c r="B18" i="69"/>
  <c r="B17" i="69"/>
  <c r="B16" i="69"/>
  <c r="B15" i="69"/>
  <c r="I15" i="69" s="1"/>
  <c r="B14" i="69"/>
  <c r="B57" i="68"/>
  <c r="B56" i="68"/>
  <c r="B52" i="68"/>
  <c r="B51" i="68"/>
  <c r="B47" i="68"/>
  <c r="I47" i="68" s="1"/>
  <c r="B46" i="68"/>
  <c r="B25" i="68"/>
  <c r="B24" i="68"/>
  <c r="I24" i="68" s="1"/>
  <c r="B20" i="68"/>
  <c r="I20" i="68" s="1"/>
  <c r="B19" i="68"/>
  <c r="B15" i="68"/>
  <c r="I15" i="68" s="1"/>
  <c r="B14" i="68"/>
  <c r="M57" i="68"/>
  <c r="M56" i="68"/>
  <c r="K57" i="68"/>
  <c r="K56" i="68"/>
  <c r="K47" i="68"/>
  <c r="K46" i="68"/>
  <c r="K13" i="68"/>
  <c r="F55" i="68"/>
  <c r="D55" i="68"/>
  <c r="B41" i="67"/>
  <c r="B40" i="67"/>
  <c r="B39" i="67"/>
  <c r="B38" i="67"/>
  <c r="B37" i="67"/>
  <c r="B36" i="67"/>
  <c r="B31" i="67"/>
  <c r="B30" i="67"/>
  <c r="B29" i="67"/>
  <c r="I29" i="67" s="1"/>
  <c r="B28" i="67"/>
  <c r="B27" i="67"/>
  <c r="B23" i="67"/>
  <c r="I23" i="67" s="1"/>
  <c r="B22" i="67"/>
  <c r="B21" i="67"/>
  <c r="B20" i="67"/>
  <c r="B19" i="67"/>
  <c r="I19" i="67" s="1"/>
  <c r="B18" i="67"/>
  <c r="B15" i="67"/>
  <c r="F35" i="67"/>
  <c r="D35" i="67"/>
  <c r="F13" i="67"/>
  <c r="D13" i="67"/>
  <c r="B53" i="66"/>
  <c r="B52" i="66"/>
  <c r="B51" i="66"/>
  <c r="B49" i="66"/>
  <c r="B45" i="66"/>
  <c r="B44" i="66"/>
  <c r="I44" i="66" s="1"/>
  <c r="B43" i="66"/>
  <c r="B42" i="66"/>
  <c r="B39" i="66"/>
  <c r="B38" i="66"/>
  <c r="I38" i="66" s="1"/>
  <c r="B37" i="66"/>
  <c r="B34" i="66"/>
  <c r="B33" i="66"/>
  <c r="B32" i="66"/>
  <c r="B31" i="66"/>
  <c r="B30" i="66"/>
  <c r="B29" i="66"/>
  <c r="B28" i="66"/>
  <c r="B24" i="66"/>
  <c r="B23" i="66"/>
  <c r="B22" i="66"/>
  <c r="B19" i="66"/>
  <c r="B18" i="66"/>
  <c r="B17" i="66"/>
  <c r="B16" i="66"/>
  <c r="F15" i="66"/>
  <c r="D15" i="66"/>
  <c r="F21" i="66"/>
  <c r="D21" i="66"/>
  <c r="D36" i="66"/>
  <c r="F36" i="66"/>
  <c r="I17" i="74" l="1"/>
  <c r="I14" i="74"/>
  <c r="I27" i="73"/>
  <c r="I28" i="73"/>
  <c r="I29" i="73"/>
  <c r="I16" i="73"/>
  <c r="I14" i="73"/>
  <c r="I48" i="72"/>
  <c r="I40" i="72"/>
  <c r="I25" i="72"/>
  <c r="I57" i="70"/>
  <c r="I54" i="70"/>
  <c r="I61" i="70"/>
  <c r="I55" i="70"/>
  <c r="I62" i="70"/>
  <c r="I47" i="70"/>
  <c r="I48" i="70"/>
  <c r="I49" i="70"/>
  <c r="I20" i="70"/>
  <c r="K25" i="70"/>
  <c r="K24" i="70"/>
  <c r="K23" i="70" s="1"/>
  <c r="M25" i="70"/>
  <c r="M24" i="70"/>
  <c r="I25" i="70"/>
  <c r="I25" i="69"/>
  <c r="I32" i="69"/>
  <c r="I37" i="69"/>
  <c r="I26" i="69"/>
  <c r="I33" i="69"/>
  <c r="I23" i="69"/>
  <c r="I28" i="69"/>
  <c r="I27" i="69"/>
  <c r="I34" i="69"/>
  <c r="I17" i="69"/>
  <c r="I14" i="69"/>
  <c r="I18" i="69"/>
  <c r="I19" i="69"/>
  <c r="I16" i="69"/>
  <c r="I46" i="68"/>
  <c r="I25" i="68"/>
  <c r="I19" i="68"/>
  <c r="I14" i="68"/>
  <c r="M40" i="67"/>
  <c r="M36" i="67"/>
  <c r="M37" i="67"/>
  <c r="M39" i="67"/>
  <c r="M38" i="67"/>
  <c r="M41" i="67"/>
  <c r="K38" i="67"/>
  <c r="K40" i="67"/>
  <c r="K39" i="67"/>
  <c r="K41" i="67"/>
  <c r="K37" i="67"/>
  <c r="K36" i="67"/>
  <c r="I40" i="67"/>
  <c r="I38" i="67"/>
  <c r="I30" i="67"/>
  <c r="I31" i="67"/>
  <c r="I27" i="67"/>
  <c r="I32" i="67"/>
  <c r="I28" i="67"/>
  <c r="I20" i="67"/>
  <c r="I21" i="67"/>
  <c r="I18" i="67"/>
  <c r="I22" i="67"/>
  <c r="M15" i="67"/>
  <c r="M14" i="67"/>
  <c r="K15" i="67"/>
  <c r="K14" i="67"/>
  <c r="I45" i="66"/>
  <c r="I42" i="66"/>
  <c r="I43" i="66"/>
  <c r="I37" i="66"/>
  <c r="I32" i="66"/>
  <c r="K22" i="66"/>
  <c r="K23" i="66"/>
  <c r="K24" i="66"/>
  <c r="I22" i="66"/>
  <c r="M23" i="66"/>
  <c r="M22" i="66"/>
  <c r="M24" i="66"/>
  <c r="I23" i="66"/>
  <c r="M19" i="66"/>
  <c r="M18" i="66"/>
  <c r="M17" i="66"/>
  <c r="M16" i="66"/>
  <c r="K19" i="66"/>
  <c r="K18" i="66"/>
  <c r="K16" i="66"/>
  <c r="K17" i="66"/>
  <c r="I43" i="35"/>
  <c r="B35" i="67"/>
  <c r="I37" i="67" s="1"/>
  <c r="I36" i="69"/>
  <c r="I30" i="35"/>
  <c r="B13" i="67"/>
  <c r="I14" i="67" s="1"/>
  <c r="K36" i="66"/>
  <c r="M23" i="68"/>
  <c r="K50" i="68"/>
  <c r="I20" i="73"/>
  <c r="K41" i="66"/>
  <c r="M41" i="66"/>
  <c r="B53" i="70"/>
  <c r="K13" i="9"/>
  <c r="F21" i="72"/>
  <c r="B21" i="72" s="1"/>
  <c r="M14" i="70"/>
  <c r="M13" i="70" s="1"/>
  <c r="I51" i="68"/>
  <c r="K18" i="68"/>
  <c r="B45" i="68"/>
  <c r="B23" i="68"/>
  <c r="M18" i="70"/>
  <c r="B15" i="35"/>
  <c r="I15" i="35" s="1"/>
  <c r="B18" i="70"/>
  <c r="I19" i="70" s="1"/>
  <c r="K46" i="70"/>
  <c r="M53" i="70"/>
  <c r="K60" i="70"/>
  <c r="M60" i="70"/>
  <c r="K19" i="73"/>
  <c r="F13" i="35"/>
  <c r="B13" i="35" s="1"/>
  <c r="B36" i="66"/>
  <c r="M13" i="35"/>
  <c r="M13" i="74"/>
  <c r="K13" i="74"/>
  <c r="I13" i="9"/>
  <c r="B13" i="73"/>
  <c r="B25" i="73"/>
  <c r="M13" i="73"/>
  <c r="M25" i="73"/>
  <c r="K25" i="73"/>
  <c r="B19" i="73"/>
  <c r="M19" i="73"/>
  <c r="I23" i="73"/>
  <c r="K13" i="73"/>
  <c r="I15" i="73"/>
  <c r="I22" i="73"/>
  <c r="I21" i="73"/>
  <c r="B29" i="72"/>
  <c r="B44" i="72"/>
  <c r="I44" i="72" s="1"/>
  <c r="K43" i="72"/>
  <c r="B14" i="72"/>
  <c r="B36" i="72"/>
  <c r="I36" i="72" s="1"/>
  <c r="K38" i="72"/>
  <c r="K37" i="72"/>
  <c r="K36" i="72"/>
  <c r="K40" i="72"/>
  <c r="B22" i="72"/>
  <c r="I22" i="72" s="1"/>
  <c r="M35" i="72"/>
  <c r="M46" i="70"/>
  <c r="B60" i="70"/>
  <c r="K53" i="70"/>
  <c r="B23" i="70"/>
  <c r="I24" i="70" s="1"/>
  <c r="K15" i="70"/>
  <c r="K13" i="70" s="1"/>
  <c r="M23" i="70"/>
  <c r="B31" i="69"/>
  <c r="M45" i="68"/>
  <c r="M55" i="68"/>
  <c r="B55" i="68"/>
  <c r="K55" i="68"/>
  <c r="B50" i="68"/>
  <c r="M50" i="68"/>
  <c r="K23" i="68"/>
  <c r="M18" i="68"/>
  <c r="B18" i="68"/>
  <c r="M13" i="68"/>
  <c r="I56" i="68"/>
  <c r="K45" i="68"/>
  <c r="I52" i="68"/>
  <c r="B17" i="67"/>
  <c r="M13" i="67"/>
  <c r="B41" i="66"/>
  <c r="K32" i="66"/>
  <c r="F48" i="66"/>
  <c r="B50" i="66"/>
  <c r="M36" i="66"/>
  <c r="K26" i="66"/>
  <c r="B27" i="66"/>
  <c r="I27" i="66" s="1"/>
  <c r="B21" i="66"/>
  <c r="I24" i="66" s="1"/>
  <c r="B15" i="66"/>
  <c r="D13" i="66"/>
  <c r="F13" i="66"/>
  <c r="I57" i="68"/>
  <c r="I47" i="72" l="1"/>
  <c r="I46" i="72"/>
  <c r="I45" i="72"/>
  <c r="I37" i="72"/>
  <c r="I39" i="72"/>
  <c r="I38" i="72"/>
  <c r="I29" i="72"/>
  <c r="I32" i="72"/>
  <c r="I31" i="72"/>
  <c r="I30" i="72"/>
  <c r="I24" i="72"/>
  <c r="I23" i="72"/>
  <c r="I26" i="72"/>
  <c r="I21" i="72" s="1"/>
  <c r="I14" i="72"/>
  <c r="I18" i="72"/>
  <c r="I16" i="72"/>
  <c r="I15" i="72"/>
  <c r="I17" i="72"/>
  <c r="I31" i="69"/>
  <c r="I39" i="67"/>
  <c r="I41" i="67"/>
  <c r="I36" i="67"/>
  <c r="I15" i="67"/>
  <c r="I50" i="66"/>
  <c r="M54" i="66"/>
  <c r="M53" i="66"/>
  <c r="M51" i="66"/>
  <c r="M52" i="66"/>
  <c r="M49" i="66"/>
  <c r="M50" i="66"/>
  <c r="I29" i="66"/>
  <c r="I31" i="66"/>
  <c r="I28" i="66"/>
  <c r="I30" i="66"/>
  <c r="I33" i="66"/>
  <c r="B13" i="66"/>
  <c r="M13" i="66" s="1"/>
  <c r="I19" i="66"/>
  <c r="I18" i="66"/>
  <c r="I17" i="66"/>
  <c r="I16" i="66"/>
  <c r="K13" i="67"/>
  <c r="I17" i="67"/>
  <c r="K21" i="66"/>
  <c r="I23" i="68"/>
  <c r="M15" i="66"/>
  <c r="I41" i="66"/>
  <c r="I13" i="69"/>
  <c r="I22" i="69"/>
  <c r="I36" i="66"/>
  <c r="I13" i="68"/>
  <c r="K15" i="66"/>
  <c r="I14" i="35"/>
  <c r="I13" i="35" s="1"/>
  <c r="I13" i="73"/>
  <c r="M21" i="72"/>
  <c r="I18" i="70"/>
  <c r="I13" i="70"/>
  <c r="I50" i="68"/>
  <c r="I18" i="68"/>
  <c r="K35" i="67"/>
  <c r="M17" i="67"/>
  <c r="B26" i="66"/>
  <c r="I13" i="74"/>
  <c r="I13" i="67"/>
  <c r="K13" i="72"/>
  <c r="K13" i="35"/>
  <c r="M28" i="72"/>
  <c r="K28" i="72"/>
  <c r="I25" i="73"/>
  <c r="I19" i="73"/>
  <c r="M43" i="72"/>
  <c r="K35" i="72"/>
  <c r="I33" i="72"/>
  <c r="M13" i="72"/>
  <c r="I46" i="70"/>
  <c r="I60" i="70"/>
  <c r="I53" i="70"/>
  <c r="K18" i="70"/>
  <c r="I23" i="70"/>
  <c r="I45" i="68"/>
  <c r="I55" i="68"/>
  <c r="M35" i="67"/>
  <c r="M26" i="67"/>
  <c r="K26" i="67"/>
  <c r="K17" i="67"/>
  <c r="M26" i="66"/>
  <c r="M21" i="66"/>
  <c r="B48" i="66"/>
  <c r="I54" i="66" l="1"/>
  <c r="I52" i="66"/>
  <c r="I53" i="66"/>
  <c r="I49" i="66"/>
  <c r="I51" i="66"/>
  <c r="K13" i="66"/>
  <c r="M48" i="66"/>
  <c r="I21" i="66"/>
  <c r="I15" i="66"/>
  <c r="I35" i="67"/>
  <c r="I26" i="67"/>
  <c r="I13" i="66"/>
  <c r="I26" i="66"/>
  <c r="I28" i="72"/>
  <c r="I43" i="72"/>
  <c r="I35" i="72"/>
  <c r="I13" i="72"/>
  <c r="K48" i="66"/>
  <c r="I48" i="66" l="1"/>
</calcChain>
</file>

<file path=xl/sharedStrings.xml><?xml version="1.0" encoding="utf-8"?>
<sst xmlns="http://schemas.openxmlformats.org/spreadsheetml/2006/main" count="2019" uniqueCount="233">
  <si>
    <t>Tiempo que permaneció en México</t>
  </si>
  <si>
    <t>*</t>
  </si>
  <si>
    <t>Total</t>
  </si>
  <si>
    <t>Hasta 24 horas</t>
  </si>
  <si>
    <t>15 a 19 años</t>
  </si>
  <si>
    <t>20 a 29 años</t>
  </si>
  <si>
    <t>30 a 39 años</t>
  </si>
  <si>
    <t>40 a 49 años</t>
  </si>
  <si>
    <t>50 a 59 años</t>
  </si>
  <si>
    <t>60 años y más</t>
  </si>
  <si>
    <t>Más de 1 día</t>
  </si>
  <si>
    <t>No especificado</t>
  </si>
  <si>
    <t>Hombres</t>
  </si>
  <si>
    <t>Mujeres</t>
  </si>
  <si>
    <t>Sin instrucción</t>
  </si>
  <si>
    <t>Primaria incompleta</t>
  </si>
  <si>
    <t>Primaria completa</t>
  </si>
  <si>
    <t>Secundaria incompleta</t>
  </si>
  <si>
    <t>Secundaria completa</t>
  </si>
  <si>
    <t>Sin documento migratorio</t>
  </si>
  <si>
    <t>Agropecuario</t>
  </si>
  <si>
    <t>Comercio</t>
  </si>
  <si>
    <t>Trabajador a destajo o por obra</t>
  </si>
  <si>
    <t>Trabajador por su cuenta</t>
  </si>
  <si>
    <t>Trabajador a sueldo fijo</t>
  </si>
  <si>
    <t>Manufactura</t>
  </si>
  <si>
    <t>Construcción</t>
  </si>
  <si>
    <t>Transporte</t>
  </si>
  <si>
    <t>Diversos</t>
  </si>
  <si>
    <t>Más de secundaria completa</t>
  </si>
  <si>
    <t>Con documento migratorio</t>
  </si>
  <si>
    <t>-- Sin registro.</t>
  </si>
  <si>
    <t>Más de uno hasta dos s.m.</t>
  </si>
  <si>
    <t>Más de dos hasta tres s.m.</t>
  </si>
  <si>
    <t>Más de tres hasta cinco s.m.</t>
  </si>
  <si>
    <t>Más de cinco s.m.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</si>
  <si>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</si>
  <si>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</si>
  <si>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</si>
  <si>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</si>
  <si>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</si>
  <si>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</si>
  <si>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Hasta un s.m.</t>
  </si>
  <si>
    <t>Otras entidades federativas</t>
  </si>
  <si>
    <t xml:space="preserve">Tapachula </t>
  </si>
  <si>
    <t xml:space="preserve">Suchiate </t>
  </si>
  <si>
    <t xml:space="preserve">Tuxtla Chico </t>
  </si>
  <si>
    <t xml:space="preserve">Cacahoatán </t>
  </si>
  <si>
    <t xml:space="preserve">Huixtla </t>
  </si>
  <si>
    <t>Otros municipios de Chiapas</t>
  </si>
  <si>
    <t>No trabajó</t>
  </si>
  <si>
    <t>Sí trabajó</t>
  </si>
  <si>
    <r>
      <t>1</t>
    </r>
    <r>
      <rPr>
        <sz val="8"/>
        <rFont val="Arial"/>
        <family val="2"/>
      </rPr>
      <t xml:space="preserve"> Incluye sólo a aquellos que sí trabajaron en su última estancia en México.</t>
    </r>
  </si>
  <si>
    <t>Otro documento</t>
  </si>
  <si>
    <t>ABSOLUTOS</t>
  </si>
  <si>
    <t>PORCENTAJES</t>
  </si>
  <si>
    <t>TOTAL</t>
  </si>
  <si>
    <t>Chiapas</t>
  </si>
  <si>
    <r>
      <t xml:space="preserve">TOTAL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</si>
  <si>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Incluye sólo a aquellos que sí trabajaron en su última estancia en México.</t>
    </r>
  </si>
  <si>
    <r>
      <t xml:space="preserve">TOTAL </t>
    </r>
    <r>
      <rPr>
        <b/>
        <vertAlign val="superscript"/>
        <sz val="9"/>
        <rFont val="Arial"/>
        <family val="2"/>
      </rPr>
      <t>1</t>
    </r>
  </si>
  <si>
    <t>Servicios domésticos</t>
  </si>
  <si>
    <t>Servicios diversos</t>
  </si>
  <si>
    <t>Trabajadores en servicios diversos</t>
  </si>
  <si>
    <t>Estado y municipio</t>
  </si>
  <si>
    <t>No fronterizo</t>
  </si>
  <si>
    <t>Retalhuleu</t>
  </si>
  <si>
    <t>Quetzaltenango</t>
  </si>
  <si>
    <t>Huehuetenango</t>
  </si>
  <si>
    <t xml:space="preserve">San Marcos </t>
  </si>
  <si>
    <t>Fronterizo o cercano a la frontera</t>
  </si>
  <si>
    <t xml:space="preserve">Octubre-diciembre </t>
  </si>
  <si>
    <t xml:space="preserve">Julio-septiembre </t>
  </si>
  <si>
    <t xml:space="preserve">Abril-junio </t>
  </si>
  <si>
    <t xml:space="preserve">Enero-marzo </t>
  </si>
  <si>
    <t>Localidad guatemalteca donde fue entrevistado</t>
  </si>
  <si>
    <t>POBLACIÓN TOTAL</t>
  </si>
  <si>
    <t>Dimensión geográfica y temporal, departamento y tipo de localidad de residencia</t>
  </si>
  <si>
    <t>Mujer</t>
  </si>
  <si>
    <t>Hombre</t>
  </si>
  <si>
    <t>Sexo y condición de alfabetismo</t>
  </si>
  <si>
    <t>No hablante</t>
  </si>
  <si>
    <t>Hablante</t>
  </si>
  <si>
    <t>Sexo y condición de hablante de lengua indígena</t>
  </si>
  <si>
    <t>Hija</t>
  </si>
  <si>
    <t>Esposa</t>
  </si>
  <si>
    <t>Jefa</t>
  </si>
  <si>
    <t>Hijo</t>
  </si>
  <si>
    <t>Esposo</t>
  </si>
  <si>
    <t>Jefe</t>
  </si>
  <si>
    <t>Hijo(a)</t>
  </si>
  <si>
    <t>Esposo(a)</t>
  </si>
  <si>
    <t>Jefe(a)</t>
  </si>
  <si>
    <r>
      <t>2</t>
    </r>
    <r>
      <rPr>
        <sz val="8"/>
        <rFont val="Arial"/>
        <family val="2"/>
      </rPr>
      <t xml:space="preserve"> Incluye a solteros, separados, viudos y divorciados.</t>
    </r>
  </si>
  <si>
    <r>
      <t>1</t>
    </r>
    <r>
      <rPr>
        <sz val="8"/>
        <rFont val="Arial"/>
        <family val="2"/>
      </rPr>
      <t xml:space="preserve"> Incluye a los casados o en unión libre.</t>
    </r>
  </si>
  <si>
    <r>
      <t xml:space="preserve">No unida </t>
    </r>
    <r>
      <rPr>
        <vertAlign val="superscript"/>
        <sz val="9"/>
        <rFont val="Arial"/>
        <family val="2"/>
      </rPr>
      <t>2</t>
    </r>
  </si>
  <si>
    <r>
      <t xml:space="preserve">No unido </t>
    </r>
    <r>
      <rPr>
        <vertAlign val="superscript"/>
        <sz val="9"/>
        <rFont val="Arial"/>
        <family val="2"/>
      </rPr>
      <t>2</t>
    </r>
  </si>
  <si>
    <t>San Marcos</t>
  </si>
  <si>
    <t>Triciclo</t>
  </si>
  <si>
    <t>Cámaras o tubos de llanta</t>
  </si>
  <si>
    <t>Ninguno o caminando</t>
  </si>
  <si>
    <t>Si ha trabajado</t>
  </si>
  <si>
    <t>Nunca ha trabajado</t>
  </si>
  <si>
    <t>Más de 1 a 15 días</t>
  </si>
  <si>
    <t>Más de 15 días a 1 mes</t>
  </si>
  <si>
    <t>NC</t>
  </si>
  <si>
    <t xml:space="preserve">Urbana </t>
  </si>
  <si>
    <t>No urbana</t>
  </si>
  <si>
    <t>Trimestre en el que fue entrevistado</t>
  </si>
  <si>
    <t>Ciudad guatemalteca por la que cruzó a México</t>
  </si>
  <si>
    <t>Tipo de localidad guatemalteca de residencia</t>
  </si>
  <si>
    <t>Condición de documento para cruzar y medio de cruce a México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</si>
  <si>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condición laboral en los 30 días anteriores al viaje a México.</t>
    </r>
  </si>
  <si>
    <t>Sexo y sector de actividad en México</t>
  </si>
  <si>
    <t>Condición de documento para cruzar y sector de actividad en México</t>
  </si>
  <si>
    <t>Puesto o posición en México y nivel de instrucción</t>
  </si>
  <si>
    <t>Otro departamento fronterizo</t>
  </si>
  <si>
    <t>* Datos expandidos de muestras menores a 30 observaciones o casos.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</si>
  <si>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</si>
  <si>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 xml:space="preserve">Unida </t>
    </r>
    <r>
      <rPr>
        <vertAlign val="superscript"/>
        <sz val="9"/>
        <rFont val="Arial"/>
        <family val="2"/>
      </rPr>
      <t>1</t>
    </r>
  </si>
  <si>
    <r>
      <t xml:space="preserve">Otro parentesco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</si>
  <si>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otro parentesco y sin relación de parentesco.</t>
    </r>
  </si>
  <si>
    <r>
      <t xml:space="preserve">Si trabajó </t>
    </r>
    <r>
      <rPr>
        <vertAlign val="superscript"/>
        <sz val="9"/>
        <rFont val="Arial"/>
        <family val="2"/>
      </rPr>
      <t>1</t>
    </r>
  </si>
  <si>
    <r>
      <t xml:space="preserve">No trabajó </t>
    </r>
    <r>
      <rPr>
        <vertAlign val="superscript"/>
        <sz val="9"/>
        <rFont val="Arial"/>
        <family val="2"/>
      </rPr>
      <t>1</t>
    </r>
  </si>
  <si>
    <t>Condición laboral en México y grupos de edad</t>
  </si>
  <si>
    <t>Domésticos</t>
  </si>
  <si>
    <r>
      <t xml:space="preserve">Otro sector </t>
    </r>
    <r>
      <rPr>
        <b/>
        <vertAlign val="superscript"/>
        <sz val="9"/>
        <rFont val="Arial"/>
        <family val="2"/>
      </rPr>
      <t>2</t>
    </r>
  </si>
  <si>
    <r>
      <t xml:space="preserve">Otro sector </t>
    </r>
    <r>
      <rPr>
        <b/>
        <vertAlign val="superscript"/>
        <sz val="9"/>
        <rFont val="Arial"/>
        <family val="2"/>
      </rPr>
      <t>3</t>
    </r>
  </si>
  <si>
    <r>
      <t xml:space="preserve">Comerciantes </t>
    </r>
    <r>
      <rPr>
        <b/>
        <vertAlign val="superscript"/>
        <sz val="9"/>
        <rFont val="Arial"/>
        <family val="2"/>
      </rPr>
      <t>3</t>
    </r>
  </si>
  <si>
    <r>
      <t xml:space="preserve">Otro oficio </t>
    </r>
    <r>
      <rPr>
        <b/>
        <vertAlign val="superscript"/>
        <sz val="9"/>
        <rFont val="Arial"/>
        <family val="2"/>
      </rPr>
      <t>4</t>
    </r>
  </si>
  <si>
    <r>
      <t>3</t>
    </r>
    <r>
      <rPr>
        <sz val="8"/>
        <rFont val="Arial"/>
        <family val="2"/>
      </rPr>
      <t xml:space="preserve"> Comercio incluye a comerciantes y vendedores ambulantes.</t>
    </r>
  </si>
  <si>
    <r>
      <t xml:space="preserve">Secundaria completa y más </t>
    </r>
    <r>
      <rPr>
        <b/>
        <vertAlign val="superscript"/>
        <sz val="9"/>
        <rFont val="Arial"/>
        <family val="2"/>
      </rPr>
      <t>3</t>
    </r>
  </si>
  <si>
    <t>El Carmen (San Marcos)</t>
  </si>
  <si>
    <t>Tecún Umán (San Marcos)</t>
  </si>
  <si>
    <t>La Mesilla (Huehuetenango)</t>
  </si>
  <si>
    <t>Profesionistas, técnicos y personal administrativo</t>
  </si>
  <si>
    <t>Sabe leer y escribir</t>
  </si>
  <si>
    <t>No sabe leer y escribir</t>
  </si>
  <si>
    <r>
      <t xml:space="preserve">Otro medio </t>
    </r>
    <r>
      <rPr>
        <vertAlign val="superscript"/>
        <sz val="9"/>
        <rFont val="Arial"/>
        <family val="2"/>
      </rPr>
      <t>1</t>
    </r>
  </si>
  <si>
    <r>
      <t xml:space="preserve">Otra ciudad </t>
    </r>
    <r>
      <rPr>
        <b/>
        <vertAlign val="superscript"/>
        <sz val="9"/>
        <rFont val="Arial"/>
        <family val="2"/>
      </rPr>
      <t>2</t>
    </r>
  </si>
  <si>
    <t>Región y departamento guatemalteco de residencia</t>
  </si>
  <si>
    <t xml:space="preserve">Sexo y grupos de edad </t>
  </si>
  <si>
    <t xml:space="preserve">Sexo y nivel de instrucción </t>
  </si>
  <si>
    <t xml:space="preserve">Sexo y situación conyugal </t>
  </si>
  <si>
    <t>Sexo y relación de parentesco en el hogar</t>
  </si>
  <si>
    <t>Ciudad guatemalteca por donde cruzó y condición de documento para cruzar a México</t>
  </si>
  <si>
    <t>Departamento guatemalteco de residencia y condición de documento utilizado para cruzar a México</t>
  </si>
  <si>
    <t>Otro departamento</t>
  </si>
  <si>
    <t xml:space="preserve">Condición laboral en Guatemala </t>
  </si>
  <si>
    <t xml:space="preserve">Ciudad guatemalteca por la que cruzó y lugar donde trabajó en México </t>
  </si>
  <si>
    <t xml:space="preserve">Ciudad guatemalteca por la que cruzó y sector de actividad en México </t>
  </si>
  <si>
    <t>Sector de actividad en México y nivel de instrucción</t>
  </si>
  <si>
    <t>Finca, ejido o rancho en Chiapas</t>
  </si>
  <si>
    <r>
      <t>3</t>
    </r>
    <r>
      <rPr>
        <sz val="8"/>
        <rFont val="Arial"/>
        <family val="2"/>
      </rPr>
      <t xml:space="preserve"> Incluye a los de secundaria completa y más de secundaria completa.</t>
    </r>
  </si>
  <si>
    <r>
      <t>4</t>
    </r>
    <r>
      <rPr>
        <sz val="8"/>
        <rFont val="Arial"/>
        <family val="2"/>
      </rPr>
      <t xml:space="preserve"> Incluye a industriales, profesionistas, técnicos y personal administrativo.</t>
    </r>
  </si>
  <si>
    <t xml:space="preserve">Industria </t>
  </si>
  <si>
    <t xml:space="preserve">Servicios </t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</si>
  <si>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</si>
  <si>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Trabajador a suledo fijo</t>
  </si>
  <si>
    <t>Frontera Comalapa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</si>
  <si>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manufactura, transporte, servicios diversos y otro sector.</t>
    </r>
  </si>
  <si>
    <r>
      <t xml:space="preserve">2 </t>
    </r>
    <r>
      <rPr>
        <sz val="8"/>
        <rFont val="Arial"/>
        <family val="2"/>
      </rPr>
      <t>Incluye trabajador familiar con pago y sin pago.</t>
    </r>
  </si>
  <si>
    <r>
      <t xml:space="preserve">3 </t>
    </r>
    <r>
      <rPr>
        <sz val="8"/>
        <rFont val="Arial"/>
        <family val="2"/>
      </rPr>
      <t>Incluye trabajador familiar con pago y sin pago.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</si>
  <si>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manufactura, transporte, servicios diversos y otro sector.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</si>
  <si>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a Gracias a Dios del departamento de Huehuetenango; Toquian Grande de San Marcos; y Ocós de San Marcos.</t>
    </r>
  </si>
  <si>
    <r>
      <t>Sector de actividad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 </t>
    </r>
  </si>
  <si>
    <r>
      <t>Oficio o profesión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 xml:space="preserve">1 </t>
    </r>
    <r>
      <rPr>
        <sz val="9"/>
        <color theme="0" tint="-4.9989318521683403E-2"/>
        <rFont val="Arial"/>
        <family val="2"/>
      </rPr>
      <t>en México</t>
    </r>
  </si>
  <si>
    <r>
      <t>Puesto o posición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</t>
    </r>
  </si>
  <si>
    <r>
      <t>Sexo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 </t>
    </r>
  </si>
  <si>
    <r>
      <t>Nivel de instrucción e ingreso recibido en múltiplos de salario mínimo (s.m.)</t>
    </r>
    <r>
      <rPr>
        <vertAlign val="superscript"/>
        <sz val="9"/>
        <color theme="0" tint="-4.9989318521683403E-2"/>
        <rFont val="Arial"/>
        <family val="2"/>
      </rPr>
      <t>1</t>
    </r>
    <r>
      <rPr>
        <sz val="9"/>
        <color theme="0" tint="-4.9989318521683403E-2"/>
        <rFont val="Arial"/>
        <family val="2"/>
      </rPr>
      <t xml:space="preserve"> en México</t>
    </r>
  </si>
  <si>
    <r>
      <t xml:space="preserve">Otro puesto </t>
    </r>
    <r>
      <rPr>
        <vertAlign val="superscript"/>
        <sz val="9"/>
        <rFont val="Arial"/>
        <family val="2"/>
      </rPr>
      <t>2</t>
    </r>
  </si>
  <si>
    <r>
      <t xml:space="preserve">Otro puesto </t>
    </r>
    <r>
      <rPr>
        <b/>
        <vertAlign val="superscript"/>
        <sz val="9"/>
        <rFont val="Arial"/>
        <family val="2"/>
      </rPr>
      <t>3</t>
    </r>
  </si>
  <si>
    <r>
      <t xml:space="preserve">Otro puesto </t>
    </r>
    <r>
      <rPr>
        <b/>
        <vertAlign val="superscript"/>
        <sz val="9"/>
        <rFont val="Arial"/>
        <family val="2"/>
      </rPr>
      <t>2</t>
    </r>
  </si>
  <si>
    <r>
      <t xml:space="preserve">No especificado </t>
    </r>
    <r>
      <rPr>
        <i/>
        <vertAlign val="superscript"/>
        <sz val="9"/>
        <rFont val="Arial"/>
        <family val="2"/>
      </rPr>
      <t>3</t>
    </r>
  </si>
  <si>
    <t>3 Incluye los que no especificaron Estado en el que trabajaron.</t>
  </si>
  <si>
    <r>
      <t>No especificado</t>
    </r>
    <r>
      <rPr>
        <i/>
        <vertAlign val="superscript"/>
        <sz val="9"/>
        <rFont val="Arial"/>
        <family val="2"/>
      </rPr>
      <t>3</t>
    </r>
  </si>
  <si>
    <t>Otro sector</t>
  </si>
  <si>
    <t>Sin ingreso</t>
  </si>
  <si>
    <r>
      <t>1</t>
    </r>
    <r>
      <rPr>
        <sz val="8"/>
        <rFont val="Arial"/>
        <family val="2"/>
      </rPr>
      <t xml:space="preserve"> Incluye autobús o camioneta, atomóvil particular, tráiler o camión de carga y otro.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</si>
  <si>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a Gracias a Dios del departamento de Huehuetenango y El Naranjo de Petén.</t>
    </r>
  </si>
  <si>
    <r>
      <t xml:space="preserve">Otra ciudad </t>
    </r>
    <r>
      <rPr>
        <vertAlign val="superscript"/>
        <sz val="9"/>
        <rFont val="Arial"/>
        <family val="2"/>
      </rPr>
      <t>2</t>
    </r>
  </si>
  <si>
    <r>
      <t xml:space="preserve">No especificado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</si>
  <si>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a quienes declararon vivir en otro país.</t>
    </r>
  </si>
  <si>
    <t>Más de 1 mes a 1 año</t>
  </si>
  <si>
    <t>Más de 1 año</t>
  </si>
  <si>
    <t>Cacahoatán</t>
  </si>
  <si>
    <t>Fuente: EMIF SUR 2017.</t>
  </si>
  <si>
    <t xml:space="preserve">Construcción </t>
  </si>
  <si>
    <t xml:space="preserve">Transporte </t>
  </si>
  <si>
    <t>Manufacturero</t>
  </si>
  <si>
    <t xml:space="preserve">Otro sector </t>
  </si>
  <si>
    <t xml:space="preserve">Sin ingresos </t>
  </si>
  <si>
    <t xml:space="preserve">Trabajadores en construcción </t>
  </si>
  <si>
    <t xml:space="preserve">Sin ingreso </t>
  </si>
  <si>
    <t xml:space="preserve"> 5.1. Migrantes guatemaltecos procedentes de México a Guatemala.
Dimensión geográfica y temporal, departamento y tipo de localidad de residencia, según tiempo que permanecieron en México, 2017</t>
  </si>
  <si>
    <t xml:space="preserve">Fuente: EMIF SUR 2017. </t>
  </si>
  <si>
    <t>5.2. Migrantes guatemaltecos procedentes de México a Guatemala.
Sexo y grupos de edad, según tiempo que permanecieron en México, 2017</t>
  </si>
  <si>
    <t>5.3. Migrantes guatemaltecos procedentes de México a Guatemala.
Sexo y condición de hablante de lengua indígena, según tiempo que permanecieron en México, 2017</t>
  </si>
  <si>
    <t>5.4. Migrantes guatemaltecos procedentes de México a Guatemala.
Sexo y condición de alfabetismo, según tiempo que permanecieron en México, 2017</t>
  </si>
  <si>
    <t>5.5. Migrantes guatemaltecos procedentes de México a Guatemala.
Sexo y nivel de instrucción, según tiempo que permanecieron en México, 2017</t>
  </si>
  <si>
    <t>5.6. Migrantes guatemaltecos procedentes de México a Guatemala.
Sexo y situación conyugal, según tiempo que permanecieron en México, 2017</t>
  </si>
  <si>
    <t>5.7. Migrantes guatemaltecos procedentes de México a Guatemala.
Sexo y relación de parentesco con el jefe del hogar, según tiempo que permanecieron en México, 2017</t>
  </si>
  <si>
    <t>5.8. Migrantes guatemaltecos procedentes de México a Guatemala.
Ciudad guatemalteca por donde cruzaron y condición de documento utilizado para cruzar a México, según tiempo que permanecieron en México, 2017</t>
  </si>
  <si>
    <t>5.9. Migrantes guatemaltecos procedentes de México a Guatemala.
Departamento guatemalteco de residencia y condición de documento utilizado para cruzar a México, según tiempo que permanecieron en México, 2017</t>
  </si>
  <si>
    <t>5.10. Migrantes guatemaltecos procedentes de México a Guatemala.
Condición de documento para cruzar y medio de cruce a México, según tiempo que permanecieron en México, 2017</t>
  </si>
  <si>
    <t>5.11. Migrantes guatemaltecos procedentes de México a Guatemala.
Condición laboral en Guatemala, según tiempo que permanecieron en México, 2017</t>
  </si>
  <si>
    <t>5.12. Migrantes guatemaltecos procedentes de México a Guatemala.
Condición laboral en el último viaje a México y grupos de edad, según tiempo que permanecieron en México, 2017</t>
  </si>
  <si>
    <t>5.13. Migrantes guatemaltecos procedentes de México a Guatemala, que trabajaron en este último viaje a México. Ciudad guatemalteca por la que cruzaron y lugar donde trabajó en México, según tiempo que permanecieron en México, 2017</t>
  </si>
  <si>
    <t>5.14. Migrantes guatemaltecos procedentes de México a Guatemala, que trabajaron en este último viaje a México. Sexo y sector de actividad de los que trabajaron en la última experiencia laboral en México, según tiempo que permanecieron en México, 2017</t>
  </si>
  <si>
    <t>5.15. Migrantes guatemaltecos procedentes de México a Guatemala, que trabajaron en este último viaje a México. Ciudad guatemalteca por la que cruzaron y sector de actividad de los que trabajaron en la última experiencia laboral en México, según tiempo que permanecieron en México, 2017</t>
  </si>
  <si>
    <t>5.16. Migrantes guatemaltecos procedentes de México a Guatemala, que trabajaron en este último viaje a México. Condición de documento migratorio para cruzar y sector de actividad de los que trabajaron en la última experiencia laboral en México, según tiempo que permanecieron en México, 2017</t>
  </si>
  <si>
    <t>5.17. Migrantes guatemaltecos procedentes de México a Guatemala, que trabajaron en este último viaje a México. Sector de actividad de los que trabajaron en la última experiencia laboral en México y nivel de instrucción, según tiempo que permanecieron en México, 2017</t>
  </si>
  <si>
    <t>5.18. Migrantes guatemaltecos procedentes de México a Guatemala, que trabajaron en este último viaje a México. Sector de actividad e ingreso recibido en múltiplos de salario mínimo de los que trabajaron en la última experiencia laboral en México, según tiempo que permanecieron en México, 2017</t>
  </si>
  <si>
    <r>
      <t>1</t>
    </r>
    <r>
      <rPr>
        <sz val="8"/>
        <rFont val="Arial"/>
        <family val="2"/>
      </rPr>
      <t xml:space="preserve">  Para generar los múltiplos de salario mínimo se homologó a pesos mexicanos. El salario mínimo vigente correspondiente al área geográfica "única" en 2017 fue de 80.75 pesos diarios.</t>
    </r>
  </si>
  <si>
    <t>5.20. Migrantes guatemaltecos procedentes de México a Guatemala, que trabajaron en este último viaje a México. Oficio o profesión e ingreso recibido en múltiplos de salario mínimo de los que trabajaron en la última experiencia laboral en México, según tiempo que permanecieron en México, 2017</t>
  </si>
  <si>
    <t>5.22. Migrantes guatemaltecos procedentes de México a Guatemala, que trabajaron en este último viaje a México. Puesto o posición e ingreso recibido en múltiplos de salario mínimo de los que trabajaron en la última experiencia laboral en México, según tiempo que permanecieron en México, 2017</t>
  </si>
  <si>
    <t>5.23. Migrantes guatemaltecos procedentes de México a Guatemala, que trabajaron en este último viaje a México. Puesto o posición de los que trabajaron en la última experiencia laboral en México y nivel de instrucción, según tiempo que permanecieron en México, 2017</t>
  </si>
  <si>
    <t>5.24. Migrantes guatemaltecos procedentes de México a Guatemala, que trabajaron en este último viaje a México. Sexo e ingreso recibido en múltiplos de salario mínimo de los que trabajaron en la última experiencia laboral en México, según tiempo que permanecieron en México, 2017</t>
  </si>
  <si>
    <t>5.25. Migrantes guatemaltecos procedentes de México a Guatemala, que trabajaron en este último viaje a México. Nivel de instrucción e ingreso recibido en múltiplos de salario mínimo de los que trabajaron en la última experiencia laboral en México, según tiempo que permanecieron en México, 2017</t>
  </si>
  <si>
    <r>
      <t xml:space="preserve">TVTF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</si>
  <si>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t xml:space="preserve">TVR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</si>
  <si>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Tarjeta de Visitante Regional (TVR), antes llamada FMVR.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</si>
  <si>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Tarjeta de Visitante Trabajador Fronterizo (TVTF), antes llamada FMTF.</t>
    </r>
  </si>
  <si>
    <r>
      <t xml:space="preserve">Otra ciudad </t>
    </r>
    <r>
      <rPr>
        <b/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</si>
  <si>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a Gracias a Dios y La Mesilla del departamento de Huehuetenango; y El Naranjo de Petén.</t>
    </r>
  </si>
  <si>
    <r>
      <t xml:space="preserve">TVTF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</t>
    </r>
  </si>
  <si>
    <r>
      <t xml:space="preserve">TVR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</si>
  <si>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Tarjeta de Visitante Regional (TVR), antes llamada FMVR.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</si>
  <si>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Tarjeta de Visitante Trabajador Fronterizo (TVTF), antes llamada FMTF.</t>
    </r>
  </si>
  <si>
    <t>Sexo y ocupación u oficio en México</t>
  </si>
  <si>
    <t>5.19. Migrantes guatemaltecos procedentes de México a Guatemala, que trabajaron en este último viaje a México.
Sexo y ocupación u oficio de los que trabajaron en la última experiencia laboral en México, según tiempo que permanecieron en México, 2017</t>
  </si>
  <si>
    <t>Sexo y puesto o posición en la ocupación en México</t>
  </si>
  <si>
    <t>5.21. Migrantes guatemaltecos procedentes de México a Guatemala, que trabajaron en este último viaje a México. Sexo y puesto o posición en la ocupación de los que trabajaron en la última experiencia laboral en México, según tiempo que permanecieron en México,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</si>
</sst>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_-* #,##0_-;\-* #,##0_-;_-* &quot;-- &quot;_-;_-@_-"/>
    <numFmt numFmtId="167" formatCode="_-* #,##0.0_-;\-* #,##0.0_-;_-* &quot;-- &quot;_-;_-@_-"/>
    <numFmt numFmtId="168" formatCode="###0"/>
    <numFmt numFmtId="169" formatCode="#,##0_ ;\-#,##0\ 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10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i/>
      <sz val="9"/>
      <color indexed="8"/>
      <name val="Arial"/>
      <family val="2"/>
    </font>
    <font>
      <sz val="10"/>
      <name val="CG Omega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  <font>
      <vertAlign val="superscript"/>
      <sz val="9"/>
      <color theme="0" tint="-4.9989318521683403E-2"/>
      <name val="Arial"/>
      <family val="2"/>
    </font>
    <font>
      <i/>
      <vertAlign val="superscript"/>
      <sz val="9"/>
      <name val="Arial"/>
      <family val="2"/>
    </font>
    <font>
      <sz val="7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BFBF"/>
        <bgColor indexed="9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79">
    <xf numFmtId="0" fontId="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 applyNumberFormat="0" applyFill="0" applyBorder="0" applyAlignment="0" applyProtection="0"/>
    <xf numFmtId="0" fontId="5" fillId="0" borderId="0"/>
    <xf numFmtId="0" fontId="24" fillId="0" borderId="0"/>
    <xf numFmtId="0" fontId="28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678">
    <xf numFmtId="0" fontId="0" fillId="0" borderId="0" xfId="0"/>
    <xf numFmtId="0" fontId="6" fillId="0" borderId="0" xfId="0" applyFont="1"/>
    <xf numFmtId="0" fontId="12" fillId="0" borderId="0" xfId="0" applyFont="1"/>
    <xf numFmtId="49" fontId="14" fillId="0" borderId="0" xfId="3" applyNumberFormat="1" applyFont="1" applyFill="1" applyBorder="1"/>
    <xf numFmtId="0" fontId="14" fillId="0" borderId="0" xfId="0" applyFont="1"/>
    <xf numFmtId="0" fontId="15" fillId="0" borderId="0" xfId="0" applyFont="1" applyFill="1"/>
    <xf numFmtId="3" fontId="14" fillId="0" borderId="0" xfId="0" applyNumberFormat="1" applyFont="1"/>
    <xf numFmtId="0" fontId="14" fillId="0" borderId="0" xfId="0" applyFont="1" applyBorder="1"/>
    <xf numFmtId="0" fontId="9" fillId="0" borderId="1" xfId="4" applyFont="1" applyFill="1" applyBorder="1" applyAlignment="1">
      <alignment horizontal="center" vertical="center" wrapText="1"/>
    </xf>
    <xf numFmtId="0" fontId="8" fillId="0" borderId="1" xfId="0" applyFont="1" applyBorder="1"/>
    <xf numFmtId="3" fontId="8" fillId="0" borderId="0" xfId="0" applyNumberFormat="1" applyFont="1" applyFill="1" applyBorder="1"/>
    <xf numFmtId="0" fontId="8" fillId="0" borderId="0" xfId="0" applyFont="1"/>
    <xf numFmtId="3" fontId="8" fillId="0" borderId="0" xfId="7" applyNumberFormat="1" applyFont="1" applyFill="1" applyBorder="1" applyAlignment="1">
      <alignment horizontal="left" indent="2"/>
    </xf>
    <xf numFmtId="0" fontId="15" fillId="0" borderId="0" xfId="0" applyFont="1"/>
    <xf numFmtId="3" fontId="8" fillId="0" borderId="0" xfId="0" applyNumberFormat="1" applyFont="1"/>
    <xf numFmtId="3" fontId="8" fillId="0" borderId="1" xfId="0" applyNumberFormat="1" applyFont="1" applyFill="1" applyBorder="1"/>
    <xf numFmtId="0" fontId="8" fillId="0" borderId="2" xfId="0" applyFont="1" applyFill="1" applyBorder="1" applyAlignment="1">
      <alignment vertical="center" wrapText="1"/>
    </xf>
    <xf numFmtId="0" fontId="8" fillId="0" borderId="0" xfId="0" applyFont="1" applyBorder="1"/>
    <xf numFmtId="0" fontId="14" fillId="0" borderId="0" xfId="0" applyFont="1" applyFill="1"/>
    <xf numFmtId="165" fontId="19" fillId="0" borderId="1" xfId="0" applyNumberFormat="1" applyFont="1" applyBorder="1" applyAlignment="1">
      <alignment horizontal="right"/>
    </xf>
    <xf numFmtId="0" fontId="17" fillId="0" borderId="0" xfId="0" applyFont="1"/>
    <xf numFmtId="0" fontId="7" fillId="0" borderId="0" xfId="0" applyFont="1" applyFill="1" applyBorder="1"/>
    <xf numFmtId="3" fontId="8" fillId="0" borderId="1" xfId="0" applyNumberFormat="1" applyFont="1" applyBorder="1"/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/>
    <xf numFmtId="0" fontId="8" fillId="0" borderId="0" xfId="4" applyFont="1" applyFill="1" applyAlignment="1">
      <alignment horizontal="left"/>
    </xf>
    <xf numFmtId="0" fontId="8" fillId="0" borderId="0" xfId="0" applyFont="1" applyFill="1" applyBorder="1"/>
    <xf numFmtId="0" fontId="8" fillId="0" borderId="0" xfId="5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indent="3"/>
    </xf>
    <xf numFmtId="0" fontId="8" fillId="0" borderId="0" xfId="1" applyFont="1"/>
    <xf numFmtId="0" fontId="8" fillId="0" borderId="0" xfId="1" applyFont="1" applyFill="1" applyBorder="1" applyAlignment="1">
      <alignment horizontal="left"/>
    </xf>
    <xf numFmtId="0" fontId="14" fillId="0" borderId="0" xfId="1" applyFont="1"/>
    <xf numFmtId="165" fontId="8" fillId="0" borderId="1" xfId="0" applyNumberFormat="1" applyFont="1" applyBorder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Fill="1" applyBorder="1" applyAlignment="1">
      <alignment vertical="center" wrapText="1"/>
    </xf>
    <xf numFmtId="165" fontId="8" fillId="0" borderId="0" xfId="0" applyNumberFormat="1" applyFont="1" applyFill="1" applyBorder="1" applyAlignment="1"/>
    <xf numFmtId="0" fontId="8" fillId="0" borderId="0" xfId="0" applyFont="1" applyFill="1"/>
    <xf numFmtId="0" fontId="8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/>
    <xf numFmtId="0" fontId="6" fillId="0" borderId="1" xfId="0" applyFont="1" applyBorder="1"/>
    <xf numFmtId="3" fontId="7" fillId="0" borderId="0" xfId="0" applyNumberFormat="1" applyFont="1" applyFill="1" applyBorder="1" applyAlignment="1">
      <alignment vertical="center" wrapText="1"/>
    </xf>
    <xf numFmtId="0" fontId="7" fillId="0" borderId="0" xfId="3" applyFont="1" applyFill="1" applyBorder="1" applyAlignment="1">
      <alignment wrapText="1"/>
    </xf>
    <xf numFmtId="3" fontId="7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164" fontId="8" fillId="0" borderId="0" xfId="0" applyNumberFormat="1" applyFont="1" applyFill="1" applyBorder="1"/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/>
    </xf>
    <xf numFmtId="0" fontId="8" fillId="0" borderId="0" xfId="5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7" fillId="0" borderId="0" xfId="0" applyFont="1"/>
    <xf numFmtId="3" fontId="14" fillId="0" borderId="0" xfId="0" applyNumberFormat="1" applyFont="1" applyBorder="1"/>
    <xf numFmtId="0" fontId="8" fillId="0" borderId="1" xfId="5" applyFont="1" applyFill="1" applyBorder="1" applyAlignment="1">
      <alignment horizontal="left" vertical="center" indent="1"/>
    </xf>
    <xf numFmtId="0" fontId="8" fillId="0" borderId="0" xfId="5" applyFont="1" applyFill="1" applyBorder="1" applyAlignment="1">
      <alignment horizontal="left" vertical="center" indent="1"/>
    </xf>
    <xf numFmtId="0" fontId="8" fillId="0" borderId="0" xfId="0" applyFont="1" applyFill="1" applyBorder="1" applyAlignment="1"/>
    <xf numFmtId="0" fontId="14" fillId="0" borderId="1" xfId="0" applyFont="1" applyBorder="1"/>
    <xf numFmtId="0" fontId="8" fillId="0" borderId="1" xfId="0" applyFont="1" applyBorder="1" applyAlignment="1">
      <alignment horizontal="left" indent="1"/>
    </xf>
    <xf numFmtId="0" fontId="20" fillId="0" borderId="0" xfId="0" applyFont="1" applyFill="1" applyBorder="1"/>
    <xf numFmtId="165" fontId="8" fillId="0" borderId="1" xfId="0" applyNumberFormat="1" applyFont="1" applyFill="1" applyBorder="1"/>
    <xf numFmtId="0" fontId="7" fillId="0" borderId="0" xfId="3" applyFont="1" applyFill="1" applyBorder="1" applyAlignment="1">
      <alignment horizontal="left" wrapText="1"/>
    </xf>
    <xf numFmtId="0" fontId="8" fillId="0" borderId="2" xfId="0" applyFont="1" applyBorder="1"/>
    <xf numFmtId="3" fontId="14" fillId="0" borderId="0" xfId="0" applyNumberFormat="1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/>
    </xf>
    <xf numFmtId="0" fontId="8" fillId="0" borderId="0" xfId="4" applyFont="1" applyFill="1" applyBorder="1" applyAlignment="1">
      <alignment horizontal="left" indent="1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0" xfId="7" applyFont="1" applyFill="1" applyBorder="1" applyAlignment="1">
      <alignment horizontal="left" indent="1"/>
    </xf>
    <xf numFmtId="0" fontId="8" fillId="0" borderId="0" xfId="7" applyFont="1" applyFill="1" applyBorder="1"/>
    <xf numFmtId="0" fontId="7" fillId="0" borderId="1" xfId="5" applyFont="1" applyFill="1" applyBorder="1" applyAlignment="1">
      <alignment horizontal="left" vertical="center"/>
    </xf>
    <xf numFmtId="3" fontId="7" fillId="0" borderId="1" xfId="0" applyNumberFormat="1" applyFont="1" applyFill="1" applyBorder="1"/>
    <xf numFmtId="0" fontId="7" fillId="0" borderId="1" xfId="0" applyFont="1" applyFill="1" applyBorder="1"/>
    <xf numFmtId="165" fontId="7" fillId="0" borderId="1" xfId="3" applyNumberFormat="1" applyFont="1" applyFill="1" applyBorder="1" applyAlignment="1">
      <alignment horizontal="right" wrapText="1"/>
    </xf>
    <xf numFmtId="0" fontId="8" fillId="0" borderId="2" xfId="3" applyFont="1" applyFill="1" applyBorder="1" applyAlignment="1">
      <alignment horizont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indent="1"/>
    </xf>
    <xf numFmtId="3" fontId="7" fillId="0" borderId="0" xfId="3" applyNumberFormat="1" applyFont="1" applyFill="1" applyBorder="1" applyAlignment="1">
      <alignment horizontal="right" wrapText="1"/>
    </xf>
    <xf numFmtId="0" fontId="20" fillId="0" borderId="0" xfId="3" applyFont="1" applyFill="1" applyBorder="1"/>
    <xf numFmtId="3" fontId="20" fillId="0" borderId="0" xfId="0" applyNumberFormat="1" applyFont="1" applyFill="1" applyBorder="1" applyAlignment="1">
      <alignment vertical="center" wrapText="1"/>
    </xf>
    <xf numFmtId="3" fontId="20" fillId="0" borderId="0" xfId="0" applyNumberFormat="1" applyFont="1" applyFill="1" applyBorder="1"/>
    <xf numFmtId="0" fontId="7" fillId="0" borderId="1" xfId="3" applyFont="1" applyFill="1" applyBorder="1" applyAlignment="1">
      <alignment horizontal="left"/>
    </xf>
    <xf numFmtId="3" fontId="7" fillId="0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wrapText="1"/>
    </xf>
    <xf numFmtId="3" fontId="7" fillId="0" borderId="1" xfId="3" applyNumberFormat="1" applyFont="1" applyFill="1" applyBorder="1" applyAlignment="1">
      <alignment horizontal="right" wrapText="1"/>
    </xf>
    <xf numFmtId="0" fontId="8" fillId="0" borderId="1" xfId="7" applyFont="1" applyBorder="1"/>
    <xf numFmtId="0" fontId="8" fillId="0" borderId="0" xfId="7" applyFont="1"/>
    <xf numFmtId="0" fontId="8" fillId="0" borderId="0" xfId="7" applyFont="1" applyFill="1"/>
    <xf numFmtId="0" fontId="19" fillId="0" borderId="0" xfId="0" applyFont="1" applyFill="1" applyBorder="1" applyAlignment="1"/>
    <xf numFmtId="0" fontId="19" fillId="0" borderId="0" xfId="7" applyFont="1" applyFill="1" applyBorder="1" applyAlignment="1"/>
    <xf numFmtId="0" fontId="19" fillId="0" borderId="0" xfId="7" applyFont="1" applyFill="1" applyBorder="1"/>
    <xf numFmtId="0" fontId="17" fillId="0" borderId="0" xfId="7" applyFont="1" applyFill="1" applyBorder="1" applyAlignment="1"/>
    <xf numFmtId="0" fontId="8" fillId="0" borderId="0" xfId="7" applyFont="1" applyFill="1" applyBorder="1" applyAlignment="1"/>
    <xf numFmtId="0" fontId="14" fillId="0" borderId="0" xfId="7" applyFont="1" applyBorder="1"/>
    <xf numFmtId="3" fontId="14" fillId="0" borderId="0" xfId="7" applyNumberFormat="1" applyFont="1" applyFill="1" applyBorder="1" applyAlignment="1">
      <alignment vertical="center" wrapText="1"/>
    </xf>
    <xf numFmtId="3" fontId="14" fillId="0" borderId="0" xfId="7" applyNumberFormat="1" applyFont="1" applyFill="1" applyBorder="1" applyAlignment="1" applyProtection="1">
      <alignment horizontal="right" vertical="center" wrapText="1"/>
    </xf>
    <xf numFmtId="0" fontId="14" fillId="0" borderId="0" xfId="7" applyFont="1"/>
    <xf numFmtId="0" fontId="7" fillId="0" borderId="1" xfId="6" applyFont="1" applyFill="1" applyBorder="1"/>
    <xf numFmtId="0" fontId="8" fillId="0" borderId="0" xfId="0" applyFont="1" applyFill="1" applyAlignment="1">
      <alignment horizontal="left" indent="3"/>
    </xf>
    <xf numFmtId="0" fontId="8" fillId="0" borderId="2" xfId="0" applyFont="1" applyFill="1" applyBorder="1" applyAlignment="1">
      <alignment horizontal="left" wrapText="1" indent="1"/>
    </xf>
    <xf numFmtId="0" fontId="6" fillId="0" borderId="0" xfId="1" applyFont="1"/>
    <xf numFmtId="0" fontId="7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vertical="center" wrapText="1"/>
    </xf>
    <xf numFmtId="0" fontId="7" fillId="0" borderId="0" xfId="1" applyFont="1" applyFill="1" applyBorder="1"/>
    <xf numFmtId="3" fontId="8" fillId="0" borderId="0" xfId="1" applyNumberFormat="1" applyFont="1" applyFill="1" applyBorder="1" applyAlignment="1">
      <alignment vertical="center" wrapText="1"/>
    </xf>
    <xf numFmtId="0" fontId="8" fillId="0" borderId="0" xfId="1" applyFont="1" applyFill="1" applyBorder="1"/>
    <xf numFmtId="0" fontId="8" fillId="0" borderId="0" xfId="1" applyFont="1" applyFill="1" applyBorder="1" applyAlignment="1">
      <alignment horizontal="left" indent="1"/>
    </xf>
    <xf numFmtId="0" fontId="8" fillId="0" borderId="0" xfId="1" applyFont="1" applyFill="1" applyBorder="1" applyAlignment="1">
      <alignment horizontal="left" indent="3"/>
    </xf>
    <xf numFmtId="3" fontId="7" fillId="0" borderId="1" xfId="1" applyNumberFormat="1" applyFont="1" applyFill="1" applyBorder="1" applyAlignment="1">
      <alignment vertical="center" wrapText="1"/>
    </xf>
    <xf numFmtId="3" fontId="7" fillId="0" borderId="1" xfId="1" quotePrefix="1" applyNumberFormat="1" applyFont="1" applyFill="1" applyBorder="1" applyAlignment="1">
      <alignment horizontal="right" vertical="center" wrapText="1"/>
    </xf>
    <xf numFmtId="0" fontId="7" fillId="0" borderId="1" xfId="1" applyFont="1" applyFill="1" applyBorder="1"/>
    <xf numFmtId="165" fontId="7" fillId="0" borderId="1" xfId="1" applyNumberFormat="1" applyFont="1" applyFill="1" applyBorder="1"/>
    <xf numFmtId="0" fontId="14" fillId="0" borderId="0" xfId="1" applyFont="1" applyFill="1" applyBorder="1" applyAlignment="1">
      <alignment horizontal="left"/>
    </xf>
    <xf numFmtId="3" fontId="14" fillId="0" borderId="0" xfId="1" applyNumberFormat="1" applyFont="1" applyBorder="1" applyAlignment="1">
      <alignment vertical="center" wrapText="1"/>
    </xf>
    <xf numFmtId="165" fontId="14" fillId="0" borderId="0" xfId="1" applyNumberFormat="1" applyFont="1" applyBorder="1" applyAlignment="1">
      <alignment vertical="center" wrapText="1"/>
    </xf>
    <xf numFmtId="0" fontId="7" fillId="0" borderId="1" xfId="6" applyFont="1" applyFill="1" applyBorder="1" applyAlignment="1">
      <alignment wrapText="1"/>
    </xf>
    <xf numFmtId="3" fontId="14" fillId="0" borderId="0" xfId="0" applyNumberFormat="1" applyFont="1" applyFill="1" applyBorder="1"/>
    <xf numFmtId="165" fontId="14" fillId="0" borderId="0" xfId="0" applyNumberFormat="1" applyFont="1" applyFill="1" applyBorder="1"/>
    <xf numFmtId="0" fontId="8" fillId="0" borderId="0" xfId="0" applyFont="1" applyAlignment="1"/>
    <xf numFmtId="3" fontId="14" fillId="0" borderId="0" xfId="0" applyNumberFormat="1" applyFont="1" applyFill="1" applyBorder="1" applyAlignment="1">
      <alignment horizontal="right" vertical="center" wrapText="1"/>
    </xf>
    <xf numFmtId="0" fontId="20" fillId="0" borderId="0" xfId="3" applyFont="1" applyFill="1" applyBorder="1" applyAlignment="1">
      <alignment horizontal="left" wrapText="1"/>
    </xf>
    <xf numFmtId="3" fontId="20" fillId="0" borderId="0" xfId="3" applyNumberFormat="1" applyFont="1" applyFill="1" applyBorder="1" applyAlignment="1">
      <alignment horizontal="right" wrapText="1"/>
    </xf>
    <xf numFmtId="165" fontId="20" fillId="0" borderId="0" xfId="3" applyNumberFormat="1" applyFont="1" applyFill="1" applyBorder="1" applyAlignment="1">
      <alignment horizontal="right" wrapText="1"/>
    </xf>
    <xf numFmtId="0" fontId="20" fillId="0" borderId="0" xfId="3" applyFont="1" applyFill="1" applyBorder="1" applyAlignment="1">
      <alignment horizontal="right" wrapText="1"/>
    </xf>
    <xf numFmtId="0" fontId="7" fillId="0" borderId="1" xfId="3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Alignment="1"/>
    <xf numFmtId="0" fontId="15" fillId="0" borderId="0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8" fillId="0" borderId="0" xfId="4" applyFont="1" applyFill="1" applyBorder="1" applyAlignment="1">
      <alignment horizontal="left" indent="3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4" fillId="0" borderId="0" xfId="4" applyFont="1" applyFill="1" applyBorder="1" applyAlignment="1">
      <alignment horizontal="left" indent="3"/>
    </xf>
    <xf numFmtId="0" fontId="8" fillId="0" borderId="2" xfId="4" applyFont="1" applyFill="1" applyBorder="1" applyAlignment="1">
      <alignment horizontal="left" vertical="center" wrapText="1"/>
    </xf>
    <xf numFmtId="0" fontId="14" fillId="0" borderId="1" xfId="4" applyFont="1" applyFill="1" applyBorder="1" applyAlignment="1">
      <alignment horizontal="left" indent="3"/>
    </xf>
    <xf numFmtId="0" fontId="14" fillId="0" borderId="1" xfId="0" applyFont="1" applyFill="1" applyBorder="1"/>
    <xf numFmtId="3" fontId="14" fillId="0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Fill="1"/>
    <xf numFmtId="3" fontId="14" fillId="0" borderId="1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wrapText="1"/>
    </xf>
    <xf numFmtId="0" fontId="20" fillId="0" borderId="1" xfId="3" applyFont="1" applyFill="1" applyBorder="1"/>
    <xf numFmtId="3" fontId="20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 indent="1"/>
    </xf>
    <xf numFmtId="0" fontId="8" fillId="0" borderId="1" xfId="4" applyFont="1" applyFill="1" applyBorder="1" applyAlignment="1">
      <alignment horizontal="left" indent="3"/>
    </xf>
    <xf numFmtId="3" fontId="8" fillId="0" borderId="0" xfId="3" applyNumberFormat="1" applyFont="1" applyFill="1" applyBorder="1" applyAlignment="1">
      <alignment horizontal="right" wrapText="1"/>
    </xf>
    <xf numFmtId="0" fontId="8" fillId="0" borderId="0" xfId="0" applyFont="1" applyBorder="1" applyAlignment="1"/>
    <xf numFmtId="0" fontId="6" fillId="0" borderId="0" xfId="0" applyFont="1" applyBorder="1"/>
    <xf numFmtId="0" fontId="21" fillId="0" borderId="0" xfId="8" applyFont="1" applyBorder="1" applyAlignment="1">
      <alignment vertical="top" wrapText="1"/>
    </xf>
    <xf numFmtId="0" fontId="21" fillId="0" borderId="0" xfId="8" applyFont="1" applyBorder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4" fillId="0" borderId="0" xfId="8" applyFont="1" applyFill="1"/>
    <xf numFmtId="49" fontId="14" fillId="0" borderId="0" xfId="8" applyNumberFormat="1" applyFont="1" applyFill="1" applyBorder="1"/>
    <xf numFmtId="0" fontId="14" fillId="0" borderId="0" xfId="0" applyFont="1" applyBorder="1" applyAlignment="1"/>
    <xf numFmtId="2" fontId="8" fillId="0" borderId="0" xfId="0" applyNumberFormat="1" applyFont="1" applyBorder="1"/>
    <xf numFmtId="1" fontId="8" fillId="0" borderId="0" xfId="0" applyNumberFormat="1" applyFont="1" applyBorder="1"/>
    <xf numFmtId="2" fontId="8" fillId="0" borderId="1" xfId="0" applyNumberFormat="1" applyFont="1" applyBorder="1"/>
    <xf numFmtId="1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left" vertical="center" wrapText="1" indent="1"/>
    </xf>
    <xf numFmtId="0" fontId="7" fillId="0" borderId="0" xfId="8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/>
    <xf numFmtId="4" fontId="16" fillId="0" borderId="1" xfId="0" applyNumberFormat="1" applyFont="1" applyBorder="1"/>
    <xf numFmtId="165" fontId="8" fillId="0" borderId="1" xfId="0" applyNumberFormat="1" applyFont="1" applyBorder="1"/>
    <xf numFmtId="165" fontId="16" fillId="0" borderId="1" xfId="0" applyNumberFormat="1" applyFont="1" applyBorder="1"/>
    <xf numFmtId="0" fontId="8" fillId="0" borderId="1" xfId="9" applyFont="1" applyFill="1" applyBorder="1" applyAlignment="1">
      <alignment horizontal="left" vertical="center" indent="1"/>
    </xf>
    <xf numFmtId="0" fontId="8" fillId="0" borderId="0" xfId="8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7" fillId="0" borderId="0" xfId="8" applyFont="1" applyFill="1" applyBorder="1" applyAlignment="1">
      <alignment horizontal="left"/>
    </xf>
    <xf numFmtId="0" fontId="8" fillId="0" borderId="0" xfId="8" applyFont="1" applyFill="1" applyAlignment="1">
      <alignment horizontal="left"/>
    </xf>
    <xf numFmtId="0" fontId="8" fillId="0" borderId="0" xfId="8" applyFont="1" applyFill="1" applyBorder="1" applyAlignment="1">
      <alignment horizontal="center" vertical="center" wrapText="1"/>
    </xf>
    <xf numFmtId="0" fontId="8" fillId="0" borderId="0" xfId="8" applyFont="1" applyFill="1" applyBorder="1" applyAlignment="1">
      <alignment horizontal="center" wrapText="1"/>
    </xf>
    <xf numFmtId="0" fontId="8" fillId="0" borderId="0" xfId="9" applyFont="1" applyFill="1" applyBorder="1" applyAlignment="1">
      <alignment horizontal="center" vertical="center" wrapText="1"/>
    </xf>
    <xf numFmtId="3" fontId="8" fillId="0" borderId="0" xfId="8" applyNumberFormat="1" applyFont="1" applyFill="1" applyBorder="1" applyAlignment="1">
      <alignment horizontal="center" wrapText="1"/>
    </xf>
    <xf numFmtId="3" fontId="8" fillId="0" borderId="0" xfId="9" applyNumberFormat="1" applyFont="1" applyFill="1" applyBorder="1" applyAlignment="1">
      <alignment horizontal="center" vertical="center" wrapText="1"/>
    </xf>
    <xf numFmtId="0" fontId="8" fillId="0" borderId="0" xfId="9" applyFont="1" applyFill="1" applyBorder="1" applyAlignment="1">
      <alignment horizontal="left" vertical="center" wrapText="1"/>
    </xf>
    <xf numFmtId="0" fontId="14" fillId="0" borderId="0" xfId="8" applyFont="1" applyFill="1" applyBorder="1"/>
    <xf numFmtId="164" fontId="8" fillId="0" borderId="1" xfId="0" applyNumberFormat="1" applyFont="1" applyFill="1" applyBorder="1"/>
    <xf numFmtId="0" fontId="8" fillId="0" borderId="1" xfId="0" applyFont="1" applyFill="1" applyBorder="1" applyAlignment="1">
      <alignment horizontal="left" indent="1"/>
    </xf>
    <xf numFmtId="0" fontId="8" fillId="0" borderId="0" xfId="8" applyFont="1" applyFill="1" applyBorder="1" applyAlignment="1">
      <alignment horizontal="left"/>
    </xf>
    <xf numFmtId="0" fontId="8" fillId="0" borderId="0" xfId="9" applyFont="1" applyFill="1" applyBorder="1" applyAlignment="1">
      <alignment horizontal="left" vertical="center"/>
    </xf>
    <xf numFmtId="0" fontId="16" fillId="0" borderId="1" xfId="0" applyFont="1" applyBorder="1"/>
    <xf numFmtId="0" fontId="8" fillId="0" borderId="0" xfId="9" applyFont="1" applyFill="1" applyAlignment="1">
      <alignment horizontal="left" vertical="center"/>
    </xf>
    <xf numFmtId="3" fontId="14" fillId="0" borderId="0" xfId="0" applyNumberFormat="1" applyFont="1" applyBorder="1" applyAlignment="1"/>
    <xf numFmtId="165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/>
    <xf numFmtId="0" fontId="8" fillId="0" borderId="0" xfId="9" applyFont="1" applyFill="1" applyBorder="1" applyAlignment="1">
      <alignment horizontal="left" wrapText="1" indent="1"/>
    </xf>
    <xf numFmtId="0" fontId="8" fillId="0" borderId="0" xfId="9" applyFont="1" applyFill="1" applyBorder="1" applyAlignment="1">
      <alignment wrapText="1"/>
    </xf>
    <xf numFmtId="0" fontId="7" fillId="0" borderId="0" xfId="8" applyFont="1" applyFill="1" applyBorder="1" applyAlignment="1">
      <alignment horizontal="left" wrapText="1"/>
    </xf>
    <xf numFmtId="0" fontId="8" fillId="0" borderId="0" xfId="9" applyFont="1" applyFill="1" applyAlignment="1">
      <alignment wrapText="1"/>
    </xf>
    <xf numFmtId="0" fontId="7" fillId="0" borderId="1" xfId="9" applyFont="1" applyFill="1" applyBorder="1" applyAlignment="1">
      <alignment horizontal="center" vertical="center" wrapText="1"/>
    </xf>
    <xf numFmtId="0" fontId="14" fillId="0" borderId="0" xfId="10" applyFont="1" applyFill="1"/>
    <xf numFmtId="0" fontId="8" fillId="0" borderId="1" xfId="10" applyFont="1" applyFill="1" applyBorder="1" applyAlignment="1">
      <alignment horizontal="left"/>
    </xf>
    <xf numFmtId="0" fontId="8" fillId="0" borderId="0" xfId="10" applyFont="1" applyFill="1" applyBorder="1" applyAlignment="1">
      <alignment horizontal="left" indent="1"/>
    </xf>
    <xf numFmtId="0" fontId="8" fillId="0" borderId="0" xfId="10" applyFont="1" applyFill="1" applyBorder="1" applyAlignment="1">
      <alignment horizontal="left"/>
    </xf>
    <xf numFmtId="0" fontId="8" fillId="0" borderId="0" xfId="10" applyFont="1" applyFill="1"/>
    <xf numFmtId="0" fontId="7" fillId="0" borderId="1" xfId="10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vertical="center" wrapText="1"/>
    </xf>
    <xf numFmtId="165" fontId="8" fillId="0" borderId="1" xfId="0" applyNumberFormat="1" applyFont="1" applyBorder="1" applyAlignment="1">
      <alignment vertical="center" wrapText="1"/>
    </xf>
    <xf numFmtId="165" fontId="8" fillId="0" borderId="1" xfId="0" quotePrefix="1" applyNumberFormat="1" applyFont="1" applyBorder="1" applyAlignment="1">
      <alignment horizontal="right"/>
    </xf>
    <xf numFmtId="3" fontId="8" fillId="0" borderId="1" xfId="0" quotePrefix="1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 wrapText="1"/>
    </xf>
    <xf numFmtId="165" fontId="7" fillId="0" borderId="1" xfId="8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/>
    <xf numFmtId="0" fontId="7" fillId="0" borderId="1" xfId="9" applyFont="1" applyFill="1" applyBorder="1" applyAlignment="1">
      <alignment horizontal="left" vertical="center"/>
    </xf>
    <xf numFmtId="0" fontId="8" fillId="0" borderId="0" xfId="0" applyFont="1" applyAlignment="1">
      <alignment horizontal="left" indent="3"/>
    </xf>
    <xf numFmtId="3" fontId="14" fillId="0" borderId="1" xfId="0" applyNumberFormat="1" applyFont="1" applyBorder="1"/>
    <xf numFmtId="0" fontId="14" fillId="0" borderId="1" xfId="0" applyFont="1" applyBorder="1" applyAlignment="1">
      <alignment horizontal="left" indent="3"/>
    </xf>
    <xf numFmtId="0" fontId="8" fillId="0" borderId="2" xfId="8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wrapText="1"/>
    </xf>
    <xf numFmtId="0" fontId="8" fillId="0" borderId="2" xfId="9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/>
    <xf numFmtId="0" fontId="8" fillId="0" borderId="0" xfId="0" applyNumberFormat="1" applyFont="1" applyBorder="1" applyAlignment="1">
      <alignment vertical="center"/>
    </xf>
    <xf numFmtId="3" fontId="8" fillId="0" borderId="0" xfId="12" applyNumberFormat="1" applyFont="1" applyFill="1" applyBorder="1"/>
    <xf numFmtId="0" fontId="8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/>
    <xf numFmtId="165" fontId="14" fillId="0" borderId="0" xfId="0" applyNumberFormat="1" applyFont="1" applyFill="1" applyBorder="1" applyAlignment="1"/>
    <xf numFmtId="3" fontId="14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/>
    <xf numFmtId="3" fontId="8" fillId="0" borderId="1" xfId="12" quotePrefix="1" applyNumberFormat="1" applyFont="1" applyFill="1" applyBorder="1" applyAlignment="1">
      <alignment horizontal="right"/>
    </xf>
    <xf numFmtId="3" fontId="8" fillId="0" borderId="1" xfId="12" applyNumberFormat="1" applyFont="1" applyFill="1" applyBorder="1"/>
    <xf numFmtId="0" fontId="8" fillId="0" borderId="1" xfId="0" applyNumberFormat="1" applyFont="1" applyFill="1" applyBorder="1" applyAlignment="1">
      <alignment vertical="center"/>
    </xf>
    <xf numFmtId="166" fontId="8" fillId="0" borderId="0" xfId="0" applyNumberFormat="1" applyFont="1" applyBorder="1" applyAlignment="1"/>
    <xf numFmtId="166" fontId="7" fillId="0" borderId="0" xfId="9" applyNumberFormat="1" applyFont="1" applyFill="1" applyBorder="1" applyAlignment="1"/>
    <xf numFmtId="166" fontId="8" fillId="0" borderId="0" xfId="9" applyNumberFormat="1" applyFont="1" applyFill="1" applyBorder="1" applyAlignment="1"/>
    <xf numFmtId="166" fontId="8" fillId="0" borderId="0" xfId="0" applyNumberFormat="1" applyFont="1" applyFill="1" applyBorder="1" applyAlignment="1"/>
    <xf numFmtId="166" fontId="8" fillId="0" borderId="0" xfId="0" applyNumberFormat="1" applyFont="1" applyFill="1" applyAlignment="1"/>
    <xf numFmtId="167" fontId="8" fillId="0" borderId="0" xfId="0" applyNumberFormat="1" applyFont="1" applyBorder="1" applyAlignment="1"/>
    <xf numFmtId="167" fontId="7" fillId="0" borderId="0" xfId="9" applyNumberFormat="1" applyFont="1" applyFill="1" applyBorder="1" applyAlignment="1"/>
    <xf numFmtId="167" fontId="8" fillId="0" borderId="0" xfId="9" applyNumberFormat="1" applyFont="1" applyFill="1" applyBorder="1" applyAlignment="1"/>
    <xf numFmtId="167" fontId="8" fillId="0" borderId="0" xfId="0" applyNumberFormat="1" applyFont="1" applyFill="1" applyBorder="1" applyAlignment="1">
      <alignment vertical="center" wrapText="1"/>
    </xf>
    <xf numFmtId="167" fontId="8" fillId="0" borderId="0" xfId="0" applyNumberFormat="1" applyFont="1" applyFill="1" applyBorder="1" applyAlignment="1"/>
    <xf numFmtId="167" fontId="8" fillId="0" borderId="0" xfId="0" quotePrefix="1" applyNumberFormat="1" applyFont="1" applyFill="1" applyBorder="1" applyAlignment="1"/>
    <xf numFmtId="167" fontId="8" fillId="0" borderId="0" xfId="0" applyNumberFormat="1" applyFont="1" applyFill="1" applyAlignment="1"/>
    <xf numFmtId="166" fontId="8" fillId="0" borderId="0" xfId="0" applyNumberFormat="1" applyFont="1" applyFill="1" applyBorder="1" applyAlignment="1">
      <alignment wrapText="1"/>
    </xf>
    <xf numFmtId="0" fontId="7" fillId="0" borderId="0" xfId="9" applyFont="1" applyFill="1" applyBorder="1" applyAlignment="1"/>
    <xf numFmtId="167" fontId="21" fillId="0" borderId="0" xfId="8" applyNumberFormat="1" applyFont="1" applyBorder="1" applyAlignment="1">
      <alignment wrapText="1"/>
    </xf>
    <xf numFmtId="167" fontId="8" fillId="0" borderId="0" xfId="0" applyNumberFormat="1" applyFont="1" applyFill="1" applyBorder="1" applyAlignment="1">
      <alignment wrapText="1"/>
    </xf>
    <xf numFmtId="166" fontId="21" fillId="0" borderId="0" xfId="8" applyNumberFormat="1" applyFont="1" applyFill="1" applyBorder="1" applyAlignment="1">
      <alignment wrapText="1"/>
    </xf>
    <xf numFmtId="0" fontId="8" fillId="0" borderId="0" xfId="0" applyFont="1" applyFill="1" applyAlignment="1"/>
    <xf numFmtId="167" fontId="7" fillId="0" borderId="0" xfId="0" applyNumberFormat="1" applyFont="1" applyFill="1" applyBorder="1" applyAlignment="1"/>
    <xf numFmtId="167" fontId="8" fillId="0" borderId="0" xfId="0" applyNumberFormat="1" applyFont="1" applyAlignment="1"/>
    <xf numFmtId="166" fontId="8" fillId="0" borderId="0" xfId="0" applyNumberFormat="1" applyFont="1" applyAlignment="1"/>
    <xf numFmtId="166" fontId="7" fillId="0" borderId="0" xfId="0" applyNumberFormat="1" applyFont="1" applyFill="1" applyBorder="1" applyAlignment="1"/>
    <xf numFmtId="49" fontId="8" fillId="0" borderId="0" xfId="0" applyNumberFormat="1" applyFont="1" applyBorder="1" applyAlignment="1">
      <alignment horizontal="left"/>
    </xf>
    <xf numFmtId="49" fontId="7" fillId="0" borderId="0" xfId="9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9" applyNumberFormat="1" applyFont="1" applyFill="1" applyBorder="1" applyAlignment="1">
      <alignment horizontal="left"/>
    </xf>
    <xf numFmtId="167" fontId="8" fillId="0" borderId="0" xfId="8" applyNumberFormat="1" applyFont="1" applyFill="1" applyBorder="1" applyAlignment="1">
      <alignment horizontal="center" wrapText="1"/>
    </xf>
    <xf numFmtId="167" fontId="16" fillId="0" borderId="0" xfId="0" applyNumberFormat="1" applyFont="1" applyFill="1" applyBorder="1" applyAlignment="1"/>
    <xf numFmtId="49" fontId="8" fillId="0" borderId="0" xfId="9" applyNumberFormat="1" applyFont="1" applyFill="1" applyBorder="1" applyAlignment="1">
      <alignment horizontal="left" wrapText="1"/>
    </xf>
    <xf numFmtId="49" fontId="8" fillId="0" borderId="0" xfId="0" applyNumberFormat="1" applyFont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49" fontId="8" fillId="0" borderId="0" xfId="8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/>
    </xf>
    <xf numFmtId="166" fontId="8" fillId="0" borderId="0" xfId="0" applyNumberFormat="1" applyFont="1"/>
    <xf numFmtId="166" fontId="7" fillId="0" borderId="0" xfId="0" applyNumberFormat="1" applyFont="1" applyFill="1" applyBorder="1"/>
    <xf numFmtId="166" fontId="8" fillId="0" borderId="0" xfId="0" applyNumberFormat="1" applyFont="1" applyFill="1" applyBorder="1"/>
    <xf numFmtId="167" fontId="8" fillId="0" borderId="0" xfId="0" applyNumberFormat="1" applyFont="1" applyBorder="1"/>
    <xf numFmtId="167" fontId="16" fillId="0" borderId="0" xfId="0" applyNumberFormat="1" applyFont="1" applyBorder="1"/>
    <xf numFmtId="167" fontId="7" fillId="0" borderId="0" xfId="0" applyNumberFormat="1" applyFont="1" applyFill="1" applyBorder="1"/>
    <xf numFmtId="167" fontId="8" fillId="0" borderId="0" xfId="0" applyNumberFormat="1" applyFont="1" applyFill="1" applyBorder="1"/>
    <xf numFmtId="167" fontId="16" fillId="0" borderId="0" xfId="0" applyNumberFormat="1" applyFont="1" applyFill="1" applyBorder="1"/>
    <xf numFmtId="167" fontId="7" fillId="0" borderId="0" xfId="8" applyNumberFormat="1" applyFont="1" applyFill="1" applyBorder="1" applyAlignment="1">
      <alignment wrapText="1"/>
    </xf>
    <xf numFmtId="49" fontId="16" fillId="0" borderId="0" xfId="0" applyNumberFormat="1" applyFont="1" applyBorder="1" applyAlignment="1">
      <alignment horizontal="left"/>
    </xf>
    <xf numFmtId="167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wrapText="1"/>
    </xf>
    <xf numFmtId="167" fontId="8" fillId="0" borderId="0" xfId="0" applyNumberFormat="1" applyFont="1" applyFill="1" applyBorder="1" applyAlignment="1">
      <alignment horizontal="right"/>
    </xf>
    <xf numFmtId="49" fontId="8" fillId="0" borderId="0" xfId="7" applyNumberFormat="1" applyFont="1" applyBorder="1" applyAlignment="1">
      <alignment horizontal="left"/>
    </xf>
    <xf numFmtId="49" fontId="8" fillId="0" borderId="0" xfId="7" applyNumberFormat="1" applyFont="1" applyFill="1" applyBorder="1" applyAlignment="1">
      <alignment horizontal="left"/>
    </xf>
    <xf numFmtId="166" fontId="8" fillId="0" borderId="0" xfId="0" quotePrefix="1" applyNumberFormat="1" applyFont="1" applyFill="1" applyBorder="1" applyAlignment="1">
      <alignment horizontal="right"/>
    </xf>
    <xf numFmtId="166" fontId="8" fillId="0" borderId="0" xfId="7" applyNumberFormat="1" applyFont="1" applyFill="1" applyBorder="1" applyAlignment="1"/>
    <xf numFmtId="49" fontId="7" fillId="0" borderId="0" xfId="11" applyNumberFormat="1" applyFont="1" applyFill="1" applyBorder="1" applyAlignment="1">
      <alignment horizontal="left"/>
    </xf>
    <xf numFmtId="167" fontId="8" fillId="0" borderId="0" xfId="7" applyNumberFormat="1" applyFont="1" applyBorder="1" applyAlignment="1"/>
    <xf numFmtId="167" fontId="8" fillId="0" borderId="0" xfId="7" applyNumberFormat="1" applyFont="1" applyFill="1" applyBorder="1" applyAlignment="1"/>
    <xf numFmtId="49" fontId="7" fillId="0" borderId="0" xfId="3" applyNumberFormat="1" applyFont="1" applyFill="1" applyBorder="1" applyAlignment="1">
      <alignment horizontal="left" wrapText="1"/>
    </xf>
    <xf numFmtId="167" fontId="8" fillId="0" borderId="0" xfId="0" applyNumberFormat="1" applyFont="1"/>
    <xf numFmtId="167" fontId="16" fillId="0" borderId="0" xfId="0" applyNumberFormat="1" applyFont="1" applyFill="1" applyBorder="1" applyAlignment="1">
      <alignment vertical="center" wrapText="1"/>
    </xf>
    <xf numFmtId="167" fontId="7" fillId="0" borderId="0" xfId="3" applyNumberFormat="1" applyFont="1" applyFill="1" applyBorder="1" applyAlignment="1">
      <alignment wrapText="1"/>
    </xf>
    <xf numFmtId="167" fontId="19" fillId="0" borderId="0" xfId="0" applyNumberFormat="1" applyFont="1" applyFill="1" applyBorder="1" applyAlignment="1"/>
    <xf numFmtId="167" fontId="8" fillId="0" borderId="0" xfId="3" applyNumberFormat="1" applyFont="1" applyFill="1" applyBorder="1" applyAlignment="1">
      <alignment vertical="center" wrapText="1"/>
    </xf>
    <xf numFmtId="167" fontId="7" fillId="0" borderId="0" xfId="0" applyNumberFormat="1" applyFont="1" applyFill="1" applyBorder="1" applyAlignment="1">
      <alignment horizontal="right"/>
    </xf>
    <xf numFmtId="49" fontId="8" fillId="0" borderId="0" xfId="7" applyNumberFormat="1" applyFont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7" fontId="19" fillId="0" borderId="0" xfId="0" applyNumberFormat="1" applyFont="1" applyFill="1" applyBorder="1"/>
    <xf numFmtId="167" fontId="17" fillId="0" borderId="0" xfId="0" applyNumberFormat="1" applyFont="1" applyFill="1" applyBorder="1" applyAlignment="1"/>
    <xf numFmtId="166" fontId="8" fillId="0" borderId="0" xfId="7" applyNumberFormat="1" applyFont="1" applyAlignment="1"/>
    <xf numFmtId="166" fontId="8" fillId="0" borderId="0" xfId="1" applyNumberFormat="1" applyFont="1" applyAlignment="1"/>
    <xf numFmtId="166" fontId="8" fillId="0" borderId="0" xfId="1" applyNumberFormat="1" applyFont="1" applyFill="1" applyBorder="1" applyAlignment="1"/>
    <xf numFmtId="167" fontId="8" fillId="0" borderId="0" xfId="1" applyNumberFormat="1" applyFont="1"/>
    <xf numFmtId="167" fontId="7" fillId="0" borderId="0" xfId="1" applyNumberFormat="1" applyFont="1" applyFill="1" applyBorder="1"/>
    <xf numFmtId="167" fontId="8" fillId="0" borderId="0" xfId="1" applyNumberFormat="1" applyFont="1" applyFill="1" applyBorder="1" applyAlignment="1">
      <alignment vertical="center" wrapText="1"/>
    </xf>
    <xf numFmtId="167" fontId="8" fillId="0" borderId="0" xfId="1" applyNumberFormat="1" applyFont="1" applyFill="1" applyBorder="1"/>
    <xf numFmtId="167" fontId="8" fillId="0" borderId="0" xfId="1" applyNumberFormat="1" applyFont="1" applyFill="1" applyBorder="1" applyAlignment="1">
      <alignment horizontal="right"/>
    </xf>
    <xf numFmtId="49" fontId="7" fillId="0" borderId="0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 wrapText="1"/>
    </xf>
    <xf numFmtId="49" fontId="8" fillId="0" borderId="0" xfId="1" applyNumberFormat="1" applyFont="1" applyFill="1" applyBorder="1" applyAlignment="1">
      <alignment horizontal="left"/>
    </xf>
    <xf numFmtId="166" fontId="7" fillId="0" borderId="0" xfId="0" applyNumberFormat="1" applyFont="1" applyAlignment="1"/>
    <xf numFmtId="166" fontId="7" fillId="0" borderId="0" xfId="3" applyNumberFormat="1" applyFont="1" applyFill="1" applyBorder="1" applyAlignment="1">
      <alignment wrapText="1"/>
    </xf>
    <xf numFmtId="49" fontId="7" fillId="0" borderId="0" xfId="0" applyNumberFormat="1" applyFont="1" applyAlignment="1">
      <alignment horizontal="left"/>
    </xf>
    <xf numFmtId="167" fontId="7" fillId="0" borderId="0" xfId="3" applyNumberFormat="1" applyFont="1" applyFill="1" applyBorder="1" applyAlignment="1">
      <alignment horizontal="left" wrapText="1"/>
    </xf>
    <xf numFmtId="0" fontId="19" fillId="0" borderId="0" xfId="0" applyFont="1" applyFill="1" applyBorder="1"/>
    <xf numFmtId="49" fontId="8" fillId="0" borderId="0" xfId="0" applyNumberFormat="1" applyFont="1" applyFill="1" applyBorder="1" applyAlignment="1" applyProtection="1">
      <alignment horizontal="left" wrapText="1"/>
    </xf>
    <xf numFmtId="166" fontId="7" fillId="0" borderId="0" xfId="0" quotePrefix="1" applyNumberFormat="1" applyFont="1" applyFill="1" applyBorder="1" applyAlignment="1" applyProtection="1">
      <alignment wrapText="1"/>
    </xf>
    <xf numFmtId="167" fontId="14" fillId="0" borderId="1" xfId="0" applyNumberFormat="1" applyFont="1" applyBorder="1"/>
    <xf numFmtId="166" fontId="8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wrapText="1"/>
    </xf>
    <xf numFmtId="167" fontId="7" fillId="0" borderId="0" xfId="0" quotePrefix="1" applyNumberFormat="1" applyFont="1" applyFill="1" applyBorder="1" applyAlignment="1"/>
    <xf numFmtId="168" fontId="25" fillId="0" borderId="0" xfId="14" applyNumberFormat="1" applyFont="1" applyBorder="1" applyAlignment="1">
      <alignment horizontal="right" vertical="top"/>
    </xf>
    <xf numFmtId="0" fontId="25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0" fontId="21" fillId="0" borderId="0" xfId="14" applyFont="1" applyBorder="1" applyAlignment="1">
      <alignment horizontal="left" vertical="top" wrapText="1"/>
    </xf>
    <xf numFmtId="0" fontId="25" fillId="0" borderId="0" xfId="14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49" fontId="8" fillId="0" borderId="0" xfId="9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/>
    </xf>
    <xf numFmtId="49" fontId="8" fillId="0" borderId="0" xfId="8" applyNumberFormat="1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7" fillId="0" borderId="1" xfId="9" applyNumberFormat="1" applyFont="1" applyFill="1" applyBorder="1" applyAlignment="1">
      <alignment horizontal="left" wrapText="1"/>
    </xf>
    <xf numFmtId="49" fontId="8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49" fontId="7" fillId="0" borderId="1" xfId="10" applyNumberFormat="1" applyFont="1" applyFill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3" fontId="7" fillId="0" borderId="0" xfId="0" applyNumberFormat="1" applyFont="1" applyFill="1" applyBorder="1" applyAlignment="1"/>
    <xf numFmtId="49" fontId="8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7" fillId="0" borderId="1" xfId="11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horizontal="left" wrapText="1"/>
    </xf>
    <xf numFmtId="49" fontId="14" fillId="0" borderId="1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8" fillId="0" borderId="2" xfId="8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8" fillId="0" borderId="1" xfId="12" applyNumberFormat="1" applyFont="1" applyFill="1" applyBorder="1" applyAlignment="1">
      <alignment horizontal="left"/>
    </xf>
    <xf numFmtId="49" fontId="8" fillId="0" borderId="0" xfId="12" applyNumberFormat="1" applyFont="1" applyFill="1" applyBorder="1" applyAlignment="1">
      <alignment horizontal="left"/>
    </xf>
    <xf numFmtId="166" fontId="8" fillId="0" borderId="1" xfId="0" applyNumberFormat="1" applyFont="1" applyFill="1" applyBorder="1" applyAlignment="1">
      <alignment vertical="center" wrapText="1"/>
    </xf>
    <xf numFmtId="49" fontId="8" fillId="0" borderId="2" xfId="5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49" fontId="20" fillId="0" borderId="0" xfId="0" applyNumberFormat="1" applyFont="1" applyFill="1" applyBorder="1" applyAlignment="1">
      <alignment horizontal="left" wrapText="1"/>
    </xf>
    <xf numFmtId="49" fontId="8" fillId="0" borderId="2" xfId="3" applyNumberFormat="1" applyFont="1" applyFill="1" applyBorder="1" applyAlignment="1">
      <alignment horizontal="left" wrapText="1"/>
    </xf>
    <xf numFmtId="49" fontId="7" fillId="0" borderId="1" xfId="3" applyNumberFormat="1" applyFont="1" applyFill="1" applyBorder="1" applyAlignment="1">
      <alignment horizontal="left" wrapText="1"/>
    </xf>
    <xf numFmtId="0" fontId="25" fillId="0" borderId="0" xfId="14" applyFont="1" applyBorder="1" applyAlignment="1">
      <alignment horizontal="left" vertical="top" wrapText="1"/>
    </xf>
    <xf numFmtId="49" fontId="8" fillId="0" borderId="1" xfId="7" applyNumberFormat="1" applyFont="1" applyBorder="1" applyAlignment="1">
      <alignment horizontal="left"/>
    </xf>
    <xf numFmtId="49" fontId="8" fillId="0" borderId="0" xfId="7" applyNumberFormat="1" applyFont="1" applyFill="1" applyAlignment="1">
      <alignment horizontal="left"/>
    </xf>
    <xf numFmtId="49" fontId="14" fillId="0" borderId="0" xfId="7" applyNumberFormat="1" applyFont="1" applyBorder="1" applyAlignment="1">
      <alignment horizontal="left"/>
    </xf>
    <xf numFmtId="49" fontId="14" fillId="0" borderId="0" xfId="7" applyNumberFormat="1" applyFont="1" applyAlignment="1">
      <alignment horizontal="left"/>
    </xf>
    <xf numFmtId="49" fontId="14" fillId="0" borderId="0" xfId="7" applyNumberFormat="1" applyFont="1" applyFill="1" applyBorder="1" applyAlignment="1">
      <alignment horizontal="left" wrapText="1"/>
    </xf>
    <xf numFmtId="49" fontId="14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49" fontId="7" fillId="0" borderId="1" xfId="1" applyNumberFormat="1" applyFont="1" applyFill="1" applyBorder="1" applyAlignment="1">
      <alignment horizontal="left" wrapText="1"/>
    </xf>
    <xf numFmtId="49" fontId="14" fillId="0" borderId="0" xfId="1" applyNumberFormat="1" applyFont="1" applyBorder="1" applyAlignment="1">
      <alignment horizontal="left" wrapText="1"/>
    </xf>
    <xf numFmtId="49" fontId="7" fillId="0" borderId="1" xfId="1" quotePrefix="1" applyNumberFormat="1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/>
    </xf>
    <xf numFmtId="49" fontId="8" fillId="0" borderId="0" xfId="1" applyNumberFormat="1" applyFont="1" applyBorder="1" applyAlignment="1">
      <alignment horizontal="left"/>
    </xf>
    <xf numFmtId="0" fontId="25" fillId="0" borderId="0" xfId="14" applyFont="1" applyBorder="1" applyAlignment="1">
      <alignment horizontal="left" vertical="top" wrapText="1"/>
    </xf>
    <xf numFmtId="49" fontId="20" fillId="0" borderId="0" xfId="3" applyNumberFormat="1" applyFont="1" applyFill="1" applyBorder="1" applyAlignment="1">
      <alignment horizontal="left" wrapText="1"/>
    </xf>
    <xf numFmtId="49" fontId="14" fillId="0" borderId="0" xfId="0" applyNumberFormat="1" applyFont="1" applyBorder="1" applyAlignment="1">
      <alignment horizontal="left" wrapText="1"/>
    </xf>
    <xf numFmtId="49" fontId="15" fillId="0" borderId="0" xfId="0" applyNumberFormat="1" applyFont="1" applyFill="1" applyAlignment="1">
      <alignment horizontal="left"/>
    </xf>
    <xf numFmtId="49" fontId="12" fillId="0" borderId="0" xfId="0" applyNumberFormat="1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0" fontId="8" fillId="0" borderId="0" xfId="8" applyFont="1" applyFill="1" applyBorder="1" applyAlignment="1">
      <alignment wrapText="1"/>
    </xf>
    <xf numFmtId="167" fontId="8" fillId="0" borderId="0" xfId="9" applyNumberFormat="1" applyFont="1" applyFill="1" applyBorder="1" applyAlignment="1">
      <alignment wrapText="1"/>
    </xf>
    <xf numFmtId="167" fontId="8" fillId="0" borderId="0" xfId="8" applyNumberFormat="1" applyFont="1" applyFill="1" applyBorder="1" applyAlignment="1">
      <alignment wrapText="1"/>
    </xf>
    <xf numFmtId="167" fontId="16" fillId="0" borderId="0" xfId="0" applyNumberFormat="1" applyFont="1" applyBorder="1" applyAlignment="1"/>
    <xf numFmtId="3" fontId="8" fillId="0" borderId="0" xfId="0" applyNumberFormat="1" applyFont="1" applyBorder="1" applyAlignment="1"/>
    <xf numFmtId="167" fontId="7" fillId="0" borderId="0" xfId="0" applyNumberFormat="1" applyFont="1" applyFill="1" applyBorder="1" applyAlignment="1">
      <alignment wrapText="1"/>
    </xf>
    <xf numFmtId="166" fontId="8" fillId="0" borderId="0" xfId="7" applyNumberFormat="1" applyFont="1" applyBorder="1" applyAlignment="1"/>
    <xf numFmtId="0" fontId="8" fillId="0" borderId="0" xfId="7" applyFont="1" applyBorder="1" applyAlignment="1"/>
    <xf numFmtId="3" fontId="8" fillId="0" borderId="0" xfId="0" applyNumberFormat="1" applyFont="1" applyFill="1" applyBorder="1" applyAlignment="1" applyProtection="1">
      <alignment wrapText="1"/>
    </xf>
    <xf numFmtId="166" fontId="8" fillId="0" borderId="0" xfId="0" applyNumberFormat="1" applyFont="1" applyFill="1" applyBorder="1" applyAlignment="1" applyProtection="1">
      <alignment wrapText="1"/>
    </xf>
    <xf numFmtId="0" fontId="26" fillId="0" borderId="0" xfId="14" applyFont="1" applyBorder="1" applyAlignment="1">
      <alignment horizontal="left" vertical="top" wrapText="1"/>
    </xf>
    <xf numFmtId="168" fontId="26" fillId="0" borderId="0" xfId="14" applyNumberFormat="1" applyFont="1" applyBorder="1" applyAlignment="1">
      <alignment horizontal="right" vertical="top"/>
    </xf>
    <xf numFmtId="0" fontId="25" fillId="0" borderId="0" xfId="14" applyFont="1" applyBorder="1" applyAlignment="1">
      <alignment vertical="center"/>
    </xf>
    <xf numFmtId="0" fontId="25" fillId="0" borderId="0" xfId="14" applyFont="1" applyBorder="1" applyAlignment="1">
      <alignment horizontal="left" vertical="top" wrapText="1"/>
    </xf>
    <xf numFmtId="3" fontId="7" fillId="0" borderId="1" xfId="3" applyNumberFormat="1" applyFont="1" applyFill="1" applyBorder="1" applyAlignment="1">
      <alignment wrapText="1"/>
    </xf>
    <xf numFmtId="167" fontId="8" fillId="0" borderId="0" xfId="7" applyNumberFormat="1" applyFont="1" applyAlignment="1"/>
    <xf numFmtId="167" fontId="8" fillId="0" borderId="0" xfId="0" applyNumberFormat="1" applyFont="1" applyFill="1" applyBorder="1" applyAlignment="1" applyProtection="1">
      <alignment wrapText="1"/>
    </xf>
    <xf numFmtId="0" fontId="8" fillId="0" borderId="2" xfId="0" applyFont="1" applyBorder="1" applyAlignment="1"/>
    <xf numFmtId="166" fontId="7" fillId="0" borderId="0" xfId="1" applyNumberFormat="1" applyFont="1" applyFill="1" applyBorder="1" applyAlignment="1">
      <alignment wrapText="1"/>
    </xf>
    <xf numFmtId="166" fontId="8" fillId="0" borderId="0" xfId="1" applyNumberFormat="1" applyFont="1" applyFill="1" applyBorder="1" applyAlignment="1">
      <alignment wrapText="1"/>
    </xf>
    <xf numFmtId="167" fontId="8" fillId="0" borderId="0" xfId="1" applyNumberFormat="1" applyFont="1" applyAlignment="1"/>
    <xf numFmtId="167" fontId="7" fillId="0" borderId="0" xfId="1" applyNumberFormat="1" applyFont="1" applyFill="1" applyBorder="1" applyAlignment="1"/>
    <xf numFmtId="167" fontId="8" fillId="0" borderId="0" xfId="1" applyNumberFormat="1" applyFont="1" applyFill="1" applyBorder="1" applyAlignment="1">
      <alignment wrapText="1"/>
    </xf>
    <xf numFmtId="167" fontId="8" fillId="0" borderId="0" xfId="1" applyNumberFormat="1" applyFont="1" applyFill="1" applyBorder="1" applyAlignment="1"/>
    <xf numFmtId="166" fontId="8" fillId="0" borderId="0" xfId="0" applyNumberFormat="1" applyFont="1" applyFill="1" applyBorder="1" applyAlignment="1" applyProtection="1"/>
    <xf numFmtId="166" fontId="8" fillId="0" borderId="0" xfId="0" applyNumberFormat="1" applyFont="1" applyBorder="1" applyAlignment="1" applyProtection="1">
      <protection locked="0"/>
    </xf>
    <xf numFmtId="3" fontId="20" fillId="0" borderId="1" xfId="0" applyNumberFormat="1" applyFont="1" applyFill="1" applyBorder="1" applyAlignment="1">
      <alignment horizontal="right"/>
    </xf>
    <xf numFmtId="0" fontId="8" fillId="0" borderId="0" xfId="3" applyFont="1" applyFill="1" applyBorder="1" applyAlignment="1">
      <alignment horizontal="left" wrapText="1" indent="1"/>
    </xf>
    <xf numFmtId="166" fontId="7" fillId="0" borderId="0" xfId="9" applyNumberFormat="1" applyFont="1" applyFill="1" applyBorder="1" applyAlignment="1">
      <alignment horizontal="left"/>
    </xf>
    <xf numFmtId="3" fontId="7" fillId="0" borderId="0" xfId="1" applyNumberFormat="1" applyFont="1" applyFill="1" applyBorder="1" applyAlignment="1">
      <alignment wrapText="1"/>
    </xf>
    <xf numFmtId="166" fontId="21" fillId="0" borderId="0" xfId="14" applyNumberFormat="1" applyFont="1" applyBorder="1" applyAlignment="1"/>
    <xf numFmtId="166" fontId="8" fillId="0" borderId="0" xfId="0" quotePrefix="1" applyNumberFormat="1" applyFont="1" applyFill="1" applyBorder="1" applyAlignment="1"/>
    <xf numFmtId="166" fontId="7" fillId="0" borderId="0" xfId="11" applyNumberFormat="1" applyFont="1" applyFill="1" applyBorder="1" applyAlignment="1"/>
    <xf numFmtId="166" fontId="8" fillId="0" borderId="0" xfId="11" applyNumberFormat="1" applyFont="1" applyFill="1" applyBorder="1" applyAlignment="1"/>
    <xf numFmtId="166" fontId="14" fillId="0" borderId="1" xfId="0" applyNumberFormat="1" applyFont="1" applyBorder="1"/>
    <xf numFmtId="166" fontId="19" fillId="0" borderId="0" xfId="0" applyNumberFormat="1" applyFont="1" applyFill="1" applyBorder="1" applyAlignment="1"/>
    <xf numFmtId="166" fontId="8" fillId="0" borderId="0" xfId="9" applyNumberFormat="1" applyFont="1" applyFill="1" applyBorder="1" applyAlignment="1">
      <alignment horizontal="center" wrapText="1"/>
    </xf>
    <xf numFmtId="166" fontId="8" fillId="0" borderId="0" xfId="8" applyNumberFormat="1" applyFont="1" applyFill="1" applyBorder="1" applyAlignment="1">
      <alignment horizontal="center" wrapText="1"/>
    </xf>
    <xf numFmtId="166" fontId="7" fillId="0" borderId="0" xfId="1" applyNumberFormat="1" applyFont="1" applyFill="1" applyBorder="1" applyAlignment="1"/>
    <xf numFmtId="49" fontId="7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0" xfId="1" applyFont="1" applyFill="1" applyBorder="1" applyAlignment="1">
      <alignment horizontal="left"/>
    </xf>
    <xf numFmtId="3" fontId="7" fillId="0" borderId="0" xfId="1" applyNumberFormat="1" applyFont="1" applyFill="1" applyBorder="1" applyAlignment="1"/>
    <xf numFmtId="3" fontId="8" fillId="0" borderId="0" xfId="1" applyNumberFormat="1" applyFont="1" applyFill="1" applyBorder="1" applyAlignment="1"/>
    <xf numFmtId="167" fontId="7" fillId="0" borderId="0" xfId="1" applyNumberFormat="1" applyFont="1" applyFill="1" applyBorder="1" applyAlignment="1">
      <alignment horizontal="center"/>
    </xf>
    <xf numFmtId="166" fontId="27" fillId="0" borderId="0" xfId="14" applyNumberFormat="1" applyFont="1" applyFill="1" applyBorder="1" applyAlignment="1"/>
    <xf numFmtId="49" fontId="8" fillId="0" borderId="0" xfId="0" applyNumberFormat="1" applyFont="1" applyFill="1" applyBorder="1" applyAlignment="1">
      <alignment wrapText="1"/>
    </xf>
    <xf numFmtId="166" fontId="14" fillId="0" borderId="0" xfId="7" applyNumberFormat="1" applyFont="1"/>
    <xf numFmtId="166" fontId="14" fillId="0" borderId="0" xfId="0" applyNumberFormat="1" applyFont="1"/>
    <xf numFmtId="1" fontId="14" fillId="0" borderId="0" xfId="0" applyNumberFormat="1" applyFont="1"/>
    <xf numFmtId="1" fontId="6" fillId="0" borderId="0" xfId="0" applyNumberFormat="1" applyFont="1"/>
    <xf numFmtId="0" fontId="15" fillId="0" borderId="4" xfId="0" applyFont="1" applyFill="1" applyBorder="1" applyAlignment="1"/>
    <xf numFmtId="166" fontId="19" fillId="0" borderId="0" xfId="0" applyNumberFormat="1" applyFont="1" applyFill="1" applyBorder="1" applyAlignment="1">
      <alignment wrapText="1"/>
    </xf>
    <xf numFmtId="167" fontId="19" fillId="0" borderId="0" xfId="0" applyNumberFormat="1" applyFont="1" applyFill="1" applyBorder="1" applyAlignment="1">
      <alignment horizontal="right"/>
    </xf>
    <xf numFmtId="167" fontId="19" fillId="0" borderId="0" xfId="0" applyNumberFormat="1" applyFont="1" applyFill="1" applyBorder="1" applyAlignment="1" applyProtection="1">
      <alignment wrapText="1"/>
    </xf>
    <xf numFmtId="0" fontId="19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vertical="top" indent="2"/>
    </xf>
    <xf numFmtId="0" fontId="7" fillId="0" borderId="0" xfId="7" applyFont="1" applyFill="1" applyBorder="1" applyAlignment="1"/>
    <xf numFmtId="0" fontId="8" fillId="0" borderId="0" xfId="9" applyFont="1" applyFill="1" applyBorder="1" applyAlignment="1">
      <alignment horizontal="left" indent="1"/>
    </xf>
    <xf numFmtId="0" fontId="7" fillId="0" borderId="0" xfId="11" applyFont="1" applyFill="1" applyBorder="1" applyAlignment="1">
      <alignment horizontal="left"/>
    </xf>
    <xf numFmtId="0" fontId="7" fillId="0" borderId="0" xfId="6" applyFont="1" applyFill="1" applyBorder="1" applyAlignment="1">
      <alignment horizontal="left"/>
    </xf>
    <xf numFmtId="0" fontId="7" fillId="0" borderId="0" xfId="9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 indent="1"/>
    </xf>
    <xf numFmtId="0" fontId="21" fillId="0" borderId="0" xfId="2" applyFont="1" applyFill="1" applyBorder="1" applyAlignment="1">
      <alignment horizontal="left" wrapText="1" indent="1"/>
    </xf>
    <xf numFmtId="0" fontId="7" fillId="0" borderId="0" xfId="6" applyFont="1" applyFill="1" applyBorder="1" applyAlignment="1">
      <alignment horizontal="left" wrapText="1"/>
    </xf>
    <xf numFmtId="0" fontId="8" fillId="0" borderId="0" xfId="5" applyFont="1" applyFill="1" applyBorder="1" applyAlignment="1">
      <alignment horizontal="left" indent="1"/>
    </xf>
    <xf numFmtId="0" fontId="7" fillId="0" borderId="0" xfId="5" applyFont="1" applyFill="1" applyBorder="1" applyAlignment="1">
      <alignment horizontal="left"/>
    </xf>
    <xf numFmtId="0" fontId="29" fillId="2" borderId="4" xfId="1" applyFont="1" applyFill="1" applyBorder="1" applyAlignment="1">
      <alignment vertical="center" wrapText="1"/>
    </xf>
    <xf numFmtId="0" fontId="29" fillId="2" borderId="4" xfId="0" applyFont="1" applyFill="1" applyBorder="1"/>
    <xf numFmtId="49" fontId="29" fillId="2" borderId="4" xfId="0" applyNumberFormat="1" applyFont="1" applyFill="1" applyBorder="1" applyAlignment="1">
      <alignment horizontal="left"/>
    </xf>
    <xf numFmtId="0" fontId="30" fillId="2" borderId="0" xfId="9" applyFont="1" applyFill="1" applyBorder="1" applyAlignment="1">
      <alignment horizontal="center"/>
    </xf>
    <xf numFmtId="0" fontId="30" fillId="2" borderId="3" xfId="9" applyFont="1" applyFill="1" applyBorder="1" applyAlignment="1">
      <alignment horizontal="center"/>
    </xf>
    <xf numFmtId="49" fontId="30" fillId="2" borderId="3" xfId="9" applyNumberFormat="1" applyFont="1" applyFill="1" applyBorder="1" applyAlignment="1">
      <alignment horizontal="left"/>
    </xf>
    <xf numFmtId="0" fontId="29" fillId="2" borderId="0" xfId="8" applyFont="1" applyFill="1" applyBorder="1" applyAlignment="1">
      <alignment horizontal="center" vertical="center" wrapText="1"/>
    </xf>
    <xf numFmtId="49" fontId="30" fillId="2" borderId="0" xfId="9" applyNumberFormat="1" applyFont="1" applyFill="1" applyBorder="1" applyAlignment="1">
      <alignment horizontal="left"/>
    </xf>
    <xf numFmtId="0" fontId="29" fillId="2" borderId="3" xfId="8" applyFont="1" applyFill="1" applyBorder="1" applyAlignment="1">
      <alignment horizontal="center" vertical="center" wrapText="1"/>
    </xf>
    <xf numFmtId="49" fontId="29" fillId="2" borderId="3" xfId="8" applyNumberFormat="1" applyFont="1" applyFill="1" applyBorder="1" applyAlignment="1">
      <alignment horizontal="left" wrapText="1"/>
    </xf>
    <xf numFmtId="49" fontId="29" fillId="2" borderId="0" xfId="8" applyNumberFormat="1" applyFont="1" applyFill="1" applyBorder="1" applyAlignment="1">
      <alignment horizontal="left" wrapText="1"/>
    </xf>
    <xf numFmtId="0" fontId="29" fillId="2" borderId="3" xfId="0" applyFont="1" applyFill="1" applyBorder="1" applyAlignment="1">
      <alignment horizontal="left" vertical="center" wrapText="1"/>
    </xf>
    <xf numFmtId="0" fontId="29" fillId="2" borderId="3" xfId="9" applyFont="1" applyFill="1" applyBorder="1" applyAlignment="1">
      <alignment horizontal="center" vertical="center" wrapText="1"/>
    </xf>
    <xf numFmtId="49" fontId="29" fillId="2" borderId="3" xfId="9" applyNumberFormat="1" applyFont="1" applyFill="1" applyBorder="1" applyAlignment="1">
      <alignment horizontal="left" wrapText="1"/>
    </xf>
    <xf numFmtId="0" fontId="29" fillId="2" borderId="3" xfId="8" applyFont="1" applyFill="1" applyBorder="1" applyAlignment="1">
      <alignment horizontal="center" wrapText="1"/>
    </xf>
    <xf numFmtId="0" fontId="7" fillId="3" borderId="0" xfId="16" applyFont="1" applyFill="1" applyBorder="1" applyAlignment="1">
      <alignment horizontal="left" wrapText="1"/>
    </xf>
    <xf numFmtId="166" fontId="7" fillId="3" borderId="0" xfId="9" applyNumberFormat="1" applyFont="1" applyFill="1" applyBorder="1" applyAlignment="1"/>
    <xf numFmtId="49" fontId="7" fillId="3" borderId="0" xfId="8" applyNumberFormat="1" applyFont="1" applyFill="1" applyBorder="1" applyAlignment="1">
      <alignment horizontal="left" wrapText="1"/>
    </xf>
    <xf numFmtId="49" fontId="7" fillId="3" borderId="0" xfId="9" applyNumberFormat="1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left" wrapText="1"/>
    </xf>
    <xf numFmtId="3" fontId="7" fillId="3" borderId="0" xfId="0" applyNumberFormat="1" applyFont="1" applyFill="1" applyBorder="1" applyAlignment="1">
      <alignment wrapText="1"/>
    </xf>
    <xf numFmtId="167" fontId="7" fillId="3" borderId="0" xfId="9" applyNumberFormat="1" applyFont="1" applyFill="1" applyBorder="1" applyAlignment="1"/>
    <xf numFmtId="167" fontId="7" fillId="3" borderId="0" xfId="0" applyNumberFormat="1" applyFont="1" applyFill="1" applyBorder="1" applyAlignment="1"/>
    <xf numFmtId="0" fontId="7" fillId="3" borderId="0" xfId="8" applyFont="1" applyFill="1" applyBorder="1" applyAlignment="1">
      <alignment horizontal="left" wrapText="1"/>
    </xf>
    <xf numFmtId="0" fontId="7" fillId="3" borderId="0" xfId="8" applyFont="1" applyFill="1" applyBorder="1" applyAlignment="1">
      <alignment horizontal="left"/>
    </xf>
    <xf numFmtId="166" fontId="7" fillId="3" borderId="0" xfId="1" applyNumberFormat="1" applyFont="1" applyFill="1" applyBorder="1" applyAlignment="1"/>
    <xf numFmtId="49" fontId="7" fillId="3" borderId="0" xfId="1" applyNumberFormat="1" applyFont="1" applyFill="1" applyBorder="1" applyAlignment="1"/>
    <xf numFmtId="167" fontId="7" fillId="3" borderId="0" xfId="1" applyNumberFormat="1" applyFont="1" applyFill="1" applyBorder="1" applyAlignment="1"/>
    <xf numFmtId="0" fontId="8" fillId="3" borderId="0" xfId="0" applyFont="1" applyFill="1" applyBorder="1" applyAlignment="1">
      <alignment horizontal="left" indent="1"/>
    </xf>
    <xf numFmtId="166" fontId="8" fillId="3" borderId="0" xfId="9" applyNumberFormat="1" applyFont="1" applyFill="1" applyBorder="1" applyAlignment="1"/>
    <xf numFmtId="49" fontId="8" fillId="3" borderId="0" xfId="1" applyNumberFormat="1" applyFont="1" applyFill="1" applyBorder="1" applyAlignment="1">
      <alignment horizontal="left"/>
    </xf>
    <xf numFmtId="166" fontId="8" fillId="3" borderId="0" xfId="1" applyNumberFormat="1" applyFont="1" applyFill="1" applyBorder="1" applyAlignment="1"/>
    <xf numFmtId="49" fontId="8" fillId="3" borderId="0" xfId="0" applyNumberFormat="1" applyFont="1" applyFill="1" applyBorder="1" applyAlignment="1">
      <alignment horizontal="left"/>
    </xf>
    <xf numFmtId="0" fontId="8" fillId="3" borderId="0" xfId="0" applyFont="1" applyFill="1" applyBorder="1" applyAlignment="1"/>
    <xf numFmtId="167" fontId="8" fillId="3" borderId="0" xfId="0" applyNumberFormat="1" applyFont="1" applyFill="1" applyBorder="1" applyAlignment="1"/>
    <xf numFmtId="49" fontId="7" fillId="3" borderId="0" xfId="0" applyNumberFormat="1" applyFont="1" applyFill="1" applyBorder="1" applyAlignment="1">
      <alignment horizontal="left"/>
    </xf>
    <xf numFmtId="0" fontId="7" fillId="3" borderId="0" xfId="0" applyFont="1" applyFill="1" applyBorder="1" applyAlignment="1"/>
    <xf numFmtId="0" fontId="8" fillId="3" borderId="0" xfId="8" applyFont="1" applyFill="1" applyBorder="1" applyAlignment="1">
      <alignment horizontal="left" indent="1"/>
    </xf>
    <xf numFmtId="0" fontId="8" fillId="3" borderId="0" xfId="9" applyFont="1" applyFill="1" applyBorder="1" applyAlignment="1">
      <alignment horizontal="left" indent="1"/>
    </xf>
    <xf numFmtId="167" fontId="8" fillId="3" borderId="0" xfId="0" applyNumberFormat="1" applyFont="1" applyFill="1" applyBorder="1" applyAlignment="1">
      <alignment horizontal="right"/>
    </xf>
    <xf numFmtId="49" fontId="29" fillId="2" borderId="3" xfId="8" applyNumberFormat="1" applyFont="1" applyFill="1" applyBorder="1" applyAlignment="1">
      <alignment horizontal="left" vertical="center" wrapText="1"/>
    </xf>
    <xf numFmtId="49" fontId="29" fillId="2" borderId="0" xfId="8" applyNumberFormat="1" applyFont="1" applyFill="1" applyBorder="1" applyAlignment="1">
      <alignment horizontal="left" vertical="center" wrapText="1"/>
    </xf>
    <xf numFmtId="49" fontId="29" fillId="2" borderId="3" xfId="9" applyNumberFormat="1" applyFont="1" applyFill="1" applyBorder="1" applyAlignment="1">
      <alignment horizontal="left" vertical="center" wrapText="1"/>
    </xf>
    <xf numFmtId="49" fontId="7" fillId="3" borderId="0" xfId="1" applyNumberFormat="1" applyFont="1" applyFill="1" applyBorder="1" applyAlignment="1">
      <alignment horizontal="left"/>
    </xf>
    <xf numFmtId="49" fontId="8" fillId="3" borderId="0" xfId="1" applyNumberFormat="1" applyFont="1" applyFill="1" applyBorder="1" applyAlignment="1">
      <alignment horizontal="left" wrapText="1"/>
    </xf>
    <xf numFmtId="49" fontId="8" fillId="3" borderId="0" xfId="0" applyNumberFormat="1" applyFont="1" applyFill="1" applyBorder="1" applyAlignment="1">
      <alignment horizontal="left" wrapText="1"/>
    </xf>
    <xf numFmtId="167" fontId="16" fillId="3" borderId="0" xfId="0" applyNumberFormat="1" applyFont="1" applyFill="1" applyBorder="1" applyAlignment="1"/>
    <xf numFmtId="167" fontId="7" fillId="3" borderId="0" xfId="0" applyNumberFormat="1" applyFont="1" applyFill="1" applyBorder="1"/>
    <xf numFmtId="167" fontId="8" fillId="3" borderId="0" xfId="0" applyNumberFormat="1" applyFont="1" applyFill="1" applyBorder="1"/>
    <xf numFmtId="0" fontId="7" fillId="3" borderId="0" xfId="8" applyFont="1" applyFill="1" applyBorder="1" applyAlignment="1">
      <alignment wrapText="1"/>
    </xf>
    <xf numFmtId="167" fontId="7" fillId="3" borderId="0" xfId="8" applyNumberFormat="1" applyFont="1" applyFill="1" applyBorder="1" applyAlignment="1">
      <alignment wrapText="1"/>
    </xf>
    <xf numFmtId="0" fontId="8" fillId="3" borderId="0" xfId="9" applyFont="1" applyFill="1" applyBorder="1" applyAlignment="1">
      <alignment horizontal="left" wrapText="1" indent="1"/>
    </xf>
    <xf numFmtId="3" fontId="8" fillId="3" borderId="0" xfId="0" applyNumberFormat="1" applyFont="1" applyFill="1" applyBorder="1" applyAlignment="1">
      <alignment wrapText="1"/>
    </xf>
    <xf numFmtId="167" fontId="8" fillId="3" borderId="0" xfId="0" applyNumberFormat="1" applyFont="1" applyFill="1" applyBorder="1" applyAlignment="1">
      <alignment wrapText="1"/>
    </xf>
    <xf numFmtId="3" fontId="7" fillId="3" borderId="0" xfId="9" applyNumberFormat="1" applyFont="1" applyFill="1" applyBorder="1" applyAlignment="1"/>
    <xf numFmtId="3" fontId="8" fillId="3" borderId="0" xfId="0" applyNumberFormat="1" applyFont="1" applyFill="1" applyBorder="1" applyAlignment="1"/>
    <xf numFmtId="167" fontId="8" fillId="3" borderId="0" xfId="0" applyNumberFormat="1" applyFont="1" applyFill="1" applyBorder="1" applyAlignment="1">
      <alignment vertical="center" wrapText="1"/>
    </xf>
    <xf numFmtId="167" fontId="7" fillId="3" borderId="0" xfId="1" applyNumberFormat="1" applyFont="1" applyFill="1" applyBorder="1" applyAlignment="1">
      <alignment horizontal="center"/>
    </xf>
    <xf numFmtId="0" fontId="8" fillId="3" borderId="0" xfId="10" applyFont="1" applyFill="1" applyBorder="1" applyAlignment="1">
      <alignment horizontal="left" indent="1"/>
    </xf>
    <xf numFmtId="0" fontId="7" fillId="3" borderId="0" xfId="11" applyFont="1" applyFill="1" applyBorder="1" applyAlignment="1">
      <alignment horizontal="left"/>
    </xf>
    <xf numFmtId="166" fontId="8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indent="2"/>
    </xf>
    <xf numFmtId="0" fontId="8" fillId="3" borderId="0" xfId="0" applyFont="1" applyFill="1" applyBorder="1" applyAlignment="1">
      <alignment horizontal="left" wrapText="1" indent="1"/>
    </xf>
    <xf numFmtId="166" fontId="7" fillId="3" borderId="0" xfId="9" applyNumberFormat="1" applyFont="1" applyFill="1" applyBorder="1" applyAlignment="1">
      <alignment horizontal="left"/>
    </xf>
    <xf numFmtId="3" fontId="7" fillId="3" borderId="0" xfId="0" applyNumberFormat="1" applyFont="1" applyFill="1" applyBorder="1" applyAlignment="1">
      <alignment vertical="center" wrapText="1"/>
    </xf>
    <xf numFmtId="167" fontId="7" fillId="3" borderId="0" xfId="9" applyNumberFormat="1" applyFont="1" applyFill="1" applyBorder="1" applyAlignment="1">
      <alignment horizontal="left"/>
    </xf>
    <xf numFmtId="167" fontId="7" fillId="3" borderId="0" xfId="9" applyNumberFormat="1" applyFont="1" applyFill="1" applyBorder="1"/>
    <xf numFmtId="0" fontId="8" fillId="3" borderId="0" xfId="0" applyFont="1" applyFill="1" applyBorder="1"/>
    <xf numFmtId="167" fontId="8" fillId="3" borderId="0" xfId="0" applyNumberFormat="1" applyFont="1" applyFill="1" applyBorder="1" applyAlignment="1">
      <alignment vertical="center"/>
    </xf>
    <xf numFmtId="0" fontId="8" fillId="3" borderId="0" xfId="11" applyFont="1" applyFill="1" applyBorder="1" applyAlignment="1">
      <alignment horizontal="left" wrapText="1" indent="2"/>
    </xf>
    <xf numFmtId="0" fontId="8" fillId="3" borderId="0" xfId="11" applyFont="1" applyFill="1" applyBorder="1" applyAlignment="1">
      <alignment horizontal="left" wrapText="1" indent="1"/>
    </xf>
    <xf numFmtId="0" fontId="7" fillId="3" borderId="0" xfId="3" applyFont="1" applyFill="1" applyBorder="1" applyAlignment="1">
      <alignment horizontal="left"/>
    </xf>
    <xf numFmtId="166" fontId="7" fillId="3" borderId="0" xfId="0" applyNumberFormat="1" applyFont="1" applyFill="1" applyBorder="1" applyAlignment="1">
      <alignment wrapText="1"/>
    </xf>
    <xf numFmtId="0" fontId="8" fillId="3" borderId="0" xfId="6" applyFont="1" applyFill="1" applyBorder="1" applyAlignment="1">
      <alignment horizontal="left" indent="1"/>
    </xf>
    <xf numFmtId="166" fontId="8" fillId="3" borderId="0" xfId="0" applyNumberFormat="1" applyFont="1" applyFill="1" applyBorder="1" applyAlignment="1">
      <alignment wrapText="1"/>
    </xf>
    <xf numFmtId="0" fontId="8" fillId="3" borderId="0" xfId="5" applyFont="1" applyFill="1" applyBorder="1" applyAlignment="1">
      <alignment horizontal="left" wrapText="1" indent="1"/>
    </xf>
    <xf numFmtId="49" fontId="8" fillId="3" borderId="0" xfId="0" applyNumberFormat="1" applyFont="1" applyFill="1" applyAlignment="1">
      <alignment horizontal="left"/>
    </xf>
    <xf numFmtId="0" fontId="30" fillId="2" borderId="0" xfId="5" applyFont="1" applyFill="1" applyBorder="1" applyAlignment="1">
      <alignment horizontal="center"/>
    </xf>
    <xf numFmtId="0" fontId="30" fillId="2" borderId="3" xfId="5" applyFont="1" applyFill="1" applyBorder="1" applyAlignment="1">
      <alignment horizontal="center"/>
    </xf>
    <xf numFmtId="49" fontId="30" fillId="2" borderId="3" xfId="5" applyNumberFormat="1" applyFont="1" applyFill="1" applyBorder="1" applyAlignment="1">
      <alignment horizontal="left"/>
    </xf>
    <xf numFmtId="0" fontId="29" fillId="2" borderId="0" xfId="3" applyFont="1" applyFill="1" applyBorder="1" applyAlignment="1">
      <alignment horizontal="center" vertical="center" wrapText="1"/>
    </xf>
    <xf numFmtId="49" fontId="30" fillId="2" borderId="0" xfId="5" applyNumberFormat="1" applyFont="1" applyFill="1" applyBorder="1" applyAlignment="1">
      <alignment horizontal="left"/>
    </xf>
    <xf numFmtId="0" fontId="29" fillId="2" borderId="3" xfId="3" applyFont="1" applyFill="1" applyBorder="1" applyAlignment="1">
      <alignment horizontal="center" vertical="center" wrapText="1"/>
    </xf>
    <xf numFmtId="49" fontId="29" fillId="2" borderId="3" xfId="3" applyNumberFormat="1" applyFont="1" applyFill="1" applyBorder="1" applyAlignment="1">
      <alignment horizontal="left" wrapText="1"/>
    </xf>
    <xf numFmtId="49" fontId="29" fillId="2" borderId="0" xfId="3" applyNumberFormat="1" applyFont="1" applyFill="1" applyBorder="1" applyAlignment="1">
      <alignment horizontal="left" wrapText="1"/>
    </xf>
    <xf numFmtId="0" fontId="29" fillId="2" borderId="3" xfId="5" applyFont="1" applyFill="1" applyBorder="1" applyAlignment="1">
      <alignment horizontal="center" vertical="center" wrapText="1"/>
    </xf>
    <xf numFmtId="49" fontId="29" fillId="2" borderId="3" xfId="5" applyNumberFormat="1" applyFont="1" applyFill="1" applyBorder="1" applyAlignment="1">
      <alignment horizontal="left" wrapText="1"/>
    </xf>
    <xf numFmtId="0" fontId="29" fillId="2" borderId="3" xfId="3" applyFont="1" applyFill="1" applyBorder="1" applyAlignment="1">
      <alignment horizontal="center" wrapText="1"/>
    </xf>
    <xf numFmtId="0" fontId="7" fillId="3" borderId="0" xfId="3" applyFont="1" applyFill="1" applyBorder="1" applyAlignment="1">
      <alignment horizontal="left" wrapText="1"/>
    </xf>
    <xf numFmtId="0" fontId="7" fillId="3" borderId="0" xfId="0" applyFont="1" applyFill="1" applyBorder="1"/>
    <xf numFmtId="167" fontId="7" fillId="3" borderId="0" xfId="3" applyNumberFormat="1" applyFont="1" applyFill="1" applyBorder="1" applyAlignment="1">
      <alignment wrapText="1"/>
    </xf>
    <xf numFmtId="0" fontId="19" fillId="3" borderId="0" xfId="0" applyFont="1" applyFill="1" applyBorder="1" applyAlignment="1">
      <alignment horizontal="left" wrapText="1" indent="1"/>
    </xf>
    <xf numFmtId="166" fontId="19" fillId="3" borderId="0" xfId="9" applyNumberFormat="1" applyFont="1" applyFill="1" applyBorder="1" applyAlignment="1"/>
    <xf numFmtId="49" fontId="19" fillId="3" borderId="0" xfId="0" applyNumberFormat="1" applyFont="1" applyFill="1" applyBorder="1" applyAlignment="1">
      <alignment horizontal="left"/>
    </xf>
    <xf numFmtId="0" fontId="19" fillId="3" borderId="0" xfId="0" applyFont="1" applyFill="1" applyBorder="1"/>
    <xf numFmtId="167" fontId="19" fillId="3" borderId="0" xfId="0" applyNumberFormat="1" applyFont="1" applyFill="1" applyBorder="1" applyAlignment="1"/>
    <xf numFmtId="167" fontId="19" fillId="3" borderId="0" xfId="0" applyNumberFormat="1" applyFont="1" applyFill="1" applyBorder="1"/>
    <xf numFmtId="0" fontId="19" fillId="3" borderId="0" xfId="0" applyFont="1" applyFill="1" applyBorder="1" applyAlignment="1">
      <alignment horizontal="left" indent="1"/>
    </xf>
    <xf numFmtId="0" fontId="8" fillId="3" borderId="0" xfId="0" applyFont="1" applyFill="1" applyBorder="1" applyAlignment="1">
      <alignment horizontal="left" indent="3"/>
    </xf>
    <xf numFmtId="167" fontId="8" fillId="3" borderId="0" xfId="0" applyNumberFormat="1" applyFont="1" applyFill="1" applyBorder="1" applyAlignment="1" applyProtection="1">
      <alignment wrapText="1"/>
    </xf>
    <xf numFmtId="49" fontId="29" fillId="2" borderId="3" xfId="3" applyNumberFormat="1" applyFont="1" applyFill="1" applyBorder="1" applyAlignment="1">
      <alignment horizontal="left" vertical="center" wrapText="1"/>
    </xf>
    <xf numFmtId="49" fontId="29" fillId="2" borderId="0" xfId="3" applyNumberFormat="1" applyFont="1" applyFill="1" applyBorder="1" applyAlignment="1">
      <alignment horizontal="left" vertical="center" wrapText="1"/>
    </xf>
    <xf numFmtId="49" fontId="29" fillId="2" borderId="3" xfId="5" applyNumberFormat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/>
    </xf>
    <xf numFmtId="49" fontId="7" fillId="3" borderId="0" xfId="3" applyNumberFormat="1" applyFont="1" applyFill="1" applyBorder="1" applyAlignment="1">
      <alignment horizontal="left" wrapText="1"/>
    </xf>
    <xf numFmtId="0" fontId="7" fillId="3" borderId="0" xfId="3" applyFont="1" applyFill="1" applyBorder="1" applyAlignment="1">
      <alignment horizontal="center" wrapText="1"/>
    </xf>
    <xf numFmtId="167" fontId="7" fillId="3" borderId="0" xfId="3" applyNumberFormat="1" applyFont="1" applyFill="1" applyBorder="1" applyAlignment="1">
      <alignment vertical="center" wrapText="1"/>
    </xf>
    <xf numFmtId="49" fontId="8" fillId="4" borderId="0" xfId="0" applyNumberFormat="1" applyFont="1" applyFill="1" applyBorder="1" applyAlignment="1">
      <alignment horizontal="left" wrapText="1"/>
    </xf>
    <xf numFmtId="166" fontId="7" fillId="3" borderId="0" xfId="3" applyNumberFormat="1" applyFont="1" applyFill="1" applyBorder="1" applyAlignment="1">
      <alignment wrapText="1"/>
    </xf>
    <xf numFmtId="0" fontId="8" fillId="3" borderId="0" xfId="3" applyFont="1" applyFill="1" applyBorder="1" applyAlignment="1">
      <alignment horizontal="left" wrapText="1" indent="1"/>
    </xf>
    <xf numFmtId="49" fontId="8" fillId="3" borderId="0" xfId="3" applyNumberFormat="1" applyFont="1" applyFill="1" applyBorder="1" applyAlignment="1">
      <alignment horizontal="left" wrapText="1"/>
    </xf>
    <xf numFmtId="0" fontId="8" fillId="3" borderId="0" xfId="3" applyFont="1" applyFill="1" applyBorder="1" applyAlignment="1">
      <alignment horizontal="left" wrapText="1"/>
    </xf>
    <xf numFmtId="167" fontId="8" fillId="3" borderId="0" xfId="3" applyNumberFormat="1" applyFont="1" applyFill="1" applyBorder="1" applyAlignment="1">
      <alignment wrapText="1"/>
    </xf>
    <xf numFmtId="0" fontId="8" fillId="3" borderId="0" xfId="1" applyFont="1" applyFill="1" applyBorder="1" applyAlignment="1">
      <alignment horizontal="left" indent="1"/>
    </xf>
    <xf numFmtId="167" fontId="7" fillId="3" borderId="0" xfId="3" applyNumberFormat="1" applyFont="1" applyFill="1" applyBorder="1" applyAlignment="1">
      <alignment horizontal="left" wrapText="1"/>
    </xf>
    <xf numFmtId="167" fontId="8" fillId="3" borderId="0" xfId="3" applyNumberFormat="1" applyFont="1" applyFill="1" applyBorder="1" applyAlignment="1">
      <alignment horizontal="left" wrapText="1"/>
    </xf>
    <xf numFmtId="167" fontId="8" fillId="3" borderId="0" xfId="1" applyNumberFormat="1" applyFont="1" applyFill="1" applyBorder="1" applyAlignment="1">
      <alignment horizontal="right"/>
    </xf>
    <xf numFmtId="3" fontId="8" fillId="3" borderId="0" xfId="0" applyNumberFormat="1" applyFont="1" applyFill="1" applyBorder="1" applyAlignment="1">
      <alignment vertical="center" wrapText="1"/>
    </xf>
    <xf numFmtId="0" fontId="8" fillId="3" borderId="0" xfId="5" applyFont="1" applyFill="1" applyBorder="1" applyAlignment="1">
      <alignment horizontal="left" indent="1"/>
    </xf>
    <xf numFmtId="49" fontId="8" fillId="3" borderId="0" xfId="0" applyNumberFormat="1" applyFont="1" applyFill="1" applyBorder="1" applyAlignment="1">
      <alignment wrapText="1"/>
    </xf>
    <xf numFmtId="49" fontId="8" fillId="3" borderId="0" xfId="15" applyNumberFormat="1" applyFont="1" applyFill="1" applyBorder="1" applyAlignment="1">
      <alignment horizontal="left" wrapText="1"/>
    </xf>
    <xf numFmtId="0" fontId="7" fillId="3" borderId="0" xfId="15" applyFont="1" applyFill="1" applyBorder="1" applyAlignment="1">
      <alignment horizontal="left" wrapText="1"/>
    </xf>
    <xf numFmtId="3" fontId="7" fillId="3" borderId="0" xfId="0" applyNumberFormat="1" applyFont="1" applyFill="1" applyBorder="1" applyAlignment="1"/>
    <xf numFmtId="1" fontId="7" fillId="3" borderId="0" xfId="0" applyNumberFormat="1" applyFont="1" applyFill="1" applyBorder="1" applyAlignment="1">
      <alignment vertical="center" wrapText="1"/>
    </xf>
    <xf numFmtId="0" fontId="8" fillId="3" borderId="0" xfId="4" applyFont="1" applyFill="1" applyBorder="1" applyAlignment="1">
      <alignment horizontal="left" indent="1"/>
    </xf>
    <xf numFmtId="3" fontId="8" fillId="3" borderId="0" xfId="0" applyNumberFormat="1" applyFont="1" applyFill="1" applyBorder="1"/>
    <xf numFmtId="3" fontId="8" fillId="3" borderId="0" xfId="0" applyNumberFormat="1" applyFont="1" applyFill="1" applyBorder="1" applyAlignment="1">
      <alignment horizontal="justify" vertical="justify"/>
    </xf>
    <xf numFmtId="167" fontId="8" fillId="3" borderId="0" xfId="0" quotePrefix="1" applyNumberFormat="1" applyFont="1" applyFill="1" applyBorder="1" applyAlignment="1"/>
    <xf numFmtId="167" fontId="8" fillId="3" borderId="0" xfId="0" quotePrefix="1" applyNumberFormat="1" applyFont="1" applyFill="1" applyBorder="1" applyAlignment="1">
      <alignment horizontal="right"/>
    </xf>
    <xf numFmtId="167" fontId="8" fillId="0" borderId="0" xfId="0" applyNumberFormat="1" applyFont="1" applyFill="1"/>
    <xf numFmtId="167" fontId="8" fillId="0" borderId="0" xfId="9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/>
    </xf>
    <xf numFmtId="167" fontId="8" fillId="3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vertical="center" wrapText="1"/>
    </xf>
    <xf numFmtId="167" fontId="8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7" fontId="7" fillId="0" borderId="0" xfId="0" applyNumberFormat="1" applyFont="1" applyFill="1" applyBorder="1" applyAlignment="1">
      <alignment horizontal="right" vertical="center"/>
    </xf>
    <xf numFmtId="167" fontId="7" fillId="0" borderId="0" xfId="7" applyNumberFormat="1" applyFont="1" applyFill="1" applyBorder="1" applyAlignment="1">
      <alignment horizontal="right" vertical="center"/>
    </xf>
    <xf numFmtId="167" fontId="8" fillId="3" borderId="0" xfId="0" applyNumberFormat="1" applyFont="1" applyFill="1" applyBorder="1" applyAlignment="1">
      <alignment horizontal="right" vertical="center"/>
    </xf>
    <xf numFmtId="167" fontId="8" fillId="3" borderId="0" xfId="3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167" fontId="16" fillId="3" borderId="0" xfId="0" applyNumberFormat="1" applyFont="1" applyFill="1" applyBorder="1" applyAlignment="1">
      <alignment horizontal="right" vertical="center"/>
    </xf>
    <xf numFmtId="167" fontId="16" fillId="0" borderId="0" xfId="0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horizontal="right" vertical="center"/>
    </xf>
    <xf numFmtId="167" fontId="19" fillId="3" borderId="0" xfId="0" applyNumberFormat="1" applyFont="1" applyFill="1" applyBorder="1" applyAlignment="1">
      <alignment horizontal="right"/>
    </xf>
    <xf numFmtId="167" fontId="19" fillId="3" borderId="0" xfId="0" applyNumberFormat="1" applyFont="1" applyFill="1" applyBorder="1" applyAlignment="1" applyProtection="1">
      <alignment horizontal="right" wrapText="1"/>
    </xf>
    <xf numFmtId="167" fontId="8" fillId="0" borderId="0" xfId="1" applyNumberFormat="1" applyFont="1" applyFill="1" applyBorder="1" applyAlignment="1">
      <alignment horizontal="right" vertical="center" wrapText="1"/>
    </xf>
    <xf numFmtId="167" fontId="8" fillId="0" borderId="0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center" vertical="center"/>
    </xf>
    <xf numFmtId="49" fontId="8" fillId="0" borderId="0" xfId="7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quotePrefix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0" borderId="0" xfId="7" applyNumberFormat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166" fontId="8" fillId="3" borderId="0" xfId="9" applyNumberFormat="1" applyFont="1" applyFill="1" applyBorder="1" applyAlignment="1">
      <alignment horizontal="center" vertical="center"/>
    </xf>
    <xf numFmtId="166" fontId="19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wrapText="1"/>
    </xf>
    <xf numFmtId="166" fontId="8" fillId="0" borderId="0" xfId="1" applyNumberFormat="1" applyFont="1" applyFill="1" applyBorder="1" applyAlignment="1">
      <alignment horizont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center" wrapText="1"/>
    </xf>
    <xf numFmtId="49" fontId="8" fillId="0" borderId="0" xfId="1" applyNumberFormat="1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 wrapText="1"/>
    </xf>
    <xf numFmtId="49" fontId="8" fillId="3" borderId="0" xfId="3" applyNumberFormat="1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0" xfId="1" applyNumberFormat="1" applyFont="1" applyFill="1" applyAlignment="1">
      <alignment horizontal="center"/>
    </xf>
    <xf numFmtId="49" fontId="7" fillId="0" borderId="0" xfId="3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/>
    </xf>
    <xf numFmtId="166" fontId="17" fillId="0" borderId="0" xfId="0" applyNumberFormat="1" applyFont="1" applyFill="1" applyBorder="1" applyAlignment="1">
      <alignment wrapText="1"/>
    </xf>
    <xf numFmtId="167" fontId="16" fillId="3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left" indent="2"/>
    </xf>
    <xf numFmtId="3" fontId="33" fillId="0" borderId="0" xfId="178" applyNumberFormat="1" applyFont="1" applyBorder="1" applyAlignment="1">
      <alignment horizontal="right" vertical="center"/>
    </xf>
    <xf numFmtId="0" fontId="8" fillId="0" borderId="0" xfId="1" applyNumberFormat="1" applyFont="1" applyFill="1" applyBorder="1" applyAlignment="1">
      <alignment wrapText="1"/>
    </xf>
    <xf numFmtId="1" fontId="8" fillId="0" borderId="0" xfId="0" applyNumberFormat="1" applyFont="1"/>
    <xf numFmtId="0" fontId="8" fillId="0" borderId="0" xfId="0" applyFont="1" applyAlignment="1">
      <alignment horizontal="left" indent="1"/>
    </xf>
    <xf numFmtId="49" fontId="8" fillId="0" borderId="0" xfId="3" applyNumberFormat="1" applyFont="1" applyFill="1" applyBorder="1" applyAlignment="1">
      <alignment horizontal="left" wrapText="1" indent="1"/>
    </xf>
    <xf numFmtId="167" fontId="8" fillId="0" borderId="0" xfId="9" applyNumberFormat="1" applyFont="1" applyFill="1" applyBorder="1" applyAlignment="1">
      <alignment horizontal="left" indent="1"/>
    </xf>
    <xf numFmtId="0" fontId="8" fillId="0" borderId="0" xfId="3" applyFont="1" applyFill="1" applyBorder="1" applyAlignment="1">
      <alignment horizontal="left" indent="1"/>
    </xf>
    <xf numFmtId="0" fontId="8" fillId="5" borderId="0" xfId="9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30" fillId="2" borderId="0" xfId="9" applyFont="1" applyFill="1" applyBorder="1" applyAlignment="1">
      <alignment horizontal="center" vertical="center"/>
    </xf>
    <xf numFmtId="0" fontId="29" fillId="2" borderId="0" xfId="8" applyFont="1" applyFill="1" applyBorder="1" applyAlignment="1">
      <alignment horizontal="center" vertical="center" wrapText="1"/>
    </xf>
    <xf numFmtId="0" fontId="29" fillId="2" borderId="0" xfId="8" applyFont="1" applyFill="1" applyBorder="1" applyAlignment="1">
      <alignment horizontal="center" vertical="top" wrapText="1"/>
    </xf>
    <xf numFmtId="0" fontId="9" fillId="0" borderId="0" xfId="8" applyFont="1" applyFill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9" fillId="2" borderId="0" xfId="9" applyFont="1" applyFill="1" applyBorder="1" applyAlignment="1">
      <alignment horizontal="center" vertical="top" wrapText="1"/>
    </xf>
    <xf numFmtId="0" fontId="9" fillId="0" borderId="0" xfId="9" applyFont="1" applyFill="1" applyAlignment="1">
      <alignment horizontal="center" vertical="center" wrapText="1"/>
    </xf>
    <xf numFmtId="0" fontId="9" fillId="0" borderId="0" xfId="11" applyFont="1" applyFill="1" applyAlignment="1">
      <alignment horizontal="center" vertical="center" wrapText="1"/>
    </xf>
    <xf numFmtId="0" fontId="29" fillId="2" borderId="0" xfId="9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wrapText="1"/>
    </xf>
    <xf numFmtId="0" fontId="9" fillId="0" borderId="0" xfId="11" applyFont="1" applyFill="1" applyBorder="1" applyAlignment="1">
      <alignment horizontal="center" vertical="center" wrapText="1"/>
    </xf>
    <xf numFmtId="0" fontId="29" fillId="2" borderId="0" xfId="5" applyFont="1" applyFill="1" applyBorder="1" applyAlignment="1">
      <alignment horizontal="center" vertical="top" wrapText="1"/>
    </xf>
    <xf numFmtId="0" fontId="29" fillId="2" borderId="0" xfId="3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30" fillId="2" borderId="0" xfId="5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6" applyFont="1" applyFill="1" applyAlignment="1">
      <alignment horizontal="center" vertical="center" wrapText="1"/>
    </xf>
    <xf numFmtId="0" fontId="9" fillId="0" borderId="0" xfId="6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9" fillId="0" borderId="0" xfId="4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169" fontId="8" fillId="0" borderId="0" xfId="0" applyNumberFormat="1" applyFont="1"/>
    <xf numFmtId="169" fontId="8" fillId="0" borderId="0" xfId="0" applyNumberFormat="1" applyFont="1" applyFill="1"/>
    <xf numFmtId="166" fontId="8" fillId="0" borderId="0" xfId="0" applyNumberFormat="1" applyFont="1" applyFill="1"/>
  </cellXfs>
  <cellStyles count="179">
    <cellStyle name="Millares 2" xfId="12"/>
    <cellStyle name="Normal" xfId="0" builtinId="0"/>
    <cellStyle name="Normal 2" xfId="21"/>
    <cellStyle name="Normal 3" xfId="1"/>
    <cellStyle name="Normal 4" xfId="13"/>
    <cellStyle name="Normal 5" xfId="22"/>
    <cellStyle name="Normal 6" xfId="100"/>
    <cellStyle name="Normal_CUADRO PROPUESTO" xfId="2"/>
    <cellStyle name="Normal_Hoja1" xfId="3"/>
    <cellStyle name="Normal_Hoja1 2" xfId="8"/>
    <cellStyle name="Normal_Hoja1 2 2" xfId="16"/>
    <cellStyle name="Normal_Hoja1 3" xfId="15"/>
    <cellStyle name="Normal_Hoja2" xfId="4"/>
    <cellStyle name="Normal_Hoja2 2" xfId="10"/>
    <cellStyle name="Normal_Hoja2_1" xfId="14"/>
    <cellStyle name="Normal_Hoja3" xfId="5"/>
    <cellStyle name="Normal_Hoja3 2" xfId="9"/>
    <cellStyle name="Normal_Hoja5" xfId="6"/>
    <cellStyle name="Normal_Hoja5 2" xfId="11"/>
    <cellStyle name="Normal_Hoja5_1" xfId="7"/>
    <cellStyle name="Normal_Sheet1_1" xfId="178"/>
    <cellStyle name="style1439501932892" xfId="17"/>
    <cellStyle name="style1439501932972" xfId="18"/>
    <cellStyle name="style1439501934024" xfId="19"/>
    <cellStyle name="style1439501934064" xfId="20"/>
    <cellStyle name="style1473290356886" xfId="23"/>
    <cellStyle name="style1473290356886 2" xfId="101"/>
    <cellStyle name="style1473290356919" xfId="24"/>
    <cellStyle name="style1473290356919 2" xfId="102"/>
    <cellStyle name="style1473290356945" xfId="25"/>
    <cellStyle name="style1473290356945 2" xfId="103"/>
    <cellStyle name="style1473290356986" xfId="26"/>
    <cellStyle name="style1473290356986 2" xfId="104"/>
    <cellStyle name="style1473290357009" xfId="27"/>
    <cellStyle name="style1473290357009 2" xfId="105"/>
    <cellStyle name="style1473290357032" xfId="28"/>
    <cellStyle name="style1473290357032 2" xfId="106"/>
    <cellStyle name="style1473290357053" xfId="29"/>
    <cellStyle name="style1473290357053 2" xfId="107"/>
    <cellStyle name="style1473290357080" xfId="30"/>
    <cellStyle name="style1473290357080 2" xfId="108"/>
    <cellStyle name="style1473290357103" xfId="31"/>
    <cellStyle name="style1473290357103 2" xfId="109"/>
    <cellStyle name="style1473290357124" xfId="32"/>
    <cellStyle name="style1473290357124 2" xfId="110"/>
    <cellStyle name="style1473290357148" xfId="33"/>
    <cellStyle name="style1473290357148 2" xfId="111"/>
    <cellStyle name="style1473290357173" xfId="34"/>
    <cellStyle name="style1473290357173 2" xfId="112"/>
    <cellStyle name="style1473290357193" xfId="35"/>
    <cellStyle name="style1473290357193 2" xfId="113"/>
    <cellStyle name="style1473290357210" xfId="36"/>
    <cellStyle name="style1473290357210 2" xfId="114"/>
    <cellStyle name="style1473290357232" xfId="37"/>
    <cellStyle name="style1473290357232 2" xfId="115"/>
    <cellStyle name="style1473290357250" xfId="38"/>
    <cellStyle name="style1473290357250 2" xfId="116"/>
    <cellStyle name="style1473290357272" xfId="39"/>
    <cellStyle name="style1473290357272 2" xfId="117"/>
    <cellStyle name="style1473290357289" xfId="40"/>
    <cellStyle name="style1473290357289 2" xfId="118"/>
    <cellStyle name="style1473290357307" xfId="41"/>
    <cellStyle name="style1473290357307 2" xfId="119"/>
    <cellStyle name="style1473290357328" xfId="42"/>
    <cellStyle name="style1473290357328 2" xfId="120"/>
    <cellStyle name="style1473290357374" xfId="43"/>
    <cellStyle name="style1473290357374 2" xfId="121"/>
    <cellStyle name="style1473290357395" xfId="44"/>
    <cellStyle name="style1473290357395 2" xfId="122"/>
    <cellStyle name="style1473290357416" xfId="45"/>
    <cellStyle name="style1473290357416 2" xfId="123"/>
    <cellStyle name="style1473290357438" xfId="46"/>
    <cellStyle name="style1473290357438 2" xfId="124"/>
    <cellStyle name="style1473290357458" xfId="47"/>
    <cellStyle name="style1473290357458 2" xfId="125"/>
    <cellStyle name="style1473290357480" xfId="48"/>
    <cellStyle name="style1473290357480 2" xfId="126"/>
    <cellStyle name="style1473290357500" xfId="49"/>
    <cellStyle name="style1473290357500 2" xfId="127"/>
    <cellStyle name="style1473290357520" xfId="50"/>
    <cellStyle name="style1473290357520 2" xfId="128"/>
    <cellStyle name="style1473290357540" xfId="51"/>
    <cellStyle name="style1473290357540 2" xfId="129"/>
    <cellStyle name="style1473290357563" xfId="52"/>
    <cellStyle name="style1473290357563 2" xfId="130"/>
    <cellStyle name="style1473290357593" xfId="53"/>
    <cellStyle name="style1473290357593 2" xfId="131"/>
    <cellStyle name="style1473290357614" xfId="54"/>
    <cellStyle name="style1473290357614 2" xfId="132"/>
    <cellStyle name="style1473290357644" xfId="55"/>
    <cellStyle name="style1473290357644 2" xfId="133"/>
    <cellStyle name="style1473290357660" xfId="56"/>
    <cellStyle name="style1473290357660 2" xfId="134"/>
    <cellStyle name="style1473290357698" xfId="57"/>
    <cellStyle name="style1473290357698 2" xfId="135"/>
    <cellStyle name="style1473290357713" xfId="58"/>
    <cellStyle name="style1473290357713 2" xfId="136"/>
    <cellStyle name="style1473290357733" xfId="59"/>
    <cellStyle name="style1473290357733 2" xfId="137"/>
    <cellStyle name="style1473290357753" xfId="60"/>
    <cellStyle name="style1473290357753 2" xfId="138"/>
    <cellStyle name="style1473290357772" xfId="61"/>
    <cellStyle name="style1473290357772 2" xfId="139"/>
    <cellStyle name="style1473290357792" xfId="62"/>
    <cellStyle name="style1473290357792 2" xfId="140"/>
    <cellStyle name="style1473290357811" xfId="63"/>
    <cellStyle name="style1473290357811 2" xfId="141"/>
    <cellStyle name="style1473290357830" xfId="64"/>
    <cellStyle name="style1473290357830 2" xfId="142"/>
    <cellStyle name="style1473290357848" xfId="65"/>
    <cellStyle name="style1473290357848 2" xfId="143"/>
    <cellStyle name="style1473290357867" xfId="66"/>
    <cellStyle name="style1473290357867 2" xfId="144"/>
    <cellStyle name="style1473290357886" xfId="67"/>
    <cellStyle name="style1473290357886 2" xfId="145"/>
    <cellStyle name="style1473290357904" xfId="68"/>
    <cellStyle name="style1473290357904 2" xfId="146"/>
    <cellStyle name="style1473290357919" xfId="69"/>
    <cellStyle name="style1473290357919 2" xfId="147"/>
    <cellStyle name="style1473290357934" xfId="70"/>
    <cellStyle name="style1473290357934 2" xfId="148"/>
    <cellStyle name="style1473290357948" xfId="71"/>
    <cellStyle name="style1473290357948 2" xfId="149"/>
    <cellStyle name="style1473290357963" xfId="72"/>
    <cellStyle name="style1473290357963 2" xfId="150"/>
    <cellStyle name="style1473290357977" xfId="73"/>
    <cellStyle name="style1473290357977 2" xfId="151"/>
    <cellStyle name="style1473290358017" xfId="74"/>
    <cellStyle name="style1473290358017 2" xfId="152"/>
    <cellStyle name="style1473290358031" xfId="75"/>
    <cellStyle name="style1473290358031 2" xfId="153"/>
    <cellStyle name="style1473290358046" xfId="76"/>
    <cellStyle name="style1473290358046 2" xfId="154"/>
    <cellStyle name="style1473290358061" xfId="77"/>
    <cellStyle name="style1473290358061 2" xfId="155"/>
    <cellStyle name="style1473290358077" xfId="78"/>
    <cellStyle name="style1473290358077 2" xfId="156"/>
    <cellStyle name="style1473290358092" xfId="79"/>
    <cellStyle name="style1473290358092 2" xfId="157"/>
    <cellStyle name="style1473290358108" xfId="80"/>
    <cellStyle name="style1473290358108 2" xfId="158"/>
    <cellStyle name="style1473290358123" xfId="81"/>
    <cellStyle name="style1473290358123 2" xfId="159"/>
    <cellStyle name="style1473290358139" xfId="82"/>
    <cellStyle name="style1473290358139 2" xfId="160"/>
    <cellStyle name="style1473290358153" xfId="83"/>
    <cellStyle name="style1473290358153 2" xfId="161"/>
    <cellStyle name="style1473290358192" xfId="84"/>
    <cellStyle name="style1473290358192 2" xfId="162"/>
    <cellStyle name="style1473290358207" xfId="85"/>
    <cellStyle name="style1473290358207 2" xfId="163"/>
    <cellStyle name="style1473290358221" xfId="86"/>
    <cellStyle name="style1473290358221 2" xfId="164"/>
    <cellStyle name="style1473290358235" xfId="87"/>
    <cellStyle name="style1473290358235 2" xfId="165"/>
    <cellStyle name="style1473290358349" xfId="88"/>
    <cellStyle name="style1473290358349 2" xfId="166"/>
    <cellStyle name="style1473290358366" xfId="89"/>
    <cellStyle name="style1473290358366 2" xfId="167"/>
    <cellStyle name="style1473290358384" xfId="90"/>
    <cellStyle name="style1473290358384 2" xfId="168"/>
    <cellStyle name="style1473290358402" xfId="91"/>
    <cellStyle name="style1473290358402 2" xfId="169"/>
    <cellStyle name="style1473290358416" xfId="92"/>
    <cellStyle name="style1473290358416 2" xfId="170"/>
    <cellStyle name="style1473290358433" xfId="93"/>
    <cellStyle name="style1473290358433 2" xfId="171"/>
    <cellStyle name="style1473290358576" xfId="94"/>
    <cellStyle name="style1473290358576 2" xfId="172"/>
    <cellStyle name="style1473290358683" xfId="95"/>
    <cellStyle name="style1473290358683 2" xfId="173"/>
    <cellStyle name="style1473290358736" xfId="96"/>
    <cellStyle name="style1473290358736 2" xfId="174"/>
    <cellStyle name="style1473290358905" xfId="97"/>
    <cellStyle name="style1473290358905 2" xfId="175"/>
    <cellStyle name="style1473290358920" xfId="98"/>
    <cellStyle name="style1473290358920 2" xfId="176"/>
    <cellStyle name="style1473290358934" xfId="99"/>
    <cellStyle name="style1473290358934 2" xfId="177"/>
  </cellStyles>
  <dxfs count="0"/>
  <tableStyles count="0" defaultTableStyle="TableStyleMedium9" defaultPivotStyle="PivotStyleLight16"/>
  <colors>
    <mruColors>
      <color rgb="FF5A2363"/>
      <color rgb="FFBFBFBF"/>
      <color rgb="FFF3DF7D"/>
      <color rgb="FF8E4716"/>
      <color rgb="FFAA541A"/>
      <color rgb="FF994C17"/>
      <color rgb="FFDA9896"/>
      <color rgb="FFBC47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85725</xdr:rowOff>
    </xdr:from>
    <xdr:to>
      <xdr:col>14</xdr:col>
      <xdr:colOff>0</xdr:colOff>
      <xdr:row>24</xdr:row>
      <xdr:rowOff>85725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 flipH="1">
          <a:off x="10668000" y="4295775"/>
          <a:ext cx="0" cy="0"/>
        </a:xfrm>
        <a:prstGeom prst="line">
          <a:avLst/>
        </a:prstGeom>
        <a:noFill/>
        <a:ln w="127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</xdr:row>
      <xdr:rowOff>114300</xdr:rowOff>
    </xdr:from>
    <xdr:to>
      <xdr:col>14</xdr:col>
      <xdr:colOff>0</xdr:colOff>
      <xdr:row>18</xdr:row>
      <xdr:rowOff>114300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H="1">
          <a:off x="10668000" y="3190875"/>
          <a:ext cx="0" cy="0"/>
        </a:xfrm>
        <a:prstGeom prst="line">
          <a:avLst/>
        </a:prstGeom>
        <a:noFill/>
        <a:ln w="127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30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"/>
  </cols>
  <sheetData>
    <row r="1" spans="1:14" ht="38.25" customHeight="1">
      <c r="A1" s="654" t="s">
        <v>194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5"/>
    </row>
    <row r="2" spans="1:14" ht="6" customHeight="1" thickBot="1">
      <c r="A2" s="26"/>
      <c r="B2" s="26"/>
      <c r="C2" s="260"/>
      <c r="D2" s="17"/>
      <c r="E2" s="257"/>
      <c r="F2" s="17"/>
      <c r="G2" s="257"/>
      <c r="H2" s="17"/>
      <c r="I2" s="17"/>
      <c r="J2" s="17"/>
      <c r="K2" s="17"/>
      <c r="L2" s="17"/>
      <c r="M2" s="17"/>
      <c r="N2" s="17"/>
    </row>
    <row r="3" spans="1:14" ht="6" customHeight="1">
      <c r="A3" s="454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56" t="s">
        <v>77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4" ht="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ht="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ht="24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4" ht="6" customHeight="1">
      <c r="A8" s="656"/>
      <c r="B8" s="657"/>
      <c r="C8" s="657"/>
      <c r="D8" s="462"/>
      <c r="E8" s="463"/>
      <c r="F8" s="462"/>
      <c r="G8" s="463"/>
      <c r="H8" s="460"/>
      <c r="I8" s="657"/>
      <c r="J8" s="657"/>
      <c r="K8" s="462"/>
      <c r="L8" s="462"/>
      <c r="M8" s="462"/>
      <c r="N8" s="462"/>
    </row>
    <row r="9" spans="1:14" ht="6" customHeight="1">
      <c r="A9" s="656"/>
      <c r="B9" s="657"/>
      <c r="C9" s="657"/>
      <c r="D9" s="460"/>
      <c r="E9" s="464"/>
      <c r="F9" s="460"/>
      <c r="G9" s="464"/>
      <c r="H9" s="460"/>
      <c r="I9" s="657"/>
      <c r="J9" s="657"/>
      <c r="K9" s="460"/>
      <c r="L9" s="460"/>
      <c r="M9" s="460"/>
      <c r="N9" s="460"/>
    </row>
    <row r="10" spans="1:14" ht="24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4" ht="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ht="6" customHeight="1">
      <c r="A12" s="17"/>
      <c r="D12" s="17"/>
      <c r="E12" s="257"/>
      <c r="F12" s="17"/>
      <c r="G12" s="257"/>
      <c r="H12" s="17"/>
      <c r="I12" s="17"/>
      <c r="J12" s="17"/>
      <c r="K12" s="17"/>
      <c r="L12" s="17"/>
      <c r="M12" s="17"/>
      <c r="N12" s="17"/>
    </row>
    <row r="13" spans="1:14" s="11" customFormat="1" ht="12">
      <c r="A13" s="469" t="s">
        <v>76</v>
      </c>
      <c r="B13" s="470">
        <f>B15</f>
        <v>292462</v>
      </c>
      <c r="C13" s="470"/>
      <c r="D13" s="470">
        <f>D15</f>
        <v>95199</v>
      </c>
      <c r="E13" s="470"/>
      <c r="F13" s="470">
        <f>F15</f>
        <v>197263</v>
      </c>
      <c r="G13" s="473"/>
      <c r="H13" s="474"/>
      <c r="I13" s="475">
        <f>SUM(K13,M13)</f>
        <v>100</v>
      </c>
      <c r="J13" s="475"/>
      <c r="K13" s="475">
        <f>D13*100/B13</f>
        <v>32.55089550095397</v>
      </c>
      <c r="L13" s="475"/>
      <c r="M13" s="475">
        <f>F13*100/B13</f>
        <v>67.44910449904603</v>
      </c>
      <c r="N13" s="476"/>
    </row>
    <row r="14" spans="1:14" s="11" customFormat="1" ht="6" customHeight="1">
      <c r="A14" s="170"/>
      <c r="B14" s="235"/>
      <c r="C14" s="257"/>
      <c r="D14" s="235"/>
      <c r="E14" s="257"/>
      <c r="F14" s="235"/>
      <c r="G14" s="257"/>
      <c r="H14" s="153"/>
      <c r="I14" s="240"/>
      <c r="J14" s="240"/>
      <c r="K14" s="240"/>
      <c r="L14" s="240"/>
      <c r="M14" s="240"/>
      <c r="N14" s="240"/>
    </row>
    <row r="15" spans="1:14" s="11" customFormat="1" ht="12">
      <c r="A15" s="198" t="s">
        <v>108</v>
      </c>
      <c r="B15" s="236">
        <f>D15+F15</f>
        <v>292462</v>
      </c>
      <c r="C15" s="258"/>
      <c r="D15" s="414">
        <f>SUM(D16:D19)</f>
        <v>95199</v>
      </c>
      <c r="E15" s="258"/>
      <c r="F15" s="414">
        <f>SUM(F16:F19)</f>
        <v>197263</v>
      </c>
      <c r="G15" s="309"/>
      <c r="H15" s="415"/>
      <c r="I15" s="407">
        <f>SUM(I16:I19)</f>
        <v>100</v>
      </c>
      <c r="J15" s="407"/>
      <c r="K15" s="407">
        <f>SUM(K16:K19)</f>
        <v>100</v>
      </c>
      <c r="L15" s="407"/>
      <c r="M15" s="407">
        <f>SUM(M16:M19)</f>
        <v>100</v>
      </c>
      <c r="N15" s="253"/>
    </row>
    <row r="16" spans="1:14" s="11" customFormat="1" ht="11.4">
      <c r="A16" s="46" t="s">
        <v>74</v>
      </c>
      <c r="B16" s="237">
        <f>D16+F16</f>
        <v>84606</v>
      </c>
      <c r="C16" s="260"/>
      <c r="D16" s="237">
        <v>22835</v>
      </c>
      <c r="E16" s="237"/>
      <c r="F16" s="237">
        <v>61771</v>
      </c>
      <c r="G16" s="260"/>
      <c r="H16" s="56"/>
      <c r="I16" s="244">
        <f>B16*100/B15</f>
        <v>28.92888648781722</v>
      </c>
      <c r="J16" s="244"/>
      <c r="K16" s="244">
        <f>D16*100/D15</f>
        <v>23.986596497862372</v>
      </c>
      <c r="L16" s="244"/>
      <c r="M16" s="244">
        <f>F16*100/F15</f>
        <v>31.314032535244824</v>
      </c>
      <c r="N16" s="244"/>
    </row>
    <row r="17" spans="1:14" s="11" customFormat="1" ht="12">
      <c r="A17" s="46" t="s">
        <v>73</v>
      </c>
      <c r="B17" s="237">
        <f>D17+F17</f>
        <v>59126</v>
      </c>
      <c r="C17" s="260"/>
      <c r="D17" s="237">
        <v>23939</v>
      </c>
      <c r="E17" s="237"/>
      <c r="F17" s="237">
        <v>35187</v>
      </c>
      <c r="G17" s="269"/>
      <c r="H17" s="177"/>
      <c r="I17" s="244">
        <f>B17*100/B15</f>
        <v>20.216643529757711</v>
      </c>
      <c r="J17" s="244"/>
      <c r="K17" s="244">
        <f>D17*100/D15</f>
        <v>25.146272544879672</v>
      </c>
      <c r="L17" s="244"/>
      <c r="M17" s="244">
        <f>F17*100/F15</f>
        <v>17.837607660838575</v>
      </c>
      <c r="N17" s="253"/>
    </row>
    <row r="18" spans="1:14" s="11" customFormat="1" ht="11.4">
      <c r="A18" s="46" t="s">
        <v>72</v>
      </c>
      <c r="B18" s="237">
        <f>D18+F18</f>
        <v>71317</v>
      </c>
      <c r="C18" s="260"/>
      <c r="D18" s="237">
        <v>24709</v>
      </c>
      <c r="E18" s="237"/>
      <c r="F18" s="237">
        <v>46608</v>
      </c>
      <c r="G18" s="260"/>
      <c r="H18" s="56"/>
      <c r="I18" s="244">
        <f>B18*100/B15</f>
        <v>24.385048313968994</v>
      </c>
      <c r="J18" s="244"/>
      <c r="K18" s="244">
        <f>D18*100/D15</f>
        <v>25.955104570426158</v>
      </c>
      <c r="L18" s="244"/>
      <c r="M18" s="244">
        <f>F18*100/F15</f>
        <v>23.627340149952094</v>
      </c>
      <c r="N18" s="244"/>
    </row>
    <row r="19" spans="1:14" s="11" customFormat="1" ht="11.4">
      <c r="A19" s="46" t="s">
        <v>71</v>
      </c>
      <c r="B19" s="237">
        <f>D19+F19</f>
        <v>77413</v>
      </c>
      <c r="C19" s="260"/>
      <c r="D19" s="237">
        <v>23716</v>
      </c>
      <c r="E19" s="237"/>
      <c r="F19" s="237">
        <v>53697</v>
      </c>
      <c r="G19" s="260"/>
      <c r="H19" s="56"/>
      <c r="I19" s="244">
        <f>B19*100/B15</f>
        <v>26.469421668456071</v>
      </c>
      <c r="J19" s="244"/>
      <c r="K19" s="244">
        <f>D19*100/D15</f>
        <v>24.912026386831794</v>
      </c>
      <c r="L19" s="244"/>
      <c r="M19" s="244">
        <f>F19*100/F15</f>
        <v>27.221019653964504</v>
      </c>
      <c r="N19" s="244"/>
    </row>
    <row r="20" spans="1:14" s="11" customFormat="1" ht="6" customHeight="1">
      <c r="A20" s="170"/>
      <c r="B20" s="235"/>
      <c r="C20" s="260"/>
      <c r="D20" s="235"/>
      <c r="E20" s="260"/>
      <c r="F20" s="235"/>
      <c r="G20" s="260"/>
      <c r="H20" s="153"/>
      <c r="I20" s="240"/>
      <c r="J20" s="240"/>
      <c r="K20" s="240"/>
      <c r="L20" s="240"/>
      <c r="M20" s="240"/>
      <c r="N20" s="240"/>
    </row>
    <row r="21" spans="1:14" s="11" customFormat="1" ht="24">
      <c r="A21" s="198" t="s">
        <v>75</v>
      </c>
      <c r="B21" s="236">
        <f>D21+F21</f>
        <v>292462</v>
      </c>
      <c r="C21" s="258"/>
      <c r="D21" s="236">
        <f>SUM(D22:D24)</f>
        <v>95199</v>
      </c>
      <c r="E21" s="258"/>
      <c r="F21" s="236">
        <f>SUM(F22:F24)</f>
        <v>197263</v>
      </c>
      <c r="G21" s="258"/>
      <c r="H21" s="248"/>
      <c r="I21" s="407">
        <f>SUM(I22:I24)</f>
        <v>100</v>
      </c>
      <c r="J21" s="407"/>
      <c r="K21" s="407">
        <f>SUM(K22:K24)</f>
        <v>100</v>
      </c>
      <c r="L21" s="407"/>
      <c r="M21" s="407">
        <f>SUM(M22:M24)</f>
        <v>100</v>
      </c>
      <c r="N21" s="253"/>
    </row>
    <row r="22" spans="1:14" s="11" customFormat="1" ht="11.4">
      <c r="A22" s="48" t="s">
        <v>133</v>
      </c>
      <c r="B22" s="237">
        <f>D22+F22</f>
        <v>40148</v>
      </c>
      <c r="C22" s="262"/>
      <c r="D22" s="237">
        <v>11952</v>
      </c>
      <c r="E22" s="237"/>
      <c r="F22" s="237">
        <v>28196</v>
      </c>
      <c r="G22" s="259"/>
      <c r="H22" s="56"/>
      <c r="I22" s="244">
        <f>B22*100/B21</f>
        <v>13.727595379912604</v>
      </c>
      <c r="J22" s="242"/>
      <c r="K22" s="244">
        <f>D22*100/D21</f>
        <v>12.554753726404689</v>
      </c>
      <c r="L22" s="250"/>
      <c r="M22" s="244">
        <f>F22*100/F21</f>
        <v>14.293608025833532</v>
      </c>
      <c r="N22" s="244"/>
    </row>
    <row r="23" spans="1:14" s="11" customFormat="1" ht="12">
      <c r="A23" s="48" t="s">
        <v>132</v>
      </c>
      <c r="B23" s="237">
        <f>D23+F23</f>
        <v>125307</v>
      </c>
      <c r="C23" s="262"/>
      <c r="D23" s="237">
        <v>81497</v>
      </c>
      <c r="E23" s="237"/>
      <c r="F23" s="237">
        <v>43810</v>
      </c>
      <c r="G23" s="259"/>
      <c r="H23" s="147"/>
      <c r="I23" s="244">
        <f>B23*100/B21</f>
        <v>42.845566261599799</v>
      </c>
      <c r="J23" s="242"/>
      <c r="K23" s="244">
        <f>D23*100/D21</f>
        <v>85.606991670080575</v>
      </c>
      <c r="L23" s="250"/>
      <c r="M23" s="244">
        <f>F23*100/F21</f>
        <v>22.208929196047915</v>
      </c>
      <c r="N23" s="253"/>
    </row>
    <row r="24" spans="1:14" s="11" customFormat="1" ht="12">
      <c r="A24" s="48" t="s">
        <v>134</v>
      </c>
      <c r="B24" s="237">
        <f>D24+F24</f>
        <v>127007</v>
      </c>
      <c r="C24" s="262"/>
      <c r="D24" s="237">
        <v>1750</v>
      </c>
      <c r="E24" s="237"/>
      <c r="F24" s="237">
        <v>125257</v>
      </c>
      <c r="G24" s="259"/>
      <c r="H24" s="147"/>
      <c r="I24" s="244">
        <f>B24*100/B21</f>
        <v>43.426838358487601</v>
      </c>
      <c r="J24" s="242"/>
      <c r="K24" s="244">
        <f>D24*100/D21</f>
        <v>1.8382546035147429</v>
      </c>
      <c r="L24" s="250"/>
      <c r="M24" s="244">
        <f>F24*100/F21</f>
        <v>63.497462778118553</v>
      </c>
      <c r="N24" s="253"/>
    </row>
    <row r="25" spans="1:14" s="11" customFormat="1" ht="6" customHeight="1">
      <c r="B25" s="235"/>
      <c r="C25" s="260"/>
      <c r="D25" s="235"/>
      <c r="E25" s="260"/>
      <c r="F25" s="235"/>
      <c r="G25" s="260"/>
      <c r="H25" s="124"/>
      <c r="I25" s="240"/>
      <c r="J25" s="240"/>
      <c r="K25" s="240"/>
      <c r="L25" s="240"/>
      <c r="M25" s="240"/>
      <c r="N25" s="254"/>
    </row>
    <row r="26" spans="1:14" s="11" customFormat="1" ht="24">
      <c r="A26" s="198" t="s">
        <v>140</v>
      </c>
      <c r="B26" s="236">
        <f t="shared" ref="B26:B34" si="0">D26+F26</f>
        <v>292461</v>
      </c>
      <c r="C26" s="258"/>
      <c r="D26" s="236">
        <f>D27+D33+D34</f>
        <v>95198</v>
      </c>
      <c r="E26" s="258"/>
      <c r="F26" s="236">
        <f>F27+F33+F34</f>
        <v>197263</v>
      </c>
      <c r="G26" s="281"/>
      <c r="H26" s="147"/>
      <c r="I26" s="241">
        <f>I27+I33</f>
        <v>100</v>
      </c>
      <c r="J26" s="241"/>
      <c r="K26" s="241">
        <f>K27+K33</f>
        <v>100</v>
      </c>
      <c r="L26" s="241"/>
      <c r="M26" s="241">
        <f>M27+M33</f>
        <v>100</v>
      </c>
      <c r="N26" s="253"/>
    </row>
    <row r="27" spans="1:14" s="11" customFormat="1" ht="11.4">
      <c r="A27" s="48" t="s">
        <v>70</v>
      </c>
      <c r="B27" s="237">
        <f t="shared" si="0"/>
        <v>197412</v>
      </c>
      <c r="C27" s="260"/>
      <c r="D27" s="238">
        <f>SUM($D$28:$D$32)</f>
        <v>44922</v>
      </c>
      <c r="E27" s="260"/>
      <c r="F27" s="238">
        <f>SUM($F$28:$F$32)</f>
        <v>152490</v>
      </c>
      <c r="G27" s="260"/>
      <c r="H27" s="56"/>
      <c r="I27" s="244">
        <f>B27*100/(B27+B33)</f>
        <v>97.978995850787157</v>
      </c>
      <c r="J27" s="244"/>
      <c r="K27" s="244">
        <f>D27*100/(D27+D33)</f>
        <v>99.866613311991458</v>
      </c>
      <c r="L27" s="244"/>
      <c r="M27" s="244">
        <f>F27*100/(F27+F33)</f>
        <v>97.436454486204653</v>
      </c>
      <c r="N27" s="244"/>
    </row>
    <row r="28" spans="1:14" s="11" customFormat="1" ht="11.4">
      <c r="A28" s="47" t="s">
        <v>69</v>
      </c>
      <c r="B28" s="237">
        <f t="shared" si="0"/>
        <v>67821</v>
      </c>
      <c r="C28" s="260"/>
      <c r="D28" s="237">
        <v>40384</v>
      </c>
      <c r="E28" s="237"/>
      <c r="F28" s="237">
        <v>27437</v>
      </c>
      <c r="G28" s="260"/>
      <c r="H28" s="56"/>
      <c r="I28" s="244">
        <f>B28*100/(B27+B33)</f>
        <v>33.66073732901868</v>
      </c>
      <c r="J28" s="244"/>
      <c r="K28" s="244">
        <f>D28*100/(D27+D33)</f>
        <v>89.778133475612464</v>
      </c>
      <c r="L28" s="244"/>
      <c r="M28" s="244">
        <f>F28*100/(F27+F33)</f>
        <v>17.531405349452402</v>
      </c>
      <c r="N28" s="244"/>
    </row>
    <row r="29" spans="1:14" s="11" customFormat="1" ht="11.4">
      <c r="A29" s="47" t="s">
        <v>68</v>
      </c>
      <c r="B29" s="237">
        <f t="shared" si="0"/>
        <v>114311</v>
      </c>
      <c r="C29" s="260"/>
      <c r="D29" s="237">
        <v>1861</v>
      </c>
      <c r="E29" s="237"/>
      <c r="F29" s="237">
        <v>112450</v>
      </c>
      <c r="G29" s="260"/>
      <c r="H29" s="56"/>
      <c r="I29" s="244">
        <f>B29*100/(B27+B33)</f>
        <v>56.734529788965872</v>
      </c>
      <c r="J29" s="244"/>
      <c r="K29" s="244">
        <f>D29*100/(D27+D33)</f>
        <v>4.1372104397314482</v>
      </c>
      <c r="L29" s="244"/>
      <c r="M29" s="244">
        <f>F29*100/(F27+F33)</f>
        <v>71.852116905854231</v>
      </c>
      <c r="N29" s="244"/>
    </row>
    <row r="30" spans="1:14" s="11" customFormat="1" ht="11.4">
      <c r="A30" s="47" t="s">
        <v>67</v>
      </c>
      <c r="B30" s="237">
        <f t="shared" si="0"/>
        <v>11512</v>
      </c>
      <c r="C30" s="260"/>
      <c r="D30" s="237">
        <v>2632</v>
      </c>
      <c r="E30" s="237"/>
      <c r="F30" s="237">
        <v>8880</v>
      </c>
      <c r="G30" s="260"/>
      <c r="H30" s="56"/>
      <c r="I30" s="244">
        <f>B30*100/(B27+B33)</f>
        <v>5.7136050505251035</v>
      </c>
      <c r="J30" s="244"/>
      <c r="K30" s="244">
        <f>D30*100/(D27+D33)</f>
        <v>5.8512293806411453</v>
      </c>
      <c r="L30" s="244"/>
      <c r="M30" s="244">
        <f>F30*100/(F27+F33)</f>
        <v>5.6740488939438469</v>
      </c>
      <c r="N30" s="244"/>
    </row>
    <row r="31" spans="1:14" s="11" customFormat="1" ht="11.4">
      <c r="A31" s="47" t="s">
        <v>66</v>
      </c>
      <c r="B31" s="237">
        <f t="shared" si="0"/>
        <v>2883</v>
      </c>
      <c r="C31" s="260"/>
      <c r="D31" s="237">
        <v>45</v>
      </c>
      <c r="E31" s="237" t="s">
        <v>1</v>
      </c>
      <c r="F31" s="237">
        <v>2838</v>
      </c>
      <c r="G31" s="260"/>
      <c r="H31" s="56"/>
      <c r="I31" s="244">
        <f>B31*100/(B27+B33)</f>
        <v>1.430882849258502</v>
      </c>
      <c r="J31" s="244"/>
      <c r="K31" s="244">
        <f>D31*100/(D27+D33)</f>
        <v>0.10004001600640255</v>
      </c>
      <c r="L31" s="244"/>
      <c r="M31" s="244">
        <f>F31*100/(F27+F33)</f>
        <v>1.8133953559698917</v>
      </c>
      <c r="N31" s="244"/>
    </row>
    <row r="32" spans="1:14" s="11" customFormat="1" ht="11.4">
      <c r="A32" s="47" t="s">
        <v>116</v>
      </c>
      <c r="B32" s="237">
        <f t="shared" si="0"/>
        <v>885</v>
      </c>
      <c r="C32" s="260"/>
      <c r="D32" s="237">
        <v>0</v>
      </c>
      <c r="E32" s="237"/>
      <c r="F32" s="237">
        <v>885</v>
      </c>
      <c r="G32" s="260"/>
      <c r="H32" s="56"/>
      <c r="I32" s="244">
        <f>B32*100/(B27+B33)</f>
        <v>0.43924083301899902</v>
      </c>
      <c r="J32" s="244"/>
      <c r="K32" s="244">
        <f>D32*100/(D27+D33)</f>
        <v>0</v>
      </c>
      <c r="L32" s="245"/>
      <c r="M32" s="244">
        <f>F32*100/(F27+F33)</f>
        <v>0.56548798098426856</v>
      </c>
      <c r="N32" s="244"/>
    </row>
    <row r="33" spans="1:14" s="11" customFormat="1" ht="11.4">
      <c r="A33" s="46" t="s">
        <v>65</v>
      </c>
      <c r="B33" s="237">
        <f t="shared" si="0"/>
        <v>4072</v>
      </c>
      <c r="C33" s="260"/>
      <c r="D33" s="237">
        <v>60</v>
      </c>
      <c r="E33" s="237" t="s">
        <v>1</v>
      </c>
      <c r="F33" s="237">
        <v>4012</v>
      </c>
      <c r="G33" s="260"/>
      <c r="H33" s="56"/>
      <c r="I33" s="244">
        <f>B33*100/(B27+B33)</f>
        <v>2.0210041492128408</v>
      </c>
      <c r="J33" s="244"/>
      <c r="K33" s="244">
        <f>D33*100/(D27+D33)</f>
        <v>0.13338668800853676</v>
      </c>
      <c r="L33" s="245"/>
      <c r="M33" s="244">
        <f>F33*100/(F27+F33)</f>
        <v>2.5635455137953507</v>
      </c>
      <c r="N33" s="244"/>
    </row>
    <row r="34" spans="1:14" s="11" customFormat="1">
      <c r="A34" s="48" t="s">
        <v>181</v>
      </c>
      <c r="B34" s="237">
        <f t="shared" si="0"/>
        <v>90977</v>
      </c>
      <c r="C34" s="260"/>
      <c r="D34" s="237">
        <v>50216</v>
      </c>
      <c r="E34" s="237"/>
      <c r="F34" s="237">
        <v>40761</v>
      </c>
      <c r="G34" s="260"/>
      <c r="H34" s="56"/>
      <c r="I34" s="282" t="s">
        <v>105</v>
      </c>
      <c r="J34" s="244"/>
      <c r="K34" s="282" t="s">
        <v>105</v>
      </c>
      <c r="L34" s="245"/>
      <c r="M34" s="282" t="s">
        <v>105</v>
      </c>
      <c r="N34" s="244"/>
    </row>
    <row r="35" spans="1:14" s="11" customFormat="1" ht="6" customHeight="1">
      <c r="A35" s="46"/>
      <c r="B35" s="238"/>
      <c r="C35" s="260"/>
      <c r="D35" s="238"/>
      <c r="E35" s="260"/>
      <c r="F35" s="251"/>
      <c r="G35" s="260"/>
      <c r="H35" s="56"/>
      <c r="I35" s="244"/>
      <c r="J35" s="244"/>
      <c r="K35" s="244"/>
      <c r="L35" s="245"/>
      <c r="M35" s="244"/>
      <c r="N35" s="244"/>
    </row>
    <row r="36" spans="1:14" s="11" customFormat="1" ht="24">
      <c r="A36" s="198" t="s">
        <v>110</v>
      </c>
      <c r="B36" s="236">
        <f t="shared" ref="B36:B45" si="1">D36+F36</f>
        <v>292461</v>
      </c>
      <c r="C36" s="260"/>
      <c r="D36" s="256">
        <f>SUM(D37:D39)</f>
        <v>95199</v>
      </c>
      <c r="E36" s="260"/>
      <c r="F36" s="256">
        <f>SUM(F37:F39)</f>
        <v>197262</v>
      </c>
      <c r="G36" s="260"/>
      <c r="H36" s="56"/>
      <c r="I36" s="253">
        <f>I37+I38</f>
        <v>100</v>
      </c>
      <c r="J36" s="253"/>
      <c r="K36" s="253">
        <f>K37+K38</f>
        <v>100</v>
      </c>
      <c r="L36" s="322"/>
      <c r="M36" s="253">
        <f>M37+M38</f>
        <v>100</v>
      </c>
      <c r="N36" s="244"/>
    </row>
    <row r="37" spans="1:14" s="11" customFormat="1" ht="11.4">
      <c r="A37" s="46" t="s">
        <v>106</v>
      </c>
      <c r="B37" s="237">
        <f t="shared" si="1"/>
        <v>46958</v>
      </c>
      <c r="C37" s="260"/>
      <c r="D37" s="237">
        <v>15587</v>
      </c>
      <c r="E37" s="237"/>
      <c r="F37" s="237">
        <v>31371</v>
      </c>
      <c r="G37" s="260"/>
      <c r="H37" s="56"/>
      <c r="I37" s="244">
        <f>B37*100/(B38+B37)</f>
        <v>26.196931659693167</v>
      </c>
      <c r="J37" s="244"/>
      <c r="K37" s="244">
        <f>D37*100/(D38+D37)</f>
        <v>40.409094444300415</v>
      </c>
      <c r="L37" s="244"/>
      <c r="M37" s="244">
        <f>F37*100/(F38+F37)</f>
        <v>22.300020614599401</v>
      </c>
      <c r="N37" s="244"/>
    </row>
    <row r="38" spans="1:14" s="11" customFormat="1" ht="11.4">
      <c r="A38" s="46" t="s">
        <v>107</v>
      </c>
      <c r="B38" s="237">
        <f t="shared" si="1"/>
        <v>132292</v>
      </c>
      <c r="C38" s="260"/>
      <c r="D38" s="237">
        <v>22986</v>
      </c>
      <c r="E38" s="237"/>
      <c r="F38" s="237">
        <v>109306</v>
      </c>
      <c r="G38" s="260"/>
      <c r="H38" s="56"/>
      <c r="I38" s="244">
        <f>B38*100/(B37+B38)</f>
        <v>73.803068340306837</v>
      </c>
      <c r="J38" s="244"/>
      <c r="K38" s="244">
        <f>D38*100/(D37+D38)</f>
        <v>59.590905555699585</v>
      </c>
      <c r="L38" s="245"/>
      <c r="M38" s="244">
        <f>F38*100/(F37+F38)</f>
        <v>77.699979385400596</v>
      </c>
      <c r="N38" s="244"/>
    </row>
    <row r="39" spans="1:14" s="11" customFormat="1" ht="11.4">
      <c r="A39" s="46" t="s">
        <v>11</v>
      </c>
      <c r="B39" s="237">
        <f t="shared" si="1"/>
        <v>113211</v>
      </c>
      <c r="C39" s="260"/>
      <c r="D39" s="237">
        <v>56626</v>
      </c>
      <c r="E39" s="237"/>
      <c r="F39" s="237">
        <v>56585</v>
      </c>
      <c r="G39" s="260"/>
      <c r="H39" s="56"/>
      <c r="I39" s="282" t="s">
        <v>105</v>
      </c>
      <c r="J39" s="244"/>
      <c r="K39" s="282" t="s">
        <v>105</v>
      </c>
      <c r="L39" s="244"/>
      <c r="M39" s="282" t="s">
        <v>105</v>
      </c>
      <c r="N39" s="244"/>
    </row>
    <row r="40" spans="1:14" s="11" customFormat="1" ht="6" customHeight="1">
      <c r="A40" s="36"/>
      <c r="B40" s="239"/>
      <c r="C40" s="261"/>
      <c r="D40" s="237"/>
      <c r="E40" s="237"/>
      <c r="F40" s="237"/>
      <c r="G40" s="261"/>
      <c r="H40" s="252"/>
      <c r="I40" s="246"/>
      <c r="J40" s="246"/>
      <c r="K40" s="244"/>
      <c r="L40" s="246"/>
      <c r="M40" s="246"/>
      <c r="N40" s="246"/>
    </row>
    <row r="41" spans="1:14" s="11" customFormat="1" ht="24">
      <c r="A41" s="198" t="s">
        <v>109</v>
      </c>
      <c r="B41" s="236">
        <f t="shared" si="1"/>
        <v>292462</v>
      </c>
      <c r="C41" s="260"/>
      <c r="D41" s="256">
        <f>SUM(D42:D46)</f>
        <v>95199</v>
      </c>
      <c r="E41" s="260"/>
      <c r="F41" s="256">
        <f>SUM(F42:F46)</f>
        <v>197263</v>
      </c>
      <c r="G41" s="260"/>
      <c r="H41" s="56"/>
      <c r="I41" s="253">
        <f>SUM(I42:I46)</f>
        <v>100</v>
      </c>
      <c r="J41" s="253"/>
      <c r="K41" s="253">
        <f>SUM(K42:K46)</f>
        <v>99.999999999999986</v>
      </c>
      <c r="L41" s="322"/>
      <c r="M41" s="253">
        <f>SUM(M42:M46)</f>
        <v>100.00000000000001</v>
      </c>
      <c r="N41" s="246"/>
    </row>
    <row r="42" spans="1:14" s="11" customFormat="1" ht="11.4">
      <c r="A42" s="48" t="s">
        <v>133</v>
      </c>
      <c r="B42" s="237">
        <f t="shared" si="1"/>
        <v>40024</v>
      </c>
      <c r="C42" s="261"/>
      <c r="D42" s="237">
        <v>11927</v>
      </c>
      <c r="E42" s="237"/>
      <c r="F42" s="237">
        <v>28097</v>
      </c>
      <c r="G42" s="261"/>
      <c r="H42" s="252"/>
      <c r="I42" s="244">
        <f>B42*100/SUM(B42:B45)</f>
        <v>13.711592023268322</v>
      </c>
      <c r="J42" s="242"/>
      <c r="K42" s="244">
        <f>D42*100/SUM($D$42:$D$45)</f>
        <v>12.563862173578704</v>
      </c>
      <c r="L42" s="250"/>
      <c r="M42" s="244">
        <f>F42*100/SUM($F$42:$F$45)</f>
        <v>14.264753665570042</v>
      </c>
      <c r="N42" s="246"/>
    </row>
    <row r="43" spans="1:14" s="11" customFormat="1" ht="11.4">
      <c r="A43" s="48" t="s">
        <v>132</v>
      </c>
      <c r="B43" s="237">
        <f t="shared" si="1"/>
        <v>125041</v>
      </c>
      <c r="C43" s="261"/>
      <c r="D43" s="237">
        <v>81188</v>
      </c>
      <c r="E43" s="237"/>
      <c r="F43" s="237">
        <v>43853</v>
      </c>
      <c r="G43" s="261"/>
      <c r="H43" s="252"/>
      <c r="I43" s="244">
        <f>B43*100/SUM(B42:B45)</f>
        <v>42.837077208212428</v>
      </c>
      <c r="J43" s="242"/>
      <c r="K43" s="244">
        <f>D43*100/SUM($D$42:$D$45)</f>
        <v>85.523169459923523</v>
      </c>
      <c r="L43" s="250"/>
      <c r="M43" s="244">
        <f>F43*100/SUM($F$42:$F$45)</f>
        <v>22.264022582348403</v>
      </c>
      <c r="N43" s="246"/>
    </row>
    <row r="44" spans="1:14" s="11" customFormat="1" ht="11.4">
      <c r="A44" s="48" t="s">
        <v>134</v>
      </c>
      <c r="B44" s="237">
        <f t="shared" si="1"/>
        <v>126694</v>
      </c>
      <c r="C44" s="261"/>
      <c r="D44" s="237">
        <v>1750</v>
      </c>
      <c r="E44" s="237"/>
      <c r="F44" s="237">
        <v>124944</v>
      </c>
      <c r="G44" s="261"/>
      <c r="H44" s="252"/>
      <c r="I44" s="244">
        <f>B44*100/SUM(B42:B45)</f>
        <v>43.403368973514809</v>
      </c>
      <c r="J44" s="242"/>
      <c r="K44" s="244">
        <f>D44*100/SUM($D$42:$D$45)</f>
        <v>1.8434441857770381</v>
      </c>
      <c r="L44" s="250"/>
      <c r="M44" s="244">
        <f>F44*100/SUM($F$42:$F$45)</f>
        <v>63.433654197636166</v>
      </c>
      <c r="N44" s="246"/>
    </row>
    <row r="45" spans="1:14" s="11" customFormat="1">
      <c r="A45" s="48" t="s">
        <v>180</v>
      </c>
      <c r="B45" s="237">
        <f t="shared" si="1"/>
        <v>140</v>
      </c>
      <c r="C45" s="260" t="s">
        <v>1</v>
      </c>
      <c r="D45" s="237">
        <v>66</v>
      </c>
      <c r="E45" s="237" t="s">
        <v>1</v>
      </c>
      <c r="F45" s="237">
        <v>74</v>
      </c>
      <c r="G45" s="260" t="s">
        <v>1</v>
      </c>
      <c r="H45" s="252"/>
      <c r="I45" s="244">
        <f>B45*100/SUM(B42:B45)</f>
        <v>4.7961795004436467E-2</v>
      </c>
      <c r="J45" s="242"/>
      <c r="K45" s="244">
        <f>D45*100/SUM($D$42:$D$45)</f>
        <v>6.9524180720734005E-2</v>
      </c>
      <c r="L45" s="250"/>
      <c r="M45" s="244">
        <f>F45*100/SUM($F$42:$F$45)</f>
        <v>3.7569554445392145E-2</v>
      </c>
      <c r="N45" s="246"/>
    </row>
    <row r="46" spans="1:14" s="11" customFormat="1" ht="11.4">
      <c r="A46" s="46" t="s">
        <v>11</v>
      </c>
      <c r="B46" s="237">
        <f>D46+F46</f>
        <v>563</v>
      </c>
      <c r="C46" s="260" t="s">
        <v>1</v>
      </c>
      <c r="D46" s="237">
        <v>268</v>
      </c>
      <c r="E46" s="237" t="s">
        <v>1</v>
      </c>
      <c r="F46" s="237">
        <v>295</v>
      </c>
      <c r="G46" s="260" t="s">
        <v>1</v>
      </c>
      <c r="H46" s="252"/>
      <c r="I46" s="282" t="s">
        <v>105</v>
      </c>
      <c r="J46" s="584"/>
      <c r="K46" s="282" t="s">
        <v>105</v>
      </c>
      <c r="L46" s="585"/>
      <c r="M46" s="282" t="s">
        <v>105</v>
      </c>
      <c r="N46" s="246"/>
    </row>
    <row r="47" spans="1:14" s="11" customFormat="1" ht="6" customHeight="1">
      <c r="A47" s="36"/>
      <c r="B47" s="237"/>
      <c r="C47" s="261"/>
      <c r="D47" s="238"/>
      <c r="E47" s="261"/>
      <c r="F47" s="239"/>
      <c r="G47" s="261"/>
      <c r="H47" s="252"/>
      <c r="I47" s="246"/>
      <c r="J47" s="246"/>
      <c r="K47" s="244"/>
      <c r="L47" s="246"/>
      <c r="M47" s="246"/>
      <c r="N47" s="246"/>
    </row>
    <row r="48" spans="1:14" s="11" customFormat="1" ht="12">
      <c r="A48" s="198" t="s">
        <v>0</v>
      </c>
      <c r="B48" s="236">
        <f t="shared" ref="B48:B54" si="2">D48+F48</f>
        <v>292461</v>
      </c>
      <c r="C48" s="258"/>
      <c r="D48" s="414">
        <f>D49+D50</f>
        <v>95199</v>
      </c>
      <c r="E48" s="258"/>
      <c r="F48" s="414">
        <f>F49+F50</f>
        <v>197262</v>
      </c>
      <c r="G48" s="258"/>
      <c r="H48" s="248"/>
      <c r="I48" s="407">
        <f>SUM(I49,I51:I54)</f>
        <v>100</v>
      </c>
      <c r="J48" s="407"/>
      <c r="K48" s="407">
        <f>SUM(K49,K51:K53)</f>
        <v>100</v>
      </c>
      <c r="L48" s="407"/>
      <c r="M48" s="407">
        <f>SUM(M49,M51:M54)</f>
        <v>100</v>
      </c>
      <c r="N48" s="253"/>
    </row>
    <row r="49" spans="1:14" s="11" customFormat="1" ht="11.4">
      <c r="A49" s="167" t="s">
        <v>3</v>
      </c>
      <c r="B49" s="237">
        <f t="shared" si="2"/>
        <v>95199</v>
      </c>
      <c r="C49" s="259"/>
      <c r="D49" s="237">
        <v>95199</v>
      </c>
      <c r="E49" s="237"/>
      <c r="F49" s="237">
        <v>0</v>
      </c>
      <c r="G49" s="260"/>
      <c r="H49" s="56"/>
      <c r="I49" s="244">
        <f t="shared" ref="I49:I54" si="3">B49/$B$48*100</f>
        <v>32.551006800906791</v>
      </c>
      <c r="J49" s="250"/>
      <c r="K49" s="244">
        <f>D49/$D$48*100</f>
        <v>100</v>
      </c>
      <c r="L49" s="249"/>
      <c r="M49" s="244">
        <f t="shared" ref="M49:M54" si="4">F49/$F$48*100</f>
        <v>0</v>
      </c>
      <c r="N49" s="244"/>
    </row>
    <row r="50" spans="1:14" s="11" customFormat="1" ht="11.4">
      <c r="A50" s="167" t="s">
        <v>10</v>
      </c>
      <c r="B50" s="237">
        <f t="shared" si="2"/>
        <v>197262</v>
      </c>
      <c r="C50" s="259"/>
      <c r="D50" s="237">
        <f>SUM(D51:D54)</f>
        <v>0</v>
      </c>
      <c r="E50" s="237"/>
      <c r="F50" s="237">
        <f>SUM(F51:F54)</f>
        <v>197262</v>
      </c>
      <c r="G50" s="260"/>
      <c r="H50" s="56"/>
      <c r="I50" s="244">
        <f t="shared" si="3"/>
        <v>67.448993199093209</v>
      </c>
      <c r="J50" s="250"/>
      <c r="K50" s="244">
        <f>D50/$D$48*100</f>
        <v>0</v>
      </c>
      <c r="L50" s="250"/>
      <c r="M50" s="244">
        <f t="shared" si="4"/>
        <v>100</v>
      </c>
      <c r="N50" s="244"/>
    </row>
    <row r="51" spans="1:14" s="11" customFormat="1" ht="12">
      <c r="A51" s="166" t="s">
        <v>103</v>
      </c>
      <c r="B51" s="237">
        <f t="shared" si="2"/>
        <v>44354</v>
      </c>
      <c r="C51" s="259"/>
      <c r="D51" s="237">
        <v>0</v>
      </c>
      <c r="E51" s="237"/>
      <c r="F51" s="237">
        <v>44354</v>
      </c>
      <c r="G51" s="259"/>
      <c r="H51" s="147"/>
      <c r="I51" s="244">
        <f t="shared" si="3"/>
        <v>15.165782788132434</v>
      </c>
      <c r="J51" s="250"/>
      <c r="K51" s="244">
        <f t="shared" ref="K51:K54" si="5">D51/$D$48*100</f>
        <v>0</v>
      </c>
      <c r="L51" s="245"/>
      <c r="M51" s="244">
        <f t="shared" si="4"/>
        <v>22.484817146738855</v>
      </c>
      <c r="N51" s="253"/>
    </row>
    <row r="52" spans="1:14" s="11" customFormat="1" ht="11.4">
      <c r="A52" s="166" t="s">
        <v>104</v>
      </c>
      <c r="B52" s="237">
        <f t="shared" si="2"/>
        <v>73640</v>
      </c>
      <c r="C52" s="259"/>
      <c r="D52" s="237">
        <v>0</v>
      </c>
      <c r="E52" s="237"/>
      <c r="F52" s="237">
        <v>73640</v>
      </c>
      <c r="G52" s="259"/>
      <c r="H52" s="56"/>
      <c r="I52" s="244">
        <f t="shared" si="3"/>
        <v>25.17942563281942</v>
      </c>
      <c r="J52" s="250"/>
      <c r="K52" s="244">
        <f t="shared" si="5"/>
        <v>0</v>
      </c>
      <c r="L52" s="245"/>
      <c r="M52" s="244">
        <f t="shared" si="4"/>
        <v>37.331062242094269</v>
      </c>
      <c r="N52" s="244"/>
    </row>
    <row r="53" spans="1:14" s="11" customFormat="1" ht="11.4">
      <c r="A53" s="166" t="s">
        <v>183</v>
      </c>
      <c r="B53" s="237">
        <f t="shared" si="2"/>
        <v>75829</v>
      </c>
      <c r="C53" s="259"/>
      <c r="D53" s="237">
        <v>0</v>
      </c>
      <c r="E53" s="237"/>
      <c r="F53" s="237">
        <v>75829</v>
      </c>
      <c r="G53" s="267"/>
      <c r="H53" s="56"/>
      <c r="I53" s="244">
        <f t="shared" si="3"/>
        <v>25.927901497977508</v>
      </c>
      <c r="J53" s="250"/>
      <c r="K53" s="244">
        <f t="shared" si="5"/>
        <v>0</v>
      </c>
      <c r="L53" s="245"/>
      <c r="M53" s="244">
        <f t="shared" si="4"/>
        <v>38.440753921180971</v>
      </c>
      <c r="N53" s="244"/>
    </row>
    <row r="54" spans="1:14" s="11" customFormat="1" ht="11.4">
      <c r="A54" s="166" t="s">
        <v>184</v>
      </c>
      <c r="B54" s="237">
        <f t="shared" si="2"/>
        <v>3439</v>
      </c>
      <c r="C54" s="259"/>
      <c r="D54" s="237">
        <v>0</v>
      </c>
      <c r="E54" s="237"/>
      <c r="F54" s="237">
        <v>3439</v>
      </c>
      <c r="G54" s="260"/>
      <c r="H54" s="56"/>
      <c r="I54" s="244">
        <f t="shared" si="3"/>
        <v>1.175883280163851</v>
      </c>
      <c r="J54" s="250"/>
      <c r="K54" s="244">
        <f t="shared" si="5"/>
        <v>0</v>
      </c>
      <c r="L54" s="245"/>
      <c r="M54" s="244">
        <f t="shared" si="4"/>
        <v>1.743366689985907</v>
      </c>
      <c r="N54" s="244"/>
    </row>
    <row r="55" spans="1:14" ht="6" customHeight="1" thickBot="1">
      <c r="A55" s="165"/>
      <c r="B55" s="9"/>
      <c r="C55" s="329"/>
      <c r="D55" s="9"/>
      <c r="E55" s="329"/>
      <c r="F55" s="9"/>
      <c r="G55" s="329"/>
      <c r="H55" s="9"/>
      <c r="I55" s="164"/>
      <c r="J55" s="164"/>
      <c r="K55" s="163"/>
      <c r="L55" s="163"/>
      <c r="M55" s="163"/>
      <c r="N55" s="9"/>
    </row>
    <row r="56" spans="1:14" ht="6" customHeight="1">
      <c r="A56" s="44"/>
      <c r="B56" s="17"/>
      <c r="C56" s="257"/>
      <c r="D56" s="17"/>
      <c r="E56" s="257"/>
      <c r="F56" s="17"/>
      <c r="G56" s="257"/>
      <c r="H56" s="17"/>
      <c r="I56" s="162"/>
      <c r="J56" s="162"/>
      <c r="K56" s="161"/>
      <c r="L56" s="161"/>
      <c r="M56" s="161"/>
      <c r="N56" s="17"/>
    </row>
    <row r="57" spans="1:14" ht="12" customHeight="1">
      <c r="A57" s="24" t="s">
        <v>182</v>
      </c>
      <c r="B57" s="17"/>
      <c r="C57" s="257"/>
      <c r="D57" s="17"/>
      <c r="E57" s="257"/>
      <c r="F57" s="17"/>
      <c r="G57" s="257"/>
      <c r="H57" s="17"/>
      <c r="I57" s="162"/>
      <c r="J57" s="162"/>
      <c r="K57" s="161"/>
      <c r="L57" s="161"/>
      <c r="M57" s="161"/>
      <c r="N57" s="17"/>
    </row>
    <row r="58" spans="1:14" s="4" customFormat="1" ht="12" customHeight="1">
      <c r="A58" s="24" t="s">
        <v>179</v>
      </c>
      <c r="C58" s="330"/>
      <c r="E58" s="330"/>
      <c r="G58" s="330"/>
    </row>
    <row r="59" spans="1:14" s="4" customFormat="1" ht="22.5" customHeight="1">
      <c r="A59" s="649" t="s">
        <v>157</v>
      </c>
      <c r="B59" s="650"/>
      <c r="C59" s="650"/>
      <c r="D59" s="650"/>
      <c r="E59" s="650"/>
      <c r="F59" s="650"/>
      <c r="G59" s="650"/>
      <c r="H59" s="650"/>
      <c r="I59" s="650"/>
      <c r="J59" s="650"/>
      <c r="K59" s="650"/>
      <c r="L59" s="650"/>
      <c r="M59" s="650"/>
      <c r="N59" s="650"/>
    </row>
    <row r="60" spans="1:14" s="4" customFormat="1" ht="10.199999999999999">
      <c r="A60" s="159" t="s">
        <v>31</v>
      </c>
      <c r="B60" s="6"/>
      <c r="C60" s="330"/>
      <c r="E60" s="330"/>
      <c r="G60" s="330"/>
      <c r="N60" s="7"/>
    </row>
    <row r="61" spans="1:14" s="4" customFormat="1" ht="10.199999999999999">
      <c r="A61" s="158" t="s">
        <v>117</v>
      </c>
      <c r="B61" s="6"/>
      <c r="C61" s="330"/>
      <c r="E61" s="330"/>
      <c r="G61" s="330"/>
      <c r="N61" s="7"/>
    </row>
    <row r="62" spans="1:14" s="4" customFormat="1" ht="10.199999999999999">
      <c r="A62" s="4" t="s">
        <v>195</v>
      </c>
      <c r="B62" s="6"/>
      <c r="C62" s="330"/>
      <c r="E62" s="330"/>
      <c r="G62" s="330"/>
      <c r="N62" s="7"/>
    </row>
    <row r="63" spans="1:14" ht="12.75" customHeight="1">
      <c r="N63" s="17"/>
    </row>
    <row r="64" spans="1:14" ht="12.75" customHeight="1">
      <c r="A64" s="325"/>
      <c r="B64" s="323"/>
      <c r="C64" s="257"/>
      <c r="D64" s="323"/>
      <c r="F64" s="324"/>
      <c r="G64" s="257"/>
      <c r="N64" s="153"/>
    </row>
    <row r="65" spans="1:14" ht="12.75" customHeight="1">
      <c r="A65" s="325"/>
      <c r="E65" s="257"/>
      <c r="F65" s="323"/>
      <c r="G65" s="257"/>
      <c r="H65" s="17"/>
      <c r="I65" s="323"/>
      <c r="J65" s="17"/>
      <c r="N65" s="153"/>
    </row>
    <row r="66" spans="1:14">
      <c r="A66" s="325"/>
      <c r="E66" s="257"/>
      <c r="F66" s="323"/>
      <c r="G66" s="257"/>
      <c r="H66" s="17"/>
      <c r="I66" s="323"/>
      <c r="J66" s="17"/>
      <c r="N66" s="153"/>
    </row>
    <row r="67" spans="1:14">
      <c r="A67" s="325"/>
      <c r="E67" s="257"/>
      <c r="F67" s="323"/>
      <c r="G67" s="257"/>
      <c r="H67" s="17"/>
      <c r="I67" s="323"/>
      <c r="J67" s="17"/>
      <c r="N67" s="153"/>
    </row>
    <row r="68" spans="1:14">
      <c r="A68" s="17"/>
      <c r="N68" s="153"/>
    </row>
    <row r="69" spans="1:14">
      <c r="N69" s="153"/>
    </row>
    <row r="70" spans="1:14">
      <c r="A70" s="325"/>
      <c r="N70" s="153"/>
    </row>
    <row r="71" spans="1:14">
      <c r="A71" s="325"/>
      <c r="N71" s="153"/>
    </row>
    <row r="72" spans="1:14">
      <c r="A72" s="325"/>
      <c r="N72" s="153"/>
    </row>
    <row r="73" spans="1:14">
      <c r="N73" s="153"/>
    </row>
    <row r="74" spans="1:14">
      <c r="N74" s="153"/>
    </row>
    <row r="75" spans="1:14">
      <c r="N75" s="153"/>
    </row>
    <row r="76" spans="1:14">
      <c r="A76" s="1"/>
      <c r="B76" s="1"/>
      <c r="C76" s="332"/>
      <c r="D76" s="1"/>
      <c r="E76" s="332"/>
      <c r="F76" s="1"/>
      <c r="G76" s="332"/>
      <c r="H76" s="1"/>
      <c r="I76" s="1"/>
      <c r="J76" s="1"/>
      <c r="K76" s="1"/>
      <c r="L76" s="1"/>
      <c r="M76" s="1"/>
      <c r="N76" s="153"/>
    </row>
    <row r="77" spans="1:14">
      <c r="A77" s="1"/>
      <c r="B77" s="1"/>
      <c r="C77" s="332"/>
      <c r="D77" s="1"/>
      <c r="E77" s="332"/>
      <c r="F77" s="1"/>
      <c r="G77" s="332"/>
      <c r="H77" s="1"/>
      <c r="I77" s="1"/>
      <c r="J77" s="1"/>
      <c r="K77" s="1"/>
      <c r="L77" s="1"/>
      <c r="M77" s="1"/>
      <c r="N77" s="153"/>
    </row>
    <row r="78" spans="1:14">
      <c r="A78" s="1"/>
      <c r="B78" s="1"/>
      <c r="C78" s="332"/>
      <c r="D78" s="1"/>
      <c r="E78" s="332"/>
      <c r="F78" s="1"/>
      <c r="G78" s="332"/>
      <c r="H78" s="1"/>
      <c r="I78" s="1"/>
      <c r="J78" s="1"/>
      <c r="K78" s="1"/>
      <c r="L78" s="1"/>
      <c r="M78" s="1"/>
      <c r="N78" s="153"/>
    </row>
    <row r="79" spans="1:14">
      <c r="A79" s="1"/>
      <c r="B79" s="1"/>
      <c r="C79" s="332"/>
      <c r="D79" s="1"/>
      <c r="E79" s="332"/>
      <c r="F79" s="1"/>
      <c r="G79" s="332"/>
      <c r="H79" s="1"/>
      <c r="I79" s="1"/>
      <c r="J79" s="1"/>
      <c r="K79" s="1"/>
      <c r="L79" s="1"/>
      <c r="M79" s="1"/>
      <c r="N79" s="153"/>
    </row>
    <row r="80" spans="1:14">
      <c r="A80" s="1"/>
      <c r="B80" s="1"/>
      <c r="C80" s="332"/>
      <c r="D80" s="1"/>
      <c r="E80" s="332"/>
      <c r="F80" s="1"/>
      <c r="G80" s="332"/>
      <c r="H80" s="1"/>
      <c r="I80" s="1"/>
      <c r="J80" s="1"/>
      <c r="K80" s="1"/>
      <c r="L80" s="1"/>
      <c r="M80" s="1"/>
      <c r="N80" s="153"/>
    </row>
    <row r="81" spans="1:14">
      <c r="A81" s="1"/>
      <c r="B81" s="1"/>
      <c r="C81" s="332"/>
      <c r="D81" s="1"/>
      <c r="E81" s="332"/>
      <c r="F81" s="1"/>
      <c r="G81" s="332"/>
      <c r="H81" s="1"/>
      <c r="I81" s="1"/>
      <c r="J81" s="1"/>
      <c r="K81" s="1"/>
      <c r="L81" s="1"/>
      <c r="M81" s="1"/>
      <c r="N81" s="153"/>
    </row>
    <row r="82" spans="1:14">
      <c r="A82" s="1"/>
      <c r="B82" s="1"/>
      <c r="C82" s="332"/>
      <c r="D82" s="1"/>
      <c r="E82" s="332"/>
      <c r="F82" s="1"/>
      <c r="G82" s="332"/>
      <c r="H82" s="1"/>
      <c r="I82" s="1"/>
      <c r="J82" s="1"/>
      <c r="K82" s="1"/>
      <c r="L82" s="1"/>
      <c r="M82" s="1"/>
      <c r="N82" s="153"/>
    </row>
    <row r="83" spans="1:14">
      <c r="A83" s="1"/>
      <c r="B83" s="1"/>
      <c r="C83" s="332"/>
      <c r="D83" s="1"/>
      <c r="E83" s="332"/>
      <c r="F83" s="1"/>
      <c r="G83" s="332"/>
      <c r="H83" s="1"/>
      <c r="I83" s="1"/>
      <c r="J83" s="1"/>
      <c r="K83" s="1"/>
      <c r="L83" s="1"/>
      <c r="M83" s="1"/>
      <c r="N83" s="153"/>
    </row>
    <row r="84" spans="1:14">
      <c r="A84" s="1"/>
      <c r="B84" s="1"/>
      <c r="C84" s="332"/>
      <c r="D84" s="1"/>
      <c r="E84" s="332"/>
      <c r="F84" s="1"/>
      <c r="G84" s="332"/>
      <c r="H84" s="1"/>
      <c r="I84" s="1"/>
      <c r="J84" s="1"/>
      <c r="K84" s="1"/>
      <c r="L84" s="1"/>
      <c r="M84" s="1"/>
      <c r="N84" s="153"/>
    </row>
    <row r="85" spans="1:14">
      <c r="A85" s="1"/>
      <c r="B85" s="1"/>
      <c r="C85" s="332"/>
      <c r="D85" s="1"/>
      <c r="E85" s="332"/>
      <c r="F85" s="1"/>
      <c r="G85" s="332"/>
      <c r="H85" s="1"/>
      <c r="I85" s="1"/>
      <c r="J85" s="1"/>
      <c r="K85" s="1"/>
      <c r="L85" s="1"/>
      <c r="M85" s="1"/>
      <c r="N85" s="153"/>
    </row>
    <row r="86" spans="1:14">
      <c r="A86" s="1"/>
      <c r="B86" s="1"/>
      <c r="C86" s="332"/>
      <c r="D86" s="1"/>
      <c r="E86" s="332"/>
      <c r="F86" s="1"/>
      <c r="G86" s="332"/>
      <c r="H86" s="1"/>
      <c r="I86" s="1"/>
      <c r="J86" s="1"/>
      <c r="K86" s="1"/>
      <c r="L86" s="1"/>
      <c r="M86" s="1"/>
      <c r="N86" s="153"/>
    </row>
    <row r="87" spans="1:14">
      <c r="A87" s="1"/>
      <c r="B87" s="1"/>
      <c r="C87" s="332"/>
      <c r="D87" s="1"/>
      <c r="E87" s="332"/>
      <c r="F87" s="1"/>
      <c r="G87" s="332"/>
      <c r="H87" s="1"/>
      <c r="I87" s="1"/>
      <c r="J87" s="1"/>
      <c r="K87" s="1"/>
      <c r="L87" s="1"/>
      <c r="M87" s="1"/>
      <c r="N87" s="153"/>
    </row>
    <row r="88" spans="1:14">
      <c r="A88" s="1"/>
      <c r="B88" s="1"/>
      <c r="C88" s="332"/>
      <c r="D88" s="1"/>
      <c r="E88" s="332"/>
      <c r="F88" s="1"/>
      <c r="G88" s="332"/>
      <c r="H88" s="1"/>
      <c r="I88" s="1"/>
      <c r="J88" s="1"/>
      <c r="K88" s="1"/>
      <c r="L88" s="1"/>
      <c r="M88" s="1"/>
      <c r="N88" s="153"/>
    </row>
    <row r="89" spans="1:14">
      <c r="A89" s="1"/>
      <c r="B89" s="1"/>
      <c r="C89" s="332"/>
      <c r="D89" s="1"/>
      <c r="E89" s="332"/>
      <c r="F89" s="1"/>
      <c r="G89" s="332"/>
      <c r="H89" s="1"/>
      <c r="I89" s="1"/>
      <c r="J89" s="1"/>
      <c r="K89" s="1"/>
      <c r="L89" s="1"/>
      <c r="M89" s="1"/>
      <c r="N89" s="153"/>
    </row>
    <row r="90" spans="1:14">
      <c r="A90" s="1"/>
      <c r="B90" s="1"/>
      <c r="C90" s="332"/>
      <c r="D90" s="1"/>
      <c r="E90" s="332"/>
      <c r="F90" s="1"/>
      <c r="G90" s="332"/>
      <c r="H90" s="1"/>
      <c r="I90" s="1"/>
      <c r="J90" s="1"/>
      <c r="K90" s="1"/>
      <c r="L90" s="1"/>
      <c r="M90" s="1"/>
      <c r="N90" s="153"/>
    </row>
    <row r="91" spans="1:14">
      <c r="A91" s="1"/>
      <c r="B91" s="1"/>
      <c r="C91" s="332"/>
      <c r="D91" s="1"/>
      <c r="E91" s="332"/>
      <c r="F91" s="1"/>
      <c r="G91" s="332"/>
      <c r="H91" s="1"/>
      <c r="I91" s="1"/>
      <c r="J91" s="1"/>
      <c r="K91" s="1"/>
      <c r="L91" s="1"/>
      <c r="M91" s="1"/>
      <c r="N91" s="153"/>
    </row>
    <row r="92" spans="1:14">
      <c r="A92" s="1"/>
      <c r="B92" s="1"/>
      <c r="C92" s="332"/>
      <c r="D92" s="1"/>
      <c r="E92" s="332"/>
      <c r="F92" s="1"/>
      <c r="G92" s="332"/>
      <c r="H92" s="1"/>
      <c r="I92" s="1"/>
      <c r="J92" s="1"/>
      <c r="K92" s="1"/>
      <c r="L92" s="1"/>
      <c r="M92" s="1"/>
      <c r="N92" s="153"/>
    </row>
    <row r="93" spans="1:14">
      <c r="A93" s="1"/>
      <c r="B93" s="1"/>
      <c r="C93" s="332"/>
      <c r="D93" s="1"/>
      <c r="E93" s="332"/>
      <c r="F93" s="1"/>
      <c r="G93" s="332"/>
      <c r="H93" s="1"/>
      <c r="I93" s="1"/>
      <c r="J93" s="1"/>
      <c r="K93" s="1"/>
      <c r="L93" s="1"/>
      <c r="M93" s="1"/>
      <c r="N93" s="153"/>
    </row>
    <row r="94" spans="1:14">
      <c r="A94" s="1"/>
      <c r="B94" s="1"/>
      <c r="C94" s="332"/>
      <c r="D94" s="1"/>
      <c r="E94" s="332"/>
      <c r="F94" s="1"/>
      <c r="G94" s="332"/>
      <c r="H94" s="1"/>
      <c r="I94" s="1"/>
      <c r="J94" s="1"/>
      <c r="K94" s="1"/>
      <c r="L94" s="1"/>
      <c r="M94" s="1"/>
      <c r="N94" s="153"/>
    </row>
    <row r="95" spans="1:14">
      <c r="A95" s="1"/>
      <c r="B95" s="1"/>
      <c r="C95" s="332"/>
      <c r="D95" s="1"/>
      <c r="E95" s="332"/>
      <c r="F95" s="1"/>
      <c r="G95" s="332"/>
      <c r="H95" s="1"/>
      <c r="I95" s="1"/>
      <c r="J95" s="1"/>
      <c r="K95" s="1"/>
      <c r="L95" s="1"/>
      <c r="M95" s="1"/>
      <c r="N95" s="153"/>
    </row>
    <row r="96" spans="1:14">
      <c r="A96" s="1"/>
      <c r="B96" s="1"/>
      <c r="C96" s="332"/>
      <c r="D96" s="1"/>
      <c r="E96" s="332"/>
      <c r="F96" s="1"/>
      <c r="G96" s="332"/>
      <c r="H96" s="1"/>
      <c r="I96" s="1"/>
      <c r="J96" s="1"/>
      <c r="K96" s="1"/>
      <c r="L96" s="1"/>
      <c r="M96" s="1"/>
      <c r="N96" s="153"/>
    </row>
    <row r="97" spans="1:14">
      <c r="A97" s="1"/>
      <c r="B97" s="1"/>
      <c r="C97" s="332"/>
      <c r="D97" s="1"/>
      <c r="E97" s="332"/>
      <c r="F97" s="1"/>
      <c r="G97" s="332"/>
      <c r="H97" s="1"/>
      <c r="I97" s="1"/>
      <c r="J97" s="1"/>
      <c r="K97" s="1"/>
      <c r="L97" s="1"/>
      <c r="M97" s="1"/>
      <c r="N97" s="153"/>
    </row>
    <row r="98" spans="1:14">
      <c r="A98" s="1"/>
      <c r="B98" s="1"/>
      <c r="C98" s="332"/>
      <c r="D98" s="1"/>
      <c r="E98" s="332"/>
      <c r="F98" s="1"/>
      <c r="G98" s="332"/>
      <c r="H98" s="1"/>
      <c r="I98" s="1"/>
      <c r="J98" s="1"/>
      <c r="K98" s="1"/>
      <c r="L98" s="1"/>
      <c r="M98" s="1"/>
      <c r="N98" s="153"/>
    </row>
    <row r="99" spans="1:14">
      <c r="A99" s="1"/>
      <c r="B99" s="1"/>
      <c r="C99" s="332"/>
      <c r="D99" s="1"/>
      <c r="E99" s="332"/>
      <c r="F99" s="1"/>
      <c r="G99" s="332"/>
      <c r="H99" s="1"/>
      <c r="I99" s="1"/>
      <c r="J99" s="1"/>
      <c r="K99" s="1"/>
      <c r="L99" s="1"/>
      <c r="M99" s="1"/>
      <c r="N99" s="153"/>
    </row>
    <row r="100" spans="1:14">
      <c r="A100" s="1"/>
      <c r="B100" s="1"/>
      <c r="C100" s="332"/>
      <c r="D100" s="1"/>
      <c r="E100" s="332"/>
      <c r="F100" s="1"/>
      <c r="G100" s="332"/>
      <c r="H100" s="1"/>
      <c r="I100" s="1"/>
      <c r="J100" s="1"/>
      <c r="K100" s="1"/>
      <c r="L100" s="1"/>
      <c r="M100" s="1"/>
      <c r="N100" s="153"/>
    </row>
    <row r="101" spans="1:14">
      <c r="A101" s="1"/>
      <c r="B101" s="1"/>
      <c r="C101" s="332"/>
      <c r="D101" s="1"/>
      <c r="E101" s="332"/>
      <c r="F101" s="1"/>
      <c r="G101" s="332"/>
      <c r="H101" s="1"/>
      <c r="I101" s="1"/>
      <c r="J101" s="1"/>
      <c r="K101" s="1"/>
      <c r="L101" s="1"/>
      <c r="M101" s="1"/>
      <c r="N101" s="153"/>
    </row>
  </sheetData>
  <mergeCells count="13">
    <mergeCell ref="A59:N59"/>
    <mergeCell ref="I4:N4"/>
    <mergeCell ref="K7:N7"/>
    <mergeCell ref="M10:N10"/>
    <mergeCell ref="A1:N1"/>
    <mergeCell ref="A4:A10"/>
    <mergeCell ref="B4:G4"/>
    <mergeCell ref="D7:G7"/>
    <mergeCell ref="F10:G10"/>
    <mergeCell ref="B7:C10"/>
    <mergeCell ref="D10:E10"/>
    <mergeCell ref="I7:J10"/>
    <mergeCell ref="K10:L10"/>
  </mergeCells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8" sqref="B18"/>
    </sheetView>
  </sheetViews>
  <sheetFormatPr defaultColWidth="11.44140625" defaultRowHeight="11.4"/>
  <cols>
    <col min="1" max="1" width="25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1"/>
  </cols>
  <sheetData>
    <row r="1" spans="1:18" s="1" customFormat="1" ht="25.5" customHeight="1">
      <c r="A1" s="654" t="s">
        <v>196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5"/>
    </row>
    <row r="2" spans="1:18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8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  <c r="R3" s="424"/>
    </row>
    <row r="4" spans="1:18" ht="13.5" customHeight="1">
      <c r="A4" s="656" t="s">
        <v>141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8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8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8" ht="24.7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8" ht="6.6" customHeight="1">
      <c r="A8" s="656"/>
      <c r="B8" s="657"/>
      <c r="C8" s="657"/>
      <c r="D8" s="462"/>
      <c r="E8" s="494"/>
      <c r="F8" s="462"/>
      <c r="G8" s="494"/>
      <c r="H8" s="460"/>
      <c r="I8" s="657"/>
      <c r="J8" s="657"/>
      <c r="K8" s="462"/>
      <c r="L8" s="462"/>
      <c r="M8" s="462"/>
      <c r="N8" s="462"/>
    </row>
    <row r="9" spans="1:18" ht="6.6" customHeight="1">
      <c r="A9" s="656"/>
      <c r="B9" s="657"/>
      <c r="C9" s="657"/>
      <c r="D9" s="460"/>
      <c r="E9" s="495"/>
      <c r="F9" s="460"/>
      <c r="G9" s="495"/>
      <c r="H9" s="460"/>
      <c r="I9" s="657"/>
      <c r="J9" s="657"/>
      <c r="K9" s="460"/>
      <c r="L9" s="460"/>
      <c r="M9" s="460"/>
      <c r="N9" s="460"/>
    </row>
    <row r="10" spans="1:18" ht="24.75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8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8" s="36" customFormat="1" ht="6.6" customHeight="1">
      <c r="A12" s="185"/>
      <c r="B12" s="182"/>
      <c r="C12" s="333"/>
      <c r="D12" s="181"/>
      <c r="E12" s="335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8" s="52" customFormat="1" ht="12">
      <c r="A13" s="478" t="s">
        <v>56</v>
      </c>
      <c r="B13" s="470">
        <f>D13+F13</f>
        <v>292461</v>
      </c>
      <c r="C13" s="472"/>
      <c r="D13" s="479">
        <f>SUM(D14:D15)</f>
        <v>95198</v>
      </c>
      <c r="E13" s="480"/>
      <c r="F13" s="479">
        <f>SUM(F14:F15)</f>
        <v>197263</v>
      </c>
      <c r="G13" s="473"/>
      <c r="H13" s="474"/>
      <c r="I13" s="481">
        <f>I14+I15</f>
        <v>100</v>
      </c>
      <c r="J13" s="481"/>
      <c r="K13" s="481">
        <f>K14+K15</f>
        <v>100</v>
      </c>
      <c r="L13" s="481"/>
      <c r="M13" s="481">
        <f>M14+M15</f>
        <v>100</v>
      </c>
      <c r="N13" s="476"/>
    </row>
    <row r="14" spans="1:18">
      <c r="A14" s="482" t="s">
        <v>79</v>
      </c>
      <c r="B14" s="483">
        <f>D14+F14</f>
        <v>246685</v>
      </c>
      <c r="C14" s="484"/>
      <c r="D14" s="483">
        <v>68854</v>
      </c>
      <c r="E14" s="483"/>
      <c r="F14" s="483">
        <v>177831</v>
      </c>
      <c r="G14" s="486"/>
      <c r="H14" s="487"/>
      <c r="I14" s="488">
        <f>B14*100/B13</f>
        <v>84.347998536557014</v>
      </c>
      <c r="J14" s="488"/>
      <c r="K14" s="488">
        <f>D14*100/D13</f>
        <v>72.327149730036339</v>
      </c>
      <c r="L14" s="488"/>
      <c r="M14" s="488">
        <f>F14*100/F13</f>
        <v>90.149191688253751</v>
      </c>
      <c r="N14" s="488"/>
    </row>
    <row r="15" spans="1:18" s="17" customFormat="1">
      <c r="A15" s="482" t="s">
        <v>78</v>
      </c>
      <c r="B15" s="483">
        <f>D15+F15</f>
        <v>45776</v>
      </c>
      <c r="C15" s="484"/>
      <c r="D15" s="483">
        <v>26344</v>
      </c>
      <c r="E15" s="483"/>
      <c r="F15" s="483">
        <v>19432</v>
      </c>
      <c r="G15" s="486"/>
      <c r="H15" s="487"/>
      <c r="I15" s="488">
        <f>B15*100/B13</f>
        <v>15.652001463442989</v>
      </c>
      <c r="J15" s="488"/>
      <c r="K15" s="488">
        <f>D15*100/D13</f>
        <v>27.672850269963654</v>
      </c>
      <c r="L15" s="488"/>
      <c r="M15" s="488">
        <f>F15*100/F13</f>
        <v>9.8508083117462473</v>
      </c>
      <c r="N15" s="488"/>
    </row>
    <row r="16" spans="1:18" s="36" customFormat="1" ht="6.6" customHeight="1">
      <c r="A16" s="185"/>
      <c r="B16" s="422"/>
      <c r="C16" s="265"/>
      <c r="D16" s="423"/>
      <c r="E16" s="268"/>
      <c r="F16" s="423"/>
      <c r="G16" s="268"/>
      <c r="H16" s="386"/>
      <c r="I16" s="387"/>
      <c r="J16" s="387"/>
      <c r="K16" s="388"/>
      <c r="L16" s="388"/>
      <c r="M16" s="388"/>
      <c r="N16" s="263"/>
    </row>
    <row r="17" spans="1:14" s="52" customFormat="1" ht="12">
      <c r="A17" s="478" t="s">
        <v>56</v>
      </c>
      <c r="B17" s="470">
        <f t="shared" ref="B17:B24" si="0">D17+F17</f>
        <v>292461</v>
      </c>
      <c r="C17" s="472"/>
      <c r="D17" s="479">
        <f>SUM(D18:D24)</f>
        <v>95199</v>
      </c>
      <c r="E17" s="480"/>
      <c r="F17" s="479">
        <f>SUM(F18:F24)</f>
        <v>197262</v>
      </c>
      <c r="G17" s="489"/>
      <c r="H17" s="490"/>
      <c r="I17" s="481">
        <f>SUM(I18:I23)</f>
        <v>100.00000000000001</v>
      </c>
      <c r="J17" s="481"/>
      <c r="K17" s="481">
        <f>SUM(K18:K23)</f>
        <v>100</v>
      </c>
      <c r="L17" s="481"/>
      <c r="M17" s="481">
        <f>SUM(M18:M23)</f>
        <v>100</v>
      </c>
      <c r="N17" s="476"/>
    </row>
    <row r="18" spans="1:14">
      <c r="A18" s="491" t="s">
        <v>4</v>
      </c>
      <c r="B18" s="483">
        <f t="shared" si="0"/>
        <v>30705</v>
      </c>
      <c r="C18" s="484"/>
      <c r="D18" s="483">
        <v>11693</v>
      </c>
      <c r="E18" s="483"/>
      <c r="F18" s="483">
        <v>19012</v>
      </c>
      <c r="G18" s="486"/>
      <c r="H18" s="487"/>
      <c r="I18" s="488">
        <f t="shared" ref="I18:I23" si="1">B18/SUM($B$18:$B$23)*100</f>
        <v>10.508465295198722</v>
      </c>
      <c r="J18" s="488"/>
      <c r="K18" s="488">
        <f t="shared" ref="K18:K23" si="2">D18/SUM($D$18:$D$23)*100</f>
        <v>12.313865077192022</v>
      </c>
      <c r="L18" s="488"/>
      <c r="M18" s="488">
        <f t="shared" ref="M18:M23" si="3">F18/SUM($F$18:$F$23)*100</f>
        <v>9.6392628083250944</v>
      </c>
      <c r="N18" s="488"/>
    </row>
    <row r="19" spans="1:14">
      <c r="A19" s="491" t="s">
        <v>5</v>
      </c>
      <c r="B19" s="483">
        <f t="shared" si="0"/>
        <v>87295</v>
      </c>
      <c r="C19" s="484"/>
      <c r="D19" s="483">
        <v>27750</v>
      </c>
      <c r="E19" s="483"/>
      <c r="F19" s="483">
        <v>59545</v>
      </c>
      <c r="G19" s="486"/>
      <c r="H19" s="487"/>
      <c r="I19" s="488">
        <f t="shared" si="1"/>
        <v>29.875801268339764</v>
      </c>
      <c r="J19" s="488"/>
      <c r="K19" s="488">
        <f t="shared" si="2"/>
        <v>29.223446155142273</v>
      </c>
      <c r="L19" s="488"/>
      <c r="M19" s="488">
        <f t="shared" si="3"/>
        <v>30.18987502218166</v>
      </c>
      <c r="N19" s="488"/>
    </row>
    <row r="20" spans="1:14">
      <c r="A20" s="491" t="s">
        <v>6</v>
      </c>
      <c r="B20" s="483">
        <f t="shared" si="0"/>
        <v>72815</v>
      </c>
      <c r="C20" s="484"/>
      <c r="D20" s="483">
        <v>22707</v>
      </c>
      <c r="E20" s="483"/>
      <c r="F20" s="483">
        <v>50108</v>
      </c>
      <c r="G20" s="486"/>
      <c r="H20" s="487"/>
      <c r="I20" s="488">
        <f t="shared" si="1"/>
        <v>24.920172625627583</v>
      </c>
      <c r="J20" s="488"/>
      <c r="K20" s="488">
        <f t="shared" si="2"/>
        <v>23.912677183596958</v>
      </c>
      <c r="L20" s="488"/>
      <c r="M20" s="488">
        <f t="shared" si="3"/>
        <v>25.405227266965802</v>
      </c>
      <c r="N20" s="488"/>
    </row>
    <row r="21" spans="1:14">
      <c r="A21" s="491" t="s">
        <v>7</v>
      </c>
      <c r="B21" s="483">
        <f t="shared" si="0"/>
        <v>56786</v>
      </c>
      <c r="C21" s="484"/>
      <c r="D21" s="483">
        <v>15680</v>
      </c>
      <c r="E21" s="483"/>
      <c r="F21" s="483">
        <v>41106</v>
      </c>
      <c r="G21" s="486"/>
      <c r="H21" s="487"/>
      <c r="I21" s="488">
        <f t="shared" si="1"/>
        <v>19.434414924382175</v>
      </c>
      <c r="J21" s="488"/>
      <c r="K21" s="488">
        <f t="shared" si="2"/>
        <v>16.512563449103816</v>
      </c>
      <c r="L21" s="488"/>
      <c r="M21" s="488">
        <f t="shared" si="3"/>
        <v>20.841128602935584</v>
      </c>
      <c r="N21" s="488"/>
    </row>
    <row r="22" spans="1:14">
      <c r="A22" s="492" t="s">
        <v>8</v>
      </c>
      <c r="B22" s="483">
        <f t="shared" si="0"/>
        <v>32431</v>
      </c>
      <c r="C22" s="484"/>
      <c r="D22" s="483">
        <v>11457</v>
      </c>
      <c r="E22" s="483"/>
      <c r="F22" s="483">
        <v>20974</v>
      </c>
      <c r="G22" s="486"/>
      <c r="H22" s="487"/>
      <c r="I22" s="488">
        <f t="shared" si="1"/>
        <v>11.099170753577258</v>
      </c>
      <c r="J22" s="488"/>
      <c r="K22" s="488">
        <f t="shared" si="2"/>
        <v>12.065334147728469</v>
      </c>
      <c r="L22" s="488"/>
      <c r="M22" s="488">
        <f t="shared" si="3"/>
        <v>10.634015260983091</v>
      </c>
      <c r="N22" s="488"/>
    </row>
    <row r="23" spans="1:14">
      <c r="A23" s="491" t="s">
        <v>9</v>
      </c>
      <c r="B23" s="483">
        <f t="shared" si="0"/>
        <v>12161</v>
      </c>
      <c r="C23" s="484"/>
      <c r="D23" s="483">
        <v>5671</v>
      </c>
      <c r="E23" s="483"/>
      <c r="F23" s="483">
        <v>6490</v>
      </c>
      <c r="G23" s="486"/>
      <c r="H23" s="487"/>
      <c r="I23" s="488">
        <f t="shared" si="1"/>
        <v>4.1619751328745043</v>
      </c>
      <c r="J23" s="488"/>
      <c r="K23" s="488">
        <f t="shared" si="2"/>
        <v>5.9721139872364626</v>
      </c>
      <c r="L23" s="488"/>
      <c r="M23" s="488">
        <f t="shared" si="3"/>
        <v>3.2904910386087662</v>
      </c>
      <c r="N23" s="488"/>
    </row>
    <row r="24" spans="1:14">
      <c r="A24" s="491" t="s">
        <v>11</v>
      </c>
      <c r="B24" s="483">
        <f t="shared" si="0"/>
        <v>268</v>
      </c>
      <c r="C24" s="484" t="s">
        <v>1</v>
      </c>
      <c r="D24" s="483">
        <v>241</v>
      </c>
      <c r="E24" s="483" t="s">
        <v>1</v>
      </c>
      <c r="F24" s="483">
        <v>27</v>
      </c>
      <c r="G24" s="486" t="s">
        <v>1</v>
      </c>
      <c r="H24" s="487"/>
      <c r="I24" s="493" t="s">
        <v>105</v>
      </c>
      <c r="J24" s="493"/>
      <c r="K24" s="493" t="s">
        <v>105</v>
      </c>
      <c r="L24" s="493"/>
      <c r="M24" s="493" t="s">
        <v>105</v>
      </c>
      <c r="N24" s="488"/>
    </row>
    <row r="25" spans="1:14" ht="6.6" customHeight="1">
      <c r="A25" s="179"/>
      <c r="B25" s="255"/>
      <c r="D25" s="255"/>
      <c r="F25" s="255"/>
      <c r="G25" s="257"/>
      <c r="H25" s="153"/>
      <c r="I25" s="254"/>
      <c r="J25" s="254"/>
      <c r="K25" s="254"/>
      <c r="L25" s="254"/>
      <c r="M25" s="254"/>
      <c r="N25" s="254"/>
    </row>
    <row r="26" spans="1:14" s="52" customFormat="1" ht="12">
      <c r="A26" s="178" t="s">
        <v>12</v>
      </c>
      <c r="B26" s="424">
        <f t="shared" ref="B26:B33" si="4">D26+F26</f>
        <v>246684</v>
      </c>
      <c r="C26" s="269"/>
      <c r="D26" s="424">
        <f>SUM(D27:D33)</f>
        <v>68854</v>
      </c>
      <c r="E26" s="424"/>
      <c r="F26" s="424">
        <f>SUM(F27:F33)</f>
        <v>177830</v>
      </c>
      <c r="G26" s="425"/>
      <c r="H26" s="426"/>
      <c r="I26" s="407">
        <f>SUM(I27:I32)</f>
        <v>100.00000000000001</v>
      </c>
      <c r="J26" s="407"/>
      <c r="K26" s="407">
        <f>SUM(K27:K32)</f>
        <v>100.00000000000001</v>
      </c>
      <c r="L26" s="407"/>
      <c r="M26" s="407">
        <f>SUM(M27:M32)</f>
        <v>100</v>
      </c>
      <c r="N26" s="253"/>
    </row>
    <row r="27" spans="1:14">
      <c r="A27" s="176" t="s">
        <v>4</v>
      </c>
      <c r="B27" s="303">
        <f t="shared" si="4"/>
        <v>24503</v>
      </c>
      <c r="C27" s="260"/>
      <c r="D27" s="303">
        <v>8898</v>
      </c>
      <c r="E27" s="303"/>
      <c r="F27" s="303">
        <v>15605</v>
      </c>
      <c r="G27" s="260"/>
      <c r="H27" s="56"/>
      <c r="I27" s="409">
        <f t="shared" ref="I27:I32" si="5">B27/SUM($B$27:$B$32)*100</f>
        <v>9.9437536523602361</v>
      </c>
      <c r="J27" s="409"/>
      <c r="K27" s="409">
        <f t="shared" ref="K27:K32" si="6">D27/SUM($D$27:$D$32)*100</f>
        <v>12.968387914826637</v>
      </c>
      <c r="L27" s="409"/>
      <c r="M27" s="409">
        <f t="shared" ref="M27:M32" si="7">F27/SUM($F$27:$F$32)*100</f>
        <v>8.776567324510836</v>
      </c>
      <c r="N27" s="244"/>
    </row>
    <row r="28" spans="1:14">
      <c r="A28" s="176" t="s">
        <v>5</v>
      </c>
      <c r="B28" s="303">
        <f t="shared" si="4"/>
        <v>74220</v>
      </c>
      <c r="C28" s="260"/>
      <c r="D28" s="303">
        <v>22780</v>
      </c>
      <c r="E28" s="303"/>
      <c r="F28" s="303">
        <v>51440</v>
      </c>
      <c r="G28" s="260"/>
      <c r="H28" s="56"/>
      <c r="I28" s="409">
        <f t="shared" si="5"/>
        <v>30.119797415752224</v>
      </c>
      <c r="J28" s="244"/>
      <c r="K28" s="409">
        <f t="shared" si="6"/>
        <v>33.200705405681141</v>
      </c>
      <c r="L28" s="244"/>
      <c r="M28" s="409">
        <f t="shared" si="7"/>
        <v>28.930895429210977</v>
      </c>
      <c r="N28" s="244"/>
    </row>
    <row r="29" spans="1:14">
      <c r="A29" s="176" t="s">
        <v>6</v>
      </c>
      <c r="B29" s="303">
        <f t="shared" si="4"/>
        <v>61539</v>
      </c>
      <c r="C29" s="260"/>
      <c r="D29" s="303">
        <v>15743</v>
      </c>
      <c r="E29" s="303"/>
      <c r="F29" s="303">
        <v>45796</v>
      </c>
      <c r="G29" s="260"/>
      <c r="H29" s="56"/>
      <c r="I29" s="409">
        <f t="shared" si="5"/>
        <v>24.973621842737483</v>
      </c>
      <c r="J29" s="244"/>
      <c r="K29" s="409">
        <f t="shared" si="6"/>
        <v>22.944631483829596</v>
      </c>
      <c r="L29" s="244"/>
      <c r="M29" s="409">
        <f t="shared" si="7"/>
        <v>25.756595782973292</v>
      </c>
      <c r="N29" s="244"/>
    </row>
    <row r="30" spans="1:14">
      <c r="A30" s="176" t="s">
        <v>7</v>
      </c>
      <c r="B30" s="303">
        <f t="shared" si="4"/>
        <v>48371</v>
      </c>
      <c r="C30" s="260"/>
      <c r="D30" s="303">
        <v>9099</v>
      </c>
      <c r="E30" s="303"/>
      <c r="F30" s="303">
        <v>39272</v>
      </c>
      <c r="G30" s="260"/>
      <c r="H30" s="56"/>
      <c r="I30" s="409">
        <f t="shared" si="5"/>
        <v>19.629812999155899</v>
      </c>
      <c r="J30" s="244"/>
      <c r="K30" s="409">
        <f t="shared" si="6"/>
        <v>13.261335315465001</v>
      </c>
      <c r="L30" s="244"/>
      <c r="M30" s="409">
        <f t="shared" si="7"/>
        <v>22.0873663548984</v>
      </c>
      <c r="N30" s="244"/>
    </row>
    <row r="31" spans="1:14">
      <c r="A31" s="444" t="s">
        <v>8</v>
      </c>
      <c r="B31" s="303">
        <f t="shared" si="4"/>
        <v>28152</v>
      </c>
      <c r="C31" s="260"/>
      <c r="D31" s="303">
        <v>8470</v>
      </c>
      <c r="E31" s="303"/>
      <c r="F31" s="303">
        <v>19682</v>
      </c>
      <c r="G31" s="260"/>
      <c r="H31" s="56"/>
      <c r="I31" s="409">
        <f t="shared" si="5"/>
        <v>11.424582819297449</v>
      </c>
      <c r="J31" s="244"/>
      <c r="K31" s="409">
        <f t="shared" si="6"/>
        <v>12.344599419934998</v>
      </c>
      <c r="L31" s="244"/>
      <c r="M31" s="409">
        <f t="shared" si="7"/>
        <v>11.069554506954326</v>
      </c>
      <c r="N31" s="244"/>
    </row>
    <row r="32" spans="1:14">
      <c r="A32" s="176" t="s">
        <v>9</v>
      </c>
      <c r="B32" s="303">
        <f t="shared" si="4"/>
        <v>9631</v>
      </c>
      <c r="C32" s="267"/>
      <c r="D32" s="303">
        <v>3623</v>
      </c>
      <c r="E32" s="303"/>
      <c r="F32" s="303">
        <v>6008</v>
      </c>
      <c r="G32" s="260"/>
      <c r="H32" s="56"/>
      <c r="I32" s="409">
        <f t="shared" si="5"/>
        <v>3.9084312706967079</v>
      </c>
      <c r="J32" s="244"/>
      <c r="K32" s="409">
        <f t="shared" si="6"/>
        <v>5.2803404602626323</v>
      </c>
      <c r="L32" s="244"/>
      <c r="M32" s="409">
        <f t="shared" si="7"/>
        <v>3.3790206014521691</v>
      </c>
      <c r="N32" s="264"/>
    </row>
    <row r="33" spans="1:14">
      <c r="A33" s="176" t="s">
        <v>11</v>
      </c>
      <c r="B33" s="303">
        <f t="shared" si="4"/>
        <v>268</v>
      </c>
      <c r="C33" s="260" t="s">
        <v>1</v>
      </c>
      <c r="D33" s="303">
        <v>241</v>
      </c>
      <c r="E33" s="303" t="s">
        <v>1</v>
      </c>
      <c r="F33" s="303">
        <v>27</v>
      </c>
      <c r="G33" s="260" t="s">
        <v>1</v>
      </c>
      <c r="H33" s="56"/>
      <c r="I33" s="282" t="s">
        <v>105</v>
      </c>
      <c r="J33" s="584"/>
      <c r="K33" s="282" t="s">
        <v>105</v>
      </c>
      <c r="L33" s="585"/>
      <c r="M33" s="282" t="s">
        <v>105</v>
      </c>
      <c r="N33" s="264"/>
    </row>
    <row r="34" spans="1:14" ht="6.6" customHeight="1">
      <c r="A34" s="179"/>
      <c r="B34" s="302"/>
      <c r="D34" s="235"/>
      <c r="F34" s="235"/>
      <c r="H34" s="124"/>
      <c r="I34" s="254"/>
      <c r="J34" s="254"/>
      <c r="K34" s="254"/>
      <c r="L34" s="254"/>
      <c r="M34" s="254"/>
      <c r="N34" s="254"/>
    </row>
    <row r="35" spans="1:14" ht="12">
      <c r="A35" s="178" t="s">
        <v>13</v>
      </c>
      <c r="B35" s="424">
        <f t="shared" ref="B35:B41" si="8">D35+F35</f>
        <v>45777</v>
      </c>
      <c r="C35" s="269"/>
      <c r="D35" s="424">
        <f>SUM(D36:D41)</f>
        <v>26345</v>
      </c>
      <c r="E35" s="425"/>
      <c r="F35" s="424">
        <f>SUM(F36:F41)</f>
        <v>19432</v>
      </c>
      <c r="G35" s="425"/>
      <c r="H35" s="426"/>
      <c r="I35" s="407">
        <f>SUM(I36:I41)</f>
        <v>100</v>
      </c>
      <c r="J35" s="407"/>
      <c r="K35" s="407">
        <f>SUM(K36:K41)</f>
        <v>100</v>
      </c>
      <c r="L35" s="407"/>
      <c r="M35" s="407">
        <f>SUM(M36:M41)</f>
        <v>100</v>
      </c>
      <c r="N35" s="253"/>
    </row>
    <row r="36" spans="1:14" s="52" customFormat="1" ht="12">
      <c r="A36" s="176" t="s">
        <v>4</v>
      </c>
      <c r="B36" s="303">
        <f t="shared" si="8"/>
        <v>6202</v>
      </c>
      <c r="C36" s="260"/>
      <c r="D36" s="303">
        <v>2795</v>
      </c>
      <c r="E36" s="303" t="s">
        <v>1</v>
      </c>
      <c r="F36" s="303">
        <v>3407</v>
      </c>
      <c r="G36" s="260"/>
      <c r="H36" s="56"/>
      <c r="I36" s="409">
        <f t="shared" ref="I36:I41" si="9">B36/$B$35*100</f>
        <v>13.548288441793915</v>
      </c>
      <c r="J36" s="409"/>
      <c r="K36" s="409">
        <f t="shared" ref="K36:K41" si="10">D36/$D$35*100</f>
        <v>10.609223761624596</v>
      </c>
      <c r="L36" s="409"/>
      <c r="M36" s="409">
        <f t="shared" ref="M36:M41" si="11">F36/$F$35*100</f>
        <v>17.53293536434747</v>
      </c>
      <c r="N36" s="244"/>
    </row>
    <row r="37" spans="1:14">
      <c r="A37" s="176" t="s">
        <v>5</v>
      </c>
      <c r="B37" s="303">
        <f t="shared" si="8"/>
        <v>13075</v>
      </c>
      <c r="C37" s="260"/>
      <c r="D37" s="303">
        <v>4970</v>
      </c>
      <c r="E37" s="303"/>
      <c r="F37" s="303">
        <v>8105</v>
      </c>
      <c r="G37" s="260"/>
      <c r="H37" s="56"/>
      <c r="I37" s="409">
        <f t="shared" si="9"/>
        <v>28.562378487013127</v>
      </c>
      <c r="J37" s="244"/>
      <c r="K37" s="409">
        <f t="shared" si="10"/>
        <v>18.865059783640159</v>
      </c>
      <c r="L37" s="244"/>
      <c r="M37" s="409">
        <f t="shared" si="11"/>
        <v>41.709551255660763</v>
      </c>
      <c r="N37" s="244"/>
    </row>
    <row r="38" spans="1:14">
      <c r="A38" s="176" t="s">
        <v>6</v>
      </c>
      <c r="B38" s="303">
        <f t="shared" si="8"/>
        <v>11276</v>
      </c>
      <c r="C38" s="260"/>
      <c r="D38" s="303">
        <v>6964</v>
      </c>
      <c r="E38" s="303"/>
      <c r="F38" s="303">
        <v>4312</v>
      </c>
      <c r="G38" s="260"/>
      <c r="H38" s="56"/>
      <c r="I38" s="409">
        <f t="shared" si="9"/>
        <v>24.632457347576295</v>
      </c>
      <c r="J38" s="244"/>
      <c r="K38" s="409">
        <f t="shared" si="10"/>
        <v>26.433858417156959</v>
      </c>
      <c r="L38" s="244"/>
      <c r="M38" s="409">
        <f t="shared" si="11"/>
        <v>22.190201729106629</v>
      </c>
      <c r="N38" s="244"/>
    </row>
    <row r="39" spans="1:14">
      <c r="A39" s="176" t="s">
        <v>7</v>
      </c>
      <c r="B39" s="303">
        <f t="shared" si="8"/>
        <v>8415</v>
      </c>
      <c r="C39" s="260"/>
      <c r="D39" s="303">
        <v>6581</v>
      </c>
      <c r="E39" s="303"/>
      <c r="F39" s="303">
        <v>1834</v>
      </c>
      <c r="G39" s="260"/>
      <c r="H39" s="56"/>
      <c r="I39" s="409">
        <f t="shared" si="9"/>
        <v>18.382593879022217</v>
      </c>
      <c r="J39" s="244"/>
      <c r="K39" s="409">
        <f t="shared" si="10"/>
        <v>24.980072119946858</v>
      </c>
      <c r="L39" s="244"/>
      <c r="M39" s="409">
        <f t="shared" si="11"/>
        <v>9.4380403458213262</v>
      </c>
      <c r="N39" s="244"/>
    </row>
    <row r="40" spans="1:14">
      <c r="A40" s="444" t="s">
        <v>8</v>
      </c>
      <c r="B40" s="303">
        <f t="shared" si="8"/>
        <v>4279</v>
      </c>
      <c r="C40" s="260"/>
      <c r="D40" s="303">
        <v>2987</v>
      </c>
      <c r="E40" s="303"/>
      <c r="F40" s="303">
        <v>1292</v>
      </c>
      <c r="G40" s="260" t="s">
        <v>1</v>
      </c>
      <c r="H40" s="56"/>
      <c r="I40" s="409">
        <f t="shared" si="9"/>
        <v>9.3474889136465915</v>
      </c>
      <c r="J40" s="244"/>
      <c r="K40" s="409">
        <f t="shared" si="10"/>
        <v>11.338014803568038</v>
      </c>
      <c r="L40" s="244"/>
      <c r="M40" s="409">
        <f t="shared" si="11"/>
        <v>6.648826677645121</v>
      </c>
      <c r="N40" s="244"/>
    </row>
    <row r="41" spans="1:14">
      <c r="A41" s="176" t="s">
        <v>9</v>
      </c>
      <c r="B41" s="303">
        <f t="shared" si="8"/>
        <v>2530</v>
      </c>
      <c r="C41" s="260"/>
      <c r="D41" s="303">
        <v>2048</v>
      </c>
      <c r="E41" s="303" t="s">
        <v>1</v>
      </c>
      <c r="F41" s="303">
        <v>482</v>
      </c>
      <c r="G41" s="260" t="s">
        <v>1</v>
      </c>
      <c r="H41" s="56"/>
      <c r="I41" s="409">
        <f t="shared" si="9"/>
        <v>5.5267929309478561</v>
      </c>
      <c r="J41" s="244"/>
      <c r="K41" s="409">
        <f t="shared" si="10"/>
        <v>7.7737711140633898</v>
      </c>
      <c r="L41" s="244"/>
      <c r="M41" s="409">
        <f t="shared" si="11"/>
        <v>2.4804446274186907</v>
      </c>
      <c r="N41" s="264"/>
    </row>
    <row r="42" spans="1:14" ht="6.6" customHeight="1" thickBot="1">
      <c r="A42" s="175"/>
      <c r="B42" s="22"/>
      <c r="C42" s="329"/>
      <c r="D42" s="22"/>
      <c r="E42" s="329"/>
      <c r="F42" s="22"/>
      <c r="G42" s="329"/>
      <c r="H42" s="9"/>
      <c r="I42" s="173"/>
      <c r="J42" s="173"/>
      <c r="K42" s="173"/>
      <c r="L42" s="174"/>
      <c r="M42" s="173"/>
      <c r="N42" s="172"/>
    </row>
    <row r="43" spans="1:14" s="4" customFormat="1" ht="6.6" customHeight="1">
      <c r="A43" s="158"/>
      <c r="B43" s="53"/>
      <c r="C43" s="330"/>
      <c r="D43" s="6"/>
      <c r="E43" s="330"/>
      <c r="F43" s="6"/>
      <c r="G43" s="330"/>
      <c r="H43" s="6"/>
    </row>
    <row r="44" spans="1:14" s="4" customFormat="1" ht="22.5" customHeight="1">
      <c r="A44" s="649" t="s">
        <v>157</v>
      </c>
      <c r="B44" s="650"/>
      <c r="C44" s="650"/>
      <c r="D44" s="650"/>
      <c r="E44" s="650"/>
      <c r="F44" s="650"/>
      <c r="G44" s="650"/>
      <c r="H44" s="650"/>
      <c r="I44" s="650"/>
      <c r="J44" s="650"/>
      <c r="K44" s="650"/>
      <c r="L44" s="650"/>
      <c r="M44" s="650"/>
      <c r="N44" s="650"/>
    </row>
    <row r="45" spans="1:14" s="4" customFormat="1" ht="10.199999999999999">
      <c r="A45" s="159" t="s">
        <v>31</v>
      </c>
      <c r="B45" s="6"/>
      <c r="C45" s="330"/>
      <c r="E45" s="330"/>
      <c r="G45" s="330"/>
      <c r="N45" s="7"/>
    </row>
    <row r="46" spans="1:14" s="4" customFormat="1" ht="10.199999999999999">
      <c r="A46" s="158" t="s">
        <v>117</v>
      </c>
      <c r="B46" s="6"/>
      <c r="C46" s="330"/>
      <c r="E46" s="330"/>
      <c r="G46" s="330"/>
      <c r="M46" s="7"/>
      <c r="N46" s="7"/>
    </row>
    <row r="47" spans="1:14">
      <c r="A47" s="4" t="s">
        <v>186</v>
      </c>
      <c r="M47" s="17"/>
      <c r="N47" s="17"/>
    </row>
    <row r="48" spans="1:14">
      <c r="M48" s="17"/>
      <c r="N48" s="17"/>
    </row>
    <row r="49" spans="1:14">
      <c r="A49" s="325"/>
      <c r="M49" s="17"/>
      <c r="N49" s="17"/>
    </row>
    <row r="50" spans="1:14">
      <c r="A50" s="325"/>
      <c r="M50" s="17"/>
      <c r="N50" s="17"/>
    </row>
    <row r="51" spans="1:14">
      <c r="M51" s="17"/>
      <c r="N51" s="17"/>
    </row>
    <row r="52" spans="1:14">
      <c r="M52" s="17"/>
      <c r="N52" s="17"/>
    </row>
    <row r="53" spans="1:14">
      <c r="M53" s="17"/>
      <c r="N53" s="17"/>
    </row>
    <row r="54" spans="1:14">
      <c r="M54" s="17"/>
      <c r="N54" s="17"/>
    </row>
    <row r="55" spans="1:14">
      <c r="M55" s="17"/>
      <c r="N55" s="17"/>
    </row>
    <row r="56" spans="1:14">
      <c r="M56" s="17"/>
      <c r="N56" s="17"/>
    </row>
    <row r="57" spans="1:14">
      <c r="M57" s="17"/>
      <c r="N57" s="17"/>
    </row>
    <row r="58" spans="1:14">
      <c r="M58" s="17"/>
      <c r="N58" s="17"/>
    </row>
    <row r="59" spans="1:14">
      <c r="M59" s="17"/>
      <c r="N59" s="17"/>
    </row>
    <row r="60" spans="1:14">
      <c r="M60" s="17"/>
      <c r="N60" s="17"/>
    </row>
    <row r="61" spans="1:14">
      <c r="M61" s="17"/>
      <c r="N61" s="17"/>
    </row>
    <row r="62" spans="1:14">
      <c r="M62" s="17"/>
      <c r="N62" s="17"/>
    </row>
    <row r="63" spans="1:14">
      <c r="M63" s="17"/>
      <c r="N63" s="17"/>
    </row>
    <row r="64" spans="1:14">
      <c r="M64" s="17"/>
      <c r="N64" s="17"/>
    </row>
  </sheetData>
  <mergeCells count="13">
    <mergeCell ref="A44:N44"/>
    <mergeCell ref="A1:N1"/>
    <mergeCell ref="D7:G7"/>
    <mergeCell ref="B4:G4"/>
    <mergeCell ref="A4:A10"/>
    <mergeCell ref="K10:L10"/>
    <mergeCell ref="M10:N10"/>
    <mergeCell ref="B7:C10"/>
    <mergeCell ref="D10:E10"/>
    <mergeCell ref="F10:G10"/>
    <mergeCell ref="I7:J10"/>
    <mergeCell ref="K7:N7"/>
    <mergeCell ref="I4:N4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30" sqref="A30"/>
    </sheetView>
  </sheetViews>
  <sheetFormatPr defaultColWidth="11.44140625" defaultRowHeight="11.4"/>
  <cols>
    <col min="1" max="1" width="25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1"/>
  </cols>
  <sheetData>
    <row r="1" spans="1:14" s="1" customFormat="1" ht="25.5" customHeight="1">
      <c r="A1" s="654" t="s">
        <v>197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5"/>
    </row>
    <row r="2" spans="1:14" ht="6.6" customHeight="1" thickBot="1">
      <c r="A2" s="17"/>
      <c r="B2" s="17"/>
      <c r="C2" s="257"/>
      <c r="D2" s="17"/>
      <c r="E2" s="257"/>
      <c r="F2" s="17"/>
      <c r="G2" s="257"/>
      <c r="H2" s="17"/>
      <c r="I2" s="17"/>
      <c r="J2" s="17"/>
      <c r="K2" s="17"/>
      <c r="L2" s="17"/>
      <c r="M2" s="17"/>
      <c r="N2" s="17"/>
    </row>
    <row r="3" spans="1:14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" customHeight="1">
      <c r="A4" s="656" t="s">
        <v>83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4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ht="24.7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4" ht="6.6" customHeight="1">
      <c r="A8" s="656"/>
      <c r="B8" s="657"/>
      <c r="C8" s="657"/>
      <c r="D8" s="462"/>
      <c r="E8" s="494"/>
      <c r="F8" s="462"/>
      <c r="G8" s="494"/>
      <c r="H8" s="460"/>
      <c r="I8" s="657"/>
      <c r="J8" s="657"/>
      <c r="K8" s="462"/>
      <c r="L8" s="462"/>
      <c r="M8" s="462"/>
      <c r="N8" s="462"/>
    </row>
    <row r="9" spans="1:14" ht="6.6" customHeight="1">
      <c r="A9" s="656"/>
      <c r="B9" s="657"/>
      <c r="C9" s="657"/>
      <c r="D9" s="460"/>
      <c r="E9" s="495"/>
      <c r="F9" s="460"/>
      <c r="G9" s="495"/>
      <c r="H9" s="460"/>
      <c r="I9" s="657"/>
      <c r="J9" s="657"/>
      <c r="K9" s="460"/>
      <c r="L9" s="460"/>
      <c r="M9" s="460"/>
      <c r="N9" s="460"/>
    </row>
    <row r="10" spans="1:14" ht="25.5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4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36" customFormat="1" ht="6.6" customHeight="1">
      <c r="A12" s="185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4" s="52" customFormat="1" ht="12">
      <c r="A13" s="478" t="s">
        <v>56</v>
      </c>
      <c r="B13" s="470">
        <f>D13+F13</f>
        <v>292462</v>
      </c>
      <c r="C13" s="472"/>
      <c r="D13" s="479">
        <f>SUM(D14:D16)</f>
        <v>95199</v>
      </c>
      <c r="E13" s="497"/>
      <c r="F13" s="479">
        <f>SUM(F14:F16)</f>
        <v>197263</v>
      </c>
      <c r="G13" s="489"/>
      <c r="H13" s="490"/>
      <c r="I13" s="476">
        <f>SUM(I14:I15)</f>
        <v>100</v>
      </c>
      <c r="J13" s="476"/>
      <c r="K13" s="476">
        <f>SUM(K14:K15)</f>
        <v>100</v>
      </c>
      <c r="L13" s="476"/>
      <c r="M13" s="476">
        <f>SUM(M14:M15)</f>
        <v>100</v>
      </c>
      <c r="N13" s="476"/>
    </row>
    <row r="14" spans="1:14">
      <c r="A14" s="482" t="s">
        <v>82</v>
      </c>
      <c r="B14" s="483">
        <f>D14+F14</f>
        <v>103574</v>
      </c>
      <c r="C14" s="498"/>
      <c r="D14" s="483">
        <v>2842</v>
      </c>
      <c r="E14" s="483"/>
      <c r="F14" s="483">
        <v>100732</v>
      </c>
      <c r="G14" s="499"/>
      <c r="H14" s="487"/>
      <c r="I14" s="488">
        <f>B14*100/(B14+B15)</f>
        <v>35.415605242551791</v>
      </c>
      <c r="J14" s="488"/>
      <c r="K14" s="488">
        <f>D14*100/(D14+D15)</f>
        <v>2.9853254761079424</v>
      </c>
      <c r="L14" s="488"/>
      <c r="M14" s="488">
        <f>F14*100/(F14+F15)</f>
        <v>51.06715199691768</v>
      </c>
      <c r="N14" s="500"/>
    </row>
    <row r="15" spans="1:14">
      <c r="A15" s="482" t="s">
        <v>81</v>
      </c>
      <c r="B15" s="483">
        <f>D15+F15</f>
        <v>188879</v>
      </c>
      <c r="C15" s="498"/>
      <c r="D15" s="483">
        <v>92357</v>
      </c>
      <c r="E15" s="483"/>
      <c r="F15" s="483">
        <v>96522</v>
      </c>
      <c r="G15" s="499"/>
      <c r="H15" s="487"/>
      <c r="I15" s="488">
        <f>B15*100/(B14+B15)</f>
        <v>64.584394757448209</v>
      </c>
      <c r="J15" s="500"/>
      <c r="K15" s="488">
        <f>D15*100/(D14+D15)</f>
        <v>97.014674523892054</v>
      </c>
      <c r="L15" s="500"/>
      <c r="M15" s="488">
        <f>F15*100/(F14+F15)</f>
        <v>48.93284800308232</v>
      </c>
      <c r="N15" s="500"/>
    </row>
    <row r="16" spans="1:14">
      <c r="A16" s="482" t="s">
        <v>11</v>
      </c>
      <c r="B16" s="483">
        <f>D16+F16</f>
        <v>9</v>
      </c>
      <c r="C16" s="498" t="s">
        <v>1</v>
      </c>
      <c r="D16" s="483">
        <v>0</v>
      </c>
      <c r="E16" s="483"/>
      <c r="F16" s="483">
        <v>9</v>
      </c>
      <c r="G16" s="499" t="s">
        <v>1</v>
      </c>
      <c r="H16" s="487"/>
      <c r="I16" s="597" t="s">
        <v>105</v>
      </c>
      <c r="J16" s="603"/>
      <c r="K16" s="597">
        <v>0</v>
      </c>
      <c r="L16" s="603"/>
      <c r="M16" s="597" t="s">
        <v>105</v>
      </c>
      <c r="N16" s="500"/>
    </row>
    <row r="17" spans="1:14" ht="6.6" customHeight="1">
      <c r="A17" s="192"/>
      <c r="B17" s="235"/>
      <c r="D17" s="235"/>
      <c r="F17" s="255"/>
      <c r="H17" s="124"/>
      <c r="I17" s="586"/>
      <c r="J17" s="587"/>
      <c r="K17" s="586"/>
      <c r="L17" s="587"/>
      <c r="M17" s="586"/>
      <c r="N17" s="389"/>
    </row>
    <row r="18" spans="1:14" s="52" customFormat="1" ht="12">
      <c r="A18" s="178" t="s">
        <v>12</v>
      </c>
      <c r="B18" s="424">
        <f>D18+F18</f>
        <v>246685</v>
      </c>
      <c r="C18" s="269"/>
      <c r="D18" s="424">
        <f>SUM(D19:D21)</f>
        <v>68854</v>
      </c>
      <c r="E18" s="377"/>
      <c r="F18" s="424">
        <f>SUM(F19:F21)</f>
        <v>177831</v>
      </c>
      <c r="G18" s="425"/>
      <c r="H18" s="426"/>
      <c r="I18" s="407">
        <f>SUM(I19:I20)</f>
        <v>100</v>
      </c>
      <c r="J18" s="407"/>
      <c r="K18" s="407">
        <f>SUM(K19:K20)</f>
        <v>100</v>
      </c>
      <c r="L18" s="407"/>
      <c r="M18" s="407">
        <f>SUM(M19:M20)</f>
        <v>100</v>
      </c>
      <c r="N18" s="253"/>
    </row>
    <row r="19" spans="1:14">
      <c r="A19" s="46" t="s">
        <v>82</v>
      </c>
      <c r="B19" s="303">
        <f>D19+F19</f>
        <v>99293</v>
      </c>
      <c r="C19" s="260"/>
      <c r="D19" s="303">
        <v>2534</v>
      </c>
      <c r="E19" s="303"/>
      <c r="F19" s="303">
        <v>96759</v>
      </c>
      <c r="G19" s="260"/>
      <c r="H19" s="56"/>
      <c r="I19" s="244">
        <f>B19*100/(B19+B20)</f>
        <v>40.252395855291965</v>
      </c>
      <c r="J19" s="244"/>
      <c r="K19" s="244">
        <f>D19*100/(D19+D20)</f>
        <v>3.6802509658117177</v>
      </c>
      <c r="L19" s="244"/>
      <c r="M19" s="244">
        <f>F19*100/(F19+F20)</f>
        <v>54.413402166211156</v>
      </c>
      <c r="N19" s="264"/>
    </row>
    <row r="20" spans="1:14">
      <c r="A20" s="46" t="s">
        <v>81</v>
      </c>
      <c r="B20" s="303">
        <f>D20+F20</f>
        <v>147383</v>
      </c>
      <c r="C20" s="260"/>
      <c r="D20" s="303">
        <v>66320</v>
      </c>
      <c r="E20" s="303"/>
      <c r="F20" s="303">
        <v>81063</v>
      </c>
      <c r="G20" s="260"/>
      <c r="H20" s="56"/>
      <c r="I20" s="244">
        <f>B20*100/(B19+B20)</f>
        <v>59.747604144708035</v>
      </c>
      <c r="J20" s="264"/>
      <c r="K20" s="244">
        <f>D20*100/(D19+D20)</f>
        <v>96.319749034188277</v>
      </c>
      <c r="L20" s="264"/>
      <c r="M20" s="244">
        <f>F20*100/(F19+F20)</f>
        <v>45.586597833788844</v>
      </c>
      <c r="N20" s="264"/>
    </row>
    <row r="21" spans="1:14">
      <c r="A21" s="46" t="s">
        <v>11</v>
      </c>
      <c r="B21" s="303">
        <f>D21+F21</f>
        <v>9</v>
      </c>
      <c r="C21" s="260" t="s">
        <v>1</v>
      </c>
      <c r="D21" s="303">
        <v>0</v>
      </c>
      <c r="E21" s="303"/>
      <c r="F21" s="303">
        <v>9</v>
      </c>
      <c r="G21" s="260" t="s">
        <v>1</v>
      </c>
      <c r="H21" s="56"/>
      <c r="I21" s="590" t="s">
        <v>105</v>
      </c>
      <c r="J21" s="604"/>
      <c r="K21" s="590">
        <v>0</v>
      </c>
      <c r="L21" s="604"/>
      <c r="M21" s="590" t="s">
        <v>105</v>
      </c>
      <c r="N21" s="264"/>
    </row>
    <row r="22" spans="1:14" ht="6.6" customHeight="1">
      <c r="A22" s="189"/>
      <c r="B22" s="303"/>
      <c r="C22" s="260"/>
      <c r="D22" s="238"/>
      <c r="E22" s="260"/>
      <c r="F22" s="238"/>
      <c r="G22" s="260"/>
      <c r="H22" s="56"/>
      <c r="I22" s="244"/>
      <c r="J22" s="244"/>
      <c r="K22" s="244"/>
      <c r="L22" s="244"/>
      <c r="M22" s="244"/>
      <c r="N22" s="244"/>
    </row>
    <row r="23" spans="1:14" s="52" customFormat="1" ht="12">
      <c r="A23" s="178" t="s">
        <v>13</v>
      </c>
      <c r="B23" s="424">
        <f>D23+F23</f>
        <v>45777</v>
      </c>
      <c r="C23" s="269"/>
      <c r="D23" s="424">
        <f>SUM(D24:D25)</f>
        <v>26345</v>
      </c>
      <c r="E23" s="311"/>
      <c r="F23" s="424">
        <f>SUM(F24:F25)</f>
        <v>19432</v>
      </c>
      <c r="G23" s="425"/>
      <c r="H23" s="426"/>
      <c r="I23" s="407">
        <f>SUM(I24:I25)</f>
        <v>100</v>
      </c>
      <c r="J23" s="407"/>
      <c r="K23" s="407">
        <f>SUM(K24:K25)</f>
        <v>100</v>
      </c>
      <c r="L23" s="407"/>
      <c r="M23" s="407">
        <f>SUM(M24:M25)</f>
        <v>100</v>
      </c>
      <c r="N23" s="253"/>
    </row>
    <row r="24" spans="1:14">
      <c r="A24" s="46" t="s">
        <v>82</v>
      </c>
      <c r="B24" s="303">
        <f>D24+F24</f>
        <v>4281</v>
      </c>
      <c r="C24" s="260"/>
      <c r="D24" s="303">
        <v>308</v>
      </c>
      <c r="E24" s="303" t="s">
        <v>1</v>
      </c>
      <c r="F24" s="303">
        <v>3973</v>
      </c>
      <c r="G24" s="260"/>
      <c r="H24" s="56"/>
      <c r="I24" s="244">
        <f>B24*100/(B24+B25)</f>
        <v>9.3518579199161156</v>
      </c>
      <c r="J24" s="244"/>
      <c r="K24" s="244">
        <f>D24*100/(D24+D25)</f>
        <v>1.1691022964509394</v>
      </c>
      <c r="L24" s="244"/>
      <c r="M24" s="244">
        <f>F24*100/(F24+F25)</f>
        <v>20.445656648826677</v>
      </c>
      <c r="N24" s="264"/>
    </row>
    <row r="25" spans="1:14">
      <c r="A25" s="46" t="s">
        <v>81</v>
      </c>
      <c r="B25" s="303">
        <f>D25+F25</f>
        <v>41496</v>
      </c>
      <c r="C25" s="260"/>
      <c r="D25" s="303">
        <v>26037</v>
      </c>
      <c r="E25" s="303"/>
      <c r="F25" s="303">
        <v>15459</v>
      </c>
      <c r="G25" s="260"/>
      <c r="H25" s="56"/>
      <c r="I25" s="244">
        <f>B25*100/(B24+B25)</f>
        <v>90.648142080083886</v>
      </c>
      <c r="J25" s="264"/>
      <c r="K25" s="244">
        <f>D25*100/(D24+D25)</f>
        <v>98.830897703549056</v>
      </c>
      <c r="L25" s="264"/>
      <c r="M25" s="244">
        <f>F25*100/(F24+F25)</f>
        <v>79.554343351173316</v>
      </c>
      <c r="N25" s="264"/>
    </row>
    <row r="26" spans="1:14" ht="6.6" customHeight="1" thickBot="1">
      <c r="A26" s="58"/>
      <c r="B26" s="22"/>
      <c r="C26" s="336"/>
      <c r="D26" s="22"/>
      <c r="E26" s="329"/>
      <c r="F26" s="22"/>
      <c r="G26" s="329"/>
      <c r="H26" s="9"/>
      <c r="I26" s="187"/>
      <c r="J26" s="174"/>
      <c r="K26" s="187"/>
      <c r="L26" s="174"/>
      <c r="M26" s="187"/>
      <c r="N26" s="191"/>
    </row>
    <row r="27" spans="1:14" s="4" customFormat="1" ht="6.6" customHeight="1">
      <c r="A27" s="158"/>
      <c r="B27" s="6"/>
      <c r="C27" s="330"/>
      <c r="D27" s="6"/>
      <c r="E27" s="330"/>
      <c r="F27" s="6"/>
      <c r="G27" s="330"/>
      <c r="H27" s="6"/>
    </row>
    <row r="28" spans="1:14" s="4" customFormat="1" ht="10.199999999999999">
      <c r="B28" s="7"/>
      <c r="C28" s="337"/>
      <c r="D28" s="7"/>
      <c r="E28" s="337"/>
      <c r="F28" s="7"/>
      <c r="G28" s="337"/>
      <c r="H28" s="160"/>
    </row>
    <row r="29" spans="1:14" s="4" customFormat="1" ht="10.199999999999999">
      <c r="A29" s="4" t="s">
        <v>186</v>
      </c>
      <c r="B29" s="6"/>
      <c r="C29" s="330"/>
      <c r="E29" s="330"/>
      <c r="G29" s="330"/>
      <c r="N29" s="7"/>
    </row>
    <row r="33" spans="1:14" s="1" customFormat="1" ht="25.5" customHeight="1">
      <c r="A33" s="654" t="s">
        <v>198</v>
      </c>
      <c r="B33" s="654"/>
      <c r="C33" s="654"/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</row>
    <row r="34" spans="1:14" ht="6.6" customHeight="1" thickBot="1">
      <c r="A34" s="9"/>
      <c r="B34" s="9"/>
      <c r="C34" s="329"/>
      <c r="D34" s="9"/>
      <c r="E34" s="329"/>
      <c r="F34" s="9"/>
      <c r="G34" s="329"/>
      <c r="H34" s="9"/>
      <c r="I34" s="9"/>
      <c r="J34" s="9"/>
      <c r="K34" s="9"/>
      <c r="L34" s="9"/>
      <c r="M34" s="9"/>
      <c r="N34" s="9"/>
    </row>
    <row r="35" spans="1:14" ht="6.6" customHeight="1">
      <c r="A35" s="455"/>
      <c r="B35" s="455"/>
      <c r="C35" s="456"/>
      <c r="D35" s="455"/>
      <c r="E35" s="456"/>
      <c r="F35" s="455"/>
      <c r="G35" s="456"/>
      <c r="H35" s="455"/>
      <c r="I35" s="455"/>
      <c r="J35" s="455"/>
      <c r="K35" s="455"/>
      <c r="L35" s="455"/>
      <c r="M35" s="455"/>
      <c r="N35" s="455"/>
    </row>
    <row r="36" spans="1:14" ht="12.75" customHeight="1">
      <c r="A36" s="656" t="s">
        <v>80</v>
      </c>
      <c r="B36" s="651" t="s">
        <v>54</v>
      </c>
      <c r="C36" s="651"/>
      <c r="D36" s="651"/>
      <c r="E36" s="651"/>
      <c r="F36" s="651"/>
      <c r="G36" s="651"/>
      <c r="H36" s="457"/>
      <c r="I36" s="651" t="s">
        <v>55</v>
      </c>
      <c r="J36" s="651"/>
      <c r="K36" s="651"/>
      <c r="L36" s="651"/>
      <c r="M36" s="651"/>
      <c r="N36" s="651"/>
    </row>
    <row r="37" spans="1:14" ht="6.6" customHeight="1">
      <c r="A37" s="656"/>
      <c r="B37" s="458"/>
      <c r="C37" s="459"/>
      <c r="D37" s="458"/>
      <c r="E37" s="459"/>
      <c r="F37" s="458"/>
      <c r="G37" s="459"/>
      <c r="H37" s="460"/>
      <c r="I37" s="458"/>
      <c r="J37" s="458"/>
      <c r="K37" s="458"/>
      <c r="L37" s="458"/>
      <c r="M37" s="458"/>
      <c r="N37" s="458"/>
    </row>
    <row r="38" spans="1:14" ht="6.6" customHeight="1">
      <c r="A38" s="656"/>
      <c r="B38" s="457"/>
      <c r="C38" s="461"/>
      <c r="D38" s="457"/>
      <c r="E38" s="461"/>
      <c r="F38" s="457"/>
      <c r="G38" s="461"/>
      <c r="H38" s="460"/>
      <c r="I38" s="457"/>
      <c r="J38" s="457"/>
      <c r="K38" s="457"/>
      <c r="L38" s="457"/>
      <c r="M38" s="457"/>
      <c r="N38" s="457"/>
    </row>
    <row r="39" spans="1:14" ht="24" customHeight="1">
      <c r="A39" s="656"/>
      <c r="B39" s="657" t="s">
        <v>2</v>
      </c>
      <c r="C39" s="657"/>
      <c r="D39" s="652" t="s">
        <v>0</v>
      </c>
      <c r="E39" s="652"/>
      <c r="F39" s="652"/>
      <c r="G39" s="652"/>
      <c r="H39" s="460"/>
      <c r="I39" s="657" t="s">
        <v>2</v>
      </c>
      <c r="J39" s="657"/>
      <c r="K39" s="652" t="s">
        <v>0</v>
      </c>
      <c r="L39" s="652"/>
      <c r="M39" s="652"/>
      <c r="N39" s="652"/>
    </row>
    <row r="40" spans="1:14" ht="6.6" customHeight="1">
      <c r="A40" s="656"/>
      <c r="B40" s="657"/>
      <c r="C40" s="657"/>
      <c r="D40" s="462"/>
      <c r="E40" s="494"/>
      <c r="F40" s="462"/>
      <c r="G40" s="494"/>
      <c r="H40" s="460"/>
      <c r="I40" s="657"/>
      <c r="J40" s="657"/>
      <c r="K40" s="462"/>
      <c r="L40" s="462"/>
      <c r="M40" s="462"/>
      <c r="N40" s="462"/>
    </row>
    <row r="41" spans="1:14" ht="6.6" customHeight="1">
      <c r="A41" s="656"/>
      <c r="B41" s="657"/>
      <c r="C41" s="657"/>
      <c r="D41" s="460"/>
      <c r="E41" s="495"/>
      <c r="F41" s="460"/>
      <c r="G41" s="495"/>
      <c r="H41" s="460"/>
      <c r="I41" s="657"/>
      <c r="J41" s="657"/>
      <c r="K41" s="460"/>
      <c r="L41" s="460"/>
      <c r="M41" s="460"/>
      <c r="N41" s="460"/>
    </row>
    <row r="42" spans="1:14" ht="24" customHeight="1">
      <c r="A42" s="656"/>
      <c r="B42" s="657"/>
      <c r="C42" s="657"/>
      <c r="D42" s="653" t="s">
        <v>3</v>
      </c>
      <c r="E42" s="653"/>
      <c r="F42" s="653" t="s">
        <v>10</v>
      </c>
      <c r="G42" s="653"/>
      <c r="H42" s="460"/>
      <c r="I42" s="657"/>
      <c r="J42" s="657"/>
      <c r="K42" s="653" t="s">
        <v>3</v>
      </c>
      <c r="L42" s="653"/>
      <c r="M42" s="653" t="s">
        <v>10</v>
      </c>
      <c r="N42" s="653"/>
    </row>
    <row r="43" spans="1:14" ht="6.6" customHeight="1">
      <c r="A43" s="465"/>
      <c r="B43" s="466"/>
      <c r="C43" s="496"/>
      <c r="D43" s="468"/>
      <c r="E43" s="463"/>
      <c r="F43" s="462"/>
      <c r="G43" s="494"/>
      <c r="H43" s="462"/>
      <c r="I43" s="466"/>
      <c r="J43" s="466"/>
      <c r="K43" s="468"/>
      <c r="L43" s="468"/>
      <c r="M43" s="462"/>
      <c r="N43" s="462"/>
    </row>
    <row r="44" spans="1:14" ht="6.6" customHeight="1">
      <c r="A44" s="185"/>
      <c r="B44" s="184"/>
      <c r="C44" s="333"/>
      <c r="D44" s="183"/>
      <c r="E44" s="268"/>
      <c r="F44" s="183"/>
      <c r="G44" s="335"/>
      <c r="H44" s="180"/>
      <c r="I44" s="182"/>
      <c r="J44" s="182"/>
      <c r="K44" s="181"/>
      <c r="L44" s="180"/>
      <c r="M44" s="181"/>
      <c r="N44" s="180"/>
    </row>
    <row r="45" spans="1:14" ht="12">
      <c r="A45" s="478" t="s">
        <v>56</v>
      </c>
      <c r="B45" s="470">
        <f>D45+F45</f>
        <v>292461</v>
      </c>
      <c r="C45" s="472"/>
      <c r="D45" s="479">
        <f>SUM(D46:D48)</f>
        <v>95198</v>
      </c>
      <c r="E45" s="497"/>
      <c r="F45" s="479">
        <f>SUM(F46:F48)</f>
        <v>197263</v>
      </c>
      <c r="G45" s="489"/>
      <c r="H45" s="490"/>
      <c r="I45" s="476">
        <f>SUM(I46:I47)</f>
        <v>100</v>
      </c>
      <c r="J45" s="476"/>
      <c r="K45" s="476">
        <f>SUM(K46:K47)</f>
        <v>100</v>
      </c>
      <c r="L45" s="476"/>
      <c r="M45" s="476">
        <f>SUM(M46:M47)</f>
        <v>100</v>
      </c>
      <c r="N45" s="501"/>
    </row>
    <row r="46" spans="1:14">
      <c r="A46" s="482" t="s">
        <v>136</v>
      </c>
      <c r="B46" s="483">
        <f>D46+F46</f>
        <v>215166</v>
      </c>
      <c r="C46" s="498"/>
      <c r="D46" s="483">
        <v>76966</v>
      </c>
      <c r="E46" s="483"/>
      <c r="F46" s="483">
        <v>138200</v>
      </c>
      <c r="G46" s="486"/>
      <c r="H46" s="487"/>
      <c r="I46" s="488">
        <f>B46*100/(B46+B47)</f>
        <v>73.573350749356308</v>
      </c>
      <c r="J46" s="488"/>
      <c r="K46" s="488">
        <f>D46*100/(D46+D47)</f>
        <v>80.848337149940122</v>
      </c>
      <c r="L46" s="488"/>
      <c r="M46" s="488">
        <f>F46*100/(F46+F47)</f>
        <v>70.062305769747482</v>
      </c>
      <c r="N46" s="502"/>
    </row>
    <row r="47" spans="1:14">
      <c r="A47" s="482" t="s">
        <v>137</v>
      </c>
      <c r="B47" s="483">
        <f>D47+F47</f>
        <v>77285</v>
      </c>
      <c r="C47" s="498"/>
      <c r="D47" s="483">
        <v>18232</v>
      </c>
      <c r="E47" s="483"/>
      <c r="F47" s="483">
        <v>59053</v>
      </c>
      <c r="G47" s="486"/>
      <c r="H47" s="487"/>
      <c r="I47" s="488">
        <f>B47*100/(B46+B47)</f>
        <v>26.426649250643699</v>
      </c>
      <c r="J47" s="500"/>
      <c r="K47" s="488">
        <f>D47*100/(D46+D47)</f>
        <v>19.151662850059875</v>
      </c>
      <c r="L47" s="500"/>
      <c r="M47" s="488">
        <f>F47*100/(F46+F47)</f>
        <v>29.937694230252518</v>
      </c>
      <c r="N47" s="502"/>
    </row>
    <row r="48" spans="1:14">
      <c r="A48" s="482" t="s">
        <v>11</v>
      </c>
      <c r="B48" s="483">
        <f>D48+F48</f>
        <v>10</v>
      </c>
      <c r="C48" s="498" t="s">
        <v>1</v>
      </c>
      <c r="D48" s="483">
        <v>0</v>
      </c>
      <c r="E48" s="483"/>
      <c r="F48" s="483">
        <v>10</v>
      </c>
      <c r="G48" s="486" t="s">
        <v>1</v>
      </c>
      <c r="H48" s="487"/>
      <c r="I48" s="493" t="s">
        <v>105</v>
      </c>
      <c r="J48" s="638"/>
      <c r="K48" s="493">
        <v>0</v>
      </c>
      <c r="L48" s="638"/>
      <c r="M48" s="493" t="s">
        <v>105</v>
      </c>
      <c r="N48" s="502"/>
    </row>
    <row r="49" spans="1:14" ht="6.6" customHeight="1">
      <c r="A49" s="190"/>
      <c r="B49" s="235"/>
      <c r="C49" s="279"/>
      <c r="D49" s="235"/>
      <c r="E49" s="257"/>
      <c r="F49" s="235"/>
      <c r="G49" s="257"/>
      <c r="H49" s="153"/>
      <c r="I49" s="240"/>
      <c r="J49" s="389"/>
      <c r="K49" s="240"/>
      <c r="L49" s="389"/>
      <c r="M49" s="240"/>
      <c r="N49" s="274"/>
    </row>
    <row r="50" spans="1:14" ht="12">
      <c r="A50" s="178" t="s">
        <v>12</v>
      </c>
      <c r="B50" s="424">
        <f>D50+F50</f>
        <v>246685</v>
      </c>
      <c r="C50" s="269"/>
      <c r="D50" s="424">
        <f>SUM(D51:D53)</f>
        <v>68854</v>
      </c>
      <c r="E50" s="377"/>
      <c r="F50" s="424">
        <f>SUM(F51:F53)</f>
        <v>177831</v>
      </c>
      <c r="G50" s="425"/>
      <c r="H50" s="426"/>
      <c r="I50" s="407">
        <f>SUM(I51:I52)</f>
        <v>100</v>
      </c>
      <c r="J50" s="407"/>
      <c r="K50" s="407">
        <f>SUM(K51:K52)</f>
        <v>100</v>
      </c>
      <c r="L50" s="407"/>
      <c r="M50" s="407">
        <f>SUM(M51:M52)</f>
        <v>100</v>
      </c>
      <c r="N50" s="275"/>
    </row>
    <row r="51" spans="1:14">
      <c r="A51" s="46" t="s">
        <v>136</v>
      </c>
      <c r="B51" s="303">
        <f>D51+F51</f>
        <v>182584</v>
      </c>
      <c r="C51" s="260"/>
      <c r="D51" s="303">
        <v>59097</v>
      </c>
      <c r="E51" s="303"/>
      <c r="F51" s="303">
        <v>123487</v>
      </c>
      <c r="G51" s="260"/>
      <c r="H51" s="56"/>
      <c r="I51" s="244">
        <f>B51*100/(B51+B52)</f>
        <v>74.018039931083408</v>
      </c>
      <c r="J51" s="244"/>
      <c r="K51" s="244">
        <f>D51*100/(D51+D52)</f>
        <v>85.829436198332701</v>
      </c>
      <c r="L51" s="244"/>
      <c r="M51" s="244">
        <f>F51*100/(F51+F52)</f>
        <v>69.444553792859111</v>
      </c>
      <c r="N51" s="276"/>
    </row>
    <row r="52" spans="1:14">
      <c r="A52" s="46" t="s">
        <v>137</v>
      </c>
      <c r="B52" s="303">
        <f>D52+F52</f>
        <v>64091</v>
      </c>
      <c r="C52" s="260"/>
      <c r="D52" s="303">
        <v>9757</v>
      </c>
      <c r="E52" s="303"/>
      <c r="F52" s="303">
        <v>54334</v>
      </c>
      <c r="G52" s="260"/>
      <c r="H52" s="56"/>
      <c r="I52" s="244">
        <f>B52*100/(B51+B52)</f>
        <v>25.981960068916592</v>
      </c>
      <c r="J52" s="264"/>
      <c r="K52" s="244">
        <f>D52*100/(D51+D52)</f>
        <v>14.170563801667296</v>
      </c>
      <c r="L52" s="264"/>
      <c r="M52" s="244">
        <f>F52*100/(F51+F52)</f>
        <v>30.555446207140889</v>
      </c>
      <c r="N52" s="276"/>
    </row>
    <row r="53" spans="1:14">
      <c r="A53" s="46" t="s">
        <v>11</v>
      </c>
      <c r="B53" s="303">
        <f>D53+F53</f>
        <v>10</v>
      </c>
      <c r="C53" s="260" t="s">
        <v>1</v>
      </c>
      <c r="D53" s="303">
        <v>0</v>
      </c>
      <c r="E53" s="303"/>
      <c r="F53" s="303">
        <v>10</v>
      </c>
      <c r="G53" s="260" t="s">
        <v>1</v>
      </c>
      <c r="H53" s="56"/>
      <c r="I53" s="590" t="s">
        <v>105</v>
      </c>
      <c r="J53" s="604"/>
      <c r="K53" s="590">
        <v>0</v>
      </c>
      <c r="L53" s="604"/>
      <c r="M53" s="590" t="s">
        <v>105</v>
      </c>
      <c r="N53" s="276"/>
    </row>
    <row r="54" spans="1:14" ht="6.6" customHeight="1">
      <c r="A54" s="189"/>
      <c r="B54" s="303"/>
      <c r="C54" s="260"/>
      <c r="D54" s="238"/>
      <c r="E54" s="260"/>
      <c r="F54" s="238"/>
      <c r="G54" s="260"/>
      <c r="H54" s="56"/>
      <c r="I54" s="244"/>
      <c r="J54" s="244"/>
      <c r="K54" s="244"/>
      <c r="L54" s="244"/>
      <c r="M54" s="244"/>
      <c r="N54" s="276"/>
    </row>
    <row r="55" spans="1:14" ht="12">
      <c r="A55" s="178" t="s">
        <v>13</v>
      </c>
      <c r="B55" s="424">
        <f>D55+F55</f>
        <v>45776</v>
      </c>
      <c r="C55" s="269"/>
      <c r="D55" s="424">
        <f>SUM(D56:D57)</f>
        <v>26344</v>
      </c>
      <c r="E55" s="377"/>
      <c r="F55" s="424">
        <f>SUM(F56:F57)</f>
        <v>19432</v>
      </c>
      <c r="G55" s="425"/>
      <c r="H55" s="426"/>
      <c r="I55" s="407">
        <f>SUM(I56:I57)</f>
        <v>100</v>
      </c>
      <c r="J55" s="407"/>
      <c r="K55" s="407">
        <f>SUM(K56:K57)</f>
        <v>100</v>
      </c>
      <c r="L55" s="407"/>
      <c r="M55" s="407">
        <f>SUM(M56:M57)</f>
        <v>100</v>
      </c>
      <c r="N55" s="275"/>
    </row>
    <row r="56" spans="1:14">
      <c r="A56" s="46" t="s">
        <v>136</v>
      </c>
      <c r="B56" s="303">
        <f>D56+F56</f>
        <v>32582</v>
      </c>
      <c r="C56" s="260"/>
      <c r="D56" s="303">
        <v>17869</v>
      </c>
      <c r="E56" s="303"/>
      <c r="F56" s="303">
        <v>14713</v>
      </c>
      <c r="G56" s="260"/>
      <c r="H56" s="56"/>
      <c r="I56" s="244">
        <f>B56*100/(B56+B57)</f>
        <v>71.177036001398108</v>
      </c>
      <c r="J56" s="244"/>
      <c r="K56" s="244">
        <f>D56*100/(D56+D57)</f>
        <v>67.829486790160942</v>
      </c>
      <c r="L56" s="244"/>
      <c r="M56" s="244">
        <f>F56*100/(F56+F57)</f>
        <v>75.715314944421579</v>
      </c>
      <c r="N56" s="276"/>
    </row>
    <row r="57" spans="1:14">
      <c r="A57" s="46" t="s">
        <v>137</v>
      </c>
      <c r="B57" s="303">
        <f>D57+F57</f>
        <v>13194</v>
      </c>
      <c r="C57" s="260"/>
      <c r="D57" s="303">
        <v>8475</v>
      </c>
      <c r="E57" s="303"/>
      <c r="F57" s="303">
        <v>4719</v>
      </c>
      <c r="G57" s="260"/>
      <c r="H57" s="56"/>
      <c r="I57" s="244">
        <f>B57*100/(B56+B57)</f>
        <v>28.822963998601889</v>
      </c>
      <c r="J57" s="264"/>
      <c r="K57" s="244">
        <f>D57*100/(D56+D57)</f>
        <v>32.170513209839051</v>
      </c>
      <c r="L57" s="264"/>
      <c r="M57" s="244">
        <f>F57*100/(F56+F57)</f>
        <v>24.284685055578429</v>
      </c>
      <c r="N57" s="276"/>
    </row>
    <row r="58" spans="1:14" ht="6.6" customHeight="1" thickBot="1">
      <c r="A58" s="188"/>
      <c r="B58" s="15"/>
      <c r="C58" s="338"/>
      <c r="D58" s="15"/>
      <c r="E58" s="338"/>
      <c r="F58" s="15"/>
      <c r="G58" s="338"/>
      <c r="H58" s="37"/>
      <c r="I58" s="187"/>
      <c r="J58" s="60"/>
      <c r="K58" s="187"/>
      <c r="L58" s="60"/>
      <c r="M58" s="187"/>
      <c r="N58" s="37"/>
    </row>
    <row r="59" spans="1:14" s="4" customFormat="1" ht="6.6" customHeight="1">
      <c r="A59" s="186"/>
      <c r="B59" s="53"/>
      <c r="C59" s="337"/>
      <c r="D59" s="53"/>
      <c r="E59" s="337"/>
      <c r="F59" s="53"/>
      <c r="G59" s="337"/>
      <c r="H59" s="53"/>
      <c r="I59" s="7"/>
      <c r="J59" s="7"/>
      <c r="K59" s="7"/>
      <c r="L59" s="7"/>
      <c r="M59" s="7"/>
      <c r="N59" s="7"/>
    </row>
    <row r="60" spans="1:14" s="4" customFormat="1" ht="10.199999999999999">
      <c r="A60" s="158" t="s">
        <v>117</v>
      </c>
      <c r="B60" s="6"/>
      <c r="C60" s="330"/>
      <c r="E60" s="330"/>
      <c r="G60" s="330"/>
      <c r="N60" s="7"/>
    </row>
    <row r="61" spans="1:14">
      <c r="A61" s="4" t="s">
        <v>186</v>
      </c>
    </row>
    <row r="62" spans="1:14" ht="12" customHeight="1"/>
    <row r="63" spans="1:14">
      <c r="A63" s="325"/>
      <c r="C63" s="257"/>
    </row>
    <row r="64" spans="1:14" ht="12.75" customHeight="1">
      <c r="A64" s="327"/>
      <c r="C64" s="257"/>
    </row>
    <row r="65" spans="1:3">
      <c r="A65" s="325"/>
      <c r="C65" s="257"/>
    </row>
    <row r="69" spans="1:3" ht="12" customHeight="1"/>
  </sheetData>
  <mergeCells count="24">
    <mergeCell ref="A1:N1"/>
    <mergeCell ref="A4:A10"/>
    <mergeCell ref="B4:G4"/>
    <mergeCell ref="F42:G42"/>
    <mergeCell ref="I39:J42"/>
    <mergeCell ref="K42:L42"/>
    <mergeCell ref="A33:N33"/>
    <mergeCell ref="A36:A42"/>
    <mergeCell ref="B36:G36"/>
    <mergeCell ref="I36:N36"/>
    <mergeCell ref="D39:G39"/>
    <mergeCell ref="K39:N39"/>
    <mergeCell ref="B39:C42"/>
    <mergeCell ref="D42:E42"/>
    <mergeCell ref="M42:N42"/>
    <mergeCell ref="B7:C10"/>
    <mergeCell ref="D10:E10"/>
    <mergeCell ref="F10:G10"/>
    <mergeCell ref="I7:J10"/>
    <mergeCell ref="I4:N4"/>
    <mergeCell ref="D7:G7"/>
    <mergeCell ref="K7:N7"/>
    <mergeCell ref="K10:L10"/>
    <mergeCell ref="M10:N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40" sqref="A40:N40"/>
    </sheetView>
  </sheetViews>
  <sheetFormatPr defaultColWidth="9.10937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9.109375" style="1"/>
  </cols>
  <sheetData>
    <row r="1" spans="1:14" ht="25.5" customHeight="1">
      <c r="A1" s="658" t="s">
        <v>199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</row>
    <row r="2" spans="1:14" s="11" customFormat="1" ht="6.6" customHeight="1" thickBot="1">
      <c r="A2" s="200"/>
      <c r="B2" s="200"/>
      <c r="C2" s="339"/>
      <c r="D2" s="200"/>
      <c r="E2" s="339"/>
      <c r="F2" s="200"/>
      <c r="G2" s="339"/>
      <c r="H2" s="200"/>
      <c r="I2" s="200"/>
      <c r="J2" s="200"/>
      <c r="K2" s="200"/>
      <c r="L2" s="200"/>
      <c r="M2" s="200"/>
      <c r="N2" s="200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>
      <c r="A4" s="656" t="s">
        <v>142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4" s="11" customFormat="1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4" s="11" customFormat="1" ht="6.6" customHeight="1">
      <c r="A8" s="656"/>
      <c r="B8" s="657"/>
      <c r="C8" s="657"/>
      <c r="D8" s="462"/>
      <c r="E8" s="463"/>
      <c r="F8" s="462"/>
      <c r="G8" s="463"/>
      <c r="H8" s="460"/>
      <c r="I8" s="657"/>
      <c r="J8" s="657"/>
      <c r="K8" s="462"/>
      <c r="L8" s="462"/>
      <c r="M8" s="462"/>
      <c r="N8" s="462"/>
    </row>
    <row r="9" spans="1:14" s="11" customFormat="1" ht="6.6" customHeight="1">
      <c r="A9" s="656"/>
      <c r="B9" s="657"/>
      <c r="C9" s="657"/>
      <c r="D9" s="460"/>
      <c r="E9" s="464"/>
      <c r="F9" s="460"/>
      <c r="G9" s="464"/>
      <c r="H9" s="460"/>
      <c r="I9" s="657"/>
      <c r="J9" s="657"/>
      <c r="K9" s="460"/>
      <c r="L9" s="460"/>
      <c r="M9" s="460"/>
      <c r="N9" s="460"/>
    </row>
    <row r="10" spans="1:14" s="11" customFormat="1" ht="24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4" s="11" customFormat="1" ht="6.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s="11" customFormat="1" ht="6.6" customHeight="1">
      <c r="A12" s="199"/>
      <c r="B12" s="10"/>
      <c r="C12" s="260"/>
      <c r="D12" s="10"/>
      <c r="E12" s="260"/>
      <c r="F12" s="10"/>
      <c r="G12" s="260"/>
      <c r="H12" s="26"/>
      <c r="I12" s="10"/>
      <c r="J12" s="10"/>
      <c r="K12" s="10"/>
      <c r="L12" s="10"/>
      <c r="M12" s="10"/>
      <c r="N12" s="26"/>
    </row>
    <row r="13" spans="1:14" s="11" customFormat="1" ht="12">
      <c r="A13" s="477" t="s">
        <v>56</v>
      </c>
      <c r="B13" s="470">
        <f>D13+F13</f>
        <v>292459</v>
      </c>
      <c r="C13" s="489"/>
      <c r="D13" s="470">
        <f>SUM(D14:D20)</f>
        <v>95197</v>
      </c>
      <c r="E13" s="497"/>
      <c r="F13" s="470">
        <f>SUM(F14:F20)</f>
        <v>197262</v>
      </c>
      <c r="G13" s="471"/>
      <c r="H13" s="503"/>
      <c r="I13" s="481">
        <f>SUM(I14:I19)</f>
        <v>99.999999999999986</v>
      </c>
      <c r="J13" s="481"/>
      <c r="K13" s="481">
        <f>SUM(K14:K19)</f>
        <v>99.999999999999986</v>
      </c>
      <c r="L13" s="481"/>
      <c r="M13" s="481">
        <f>SUM(M14:M19)</f>
        <v>100.00000000000001</v>
      </c>
      <c r="N13" s="504"/>
    </row>
    <row r="14" spans="1:14" s="11" customFormat="1" ht="11.4">
      <c r="A14" s="505" t="s">
        <v>14</v>
      </c>
      <c r="B14" s="483">
        <f t="shared" ref="B14:B20" si="0">D14+F14</f>
        <v>78665</v>
      </c>
      <c r="C14" s="499"/>
      <c r="D14" s="483">
        <v>19617</v>
      </c>
      <c r="E14" s="483"/>
      <c r="F14" s="483">
        <v>59048</v>
      </c>
      <c r="G14" s="483"/>
      <c r="H14" s="506"/>
      <c r="I14" s="507">
        <f t="shared" ref="I14:I19" si="1">B14/SUM($B$14:$B$19)*100</f>
        <v>26.905791252240295</v>
      </c>
      <c r="J14" s="507"/>
      <c r="K14" s="507">
        <f t="shared" ref="K14:K19" si="2">D14/SUM($D$14:$D$19)*100</f>
        <v>20.606741809090622</v>
      </c>
      <c r="L14" s="507"/>
      <c r="M14" s="507">
        <f t="shared" ref="M14:M19" si="3">F14/SUM($F$14:$F$19)*100</f>
        <v>29.947001394700141</v>
      </c>
      <c r="N14" s="502"/>
    </row>
    <row r="15" spans="1:14" s="11" customFormat="1" ht="11.4">
      <c r="A15" s="505" t="s">
        <v>15</v>
      </c>
      <c r="B15" s="483">
        <f t="shared" si="0"/>
        <v>99906</v>
      </c>
      <c r="C15" s="499"/>
      <c r="D15" s="483">
        <v>32129</v>
      </c>
      <c r="E15" s="483"/>
      <c r="F15" s="483">
        <v>67777</v>
      </c>
      <c r="G15" s="483"/>
      <c r="H15" s="506"/>
      <c r="I15" s="507">
        <f t="shared" si="1"/>
        <v>34.170850833869181</v>
      </c>
      <c r="J15" s="507"/>
      <c r="K15" s="507">
        <f t="shared" si="2"/>
        <v>33.750013130665884</v>
      </c>
      <c r="L15" s="488"/>
      <c r="M15" s="507">
        <f t="shared" si="3"/>
        <v>34.374033219221509</v>
      </c>
      <c r="N15" s="502"/>
    </row>
    <row r="16" spans="1:14" s="11" customFormat="1" ht="11.4">
      <c r="A16" s="505" t="s">
        <v>16</v>
      </c>
      <c r="B16" s="483">
        <f t="shared" si="0"/>
        <v>76162</v>
      </c>
      <c r="C16" s="499"/>
      <c r="D16" s="483">
        <v>25351</v>
      </c>
      <c r="E16" s="483"/>
      <c r="F16" s="483">
        <v>50811</v>
      </c>
      <c r="G16" s="483"/>
      <c r="H16" s="506"/>
      <c r="I16" s="507">
        <f t="shared" si="1"/>
        <v>26.049690120805003</v>
      </c>
      <c r="J16" s="507"/>
      <c r="K16" s="507">
        <f t="shared" si="2"/>
        <v>26.630040862632224</v>
      </c>
      <c r="L16" s="488"/>
      <c r="M16" s="507">
        <f t="shared" si="3"/>
        <v>25.76949410422214</v>
      </c>
      <c r="N16" s="502"/>
    </row>
    <row r="17" spans="1:14" s="11" customFormat="1" ht="11.4">
      <c r="A17" s="505" t="s">
        <v>17</v>
      </c>
      <c r="B17" s="483">
        <f t="shared" si="0"/>
        <v>9833</v>
      </c>
      <c r="C17" s="499"/>
      <c r="D17" s="483">
        <v>4793</v>
      </c>
      <c r="E17" s="483"/>
      <c r="F17" s="483">
        <v>5040</v>
      </c>
      <c r="G17" s="483"/>
      <c r="H17" s="506"/>
      <c r="I17" s="507">
        <f t="shared" si="1"/>
        <v>3.363181152777968</v>
      </c>
      <c r="J17" s="507"/>
      <c r="K17" s="507">
        <f t="shared" si="2"/>
        <v>5.0348225259199344</v>
      </c>
      <c r="L17" s="488"/>
      <c r="M17" s="507">
        <f t="shared" si="3"/>
        <v>2.5561049828832254</v>
      </c>
      <c r="N17" s="502"/>
    </row>
    <row r="18" spans="1:14" s="11" customFormat="1" ht="11.4">
      <c r="A18" s="505" t="s">
        <v>18</v>
      </c>
      <c r="B18" s="483">
        <f t="shared" si="0"/>
        <v>17067</v>
      </c>
      <c r="C18" s="499"/>
      <c r="D18" s="483">
        <v>8414</v>
      </c>
      <c r="E18" s="483"/>
      <c r="F18" s="483">
        <v>8653</v>
      </c>
      <c r="G18" s="483"/>
      <c r="H18" s="506"/>
      <c r="I18" s="507">
        <f t="shared" si="1"/>
        <v>5.8374262925314326</v>
      </c>
      <c r="J18" s="507"/>
      <c r="K18" s="507">
        <f t="shared" si="2"/>
        <v>8.8385138187127747</v>
      </c>
      <c r="L18" s="488"/>
      <c r="M18" s="507">
        <f t="shared" si="3"/>
        <v>4.3884873843032839</v>
      </c>
      <c r="N18" s="502"/>
    </row>
    <row r="19" spans="1:14" s="11" customFormat="1" ht="11.4">
      <c r="A19" s="482" t="s">
        <v>29</v>
      </c>
      <c r="B19" s="483">
        <f t="shared" si="0"/>
        <v>10739</v>
      </c>
      <c r="C19" s="499"/>
      <c r="D19" s="483">
        <v>4893</v>
      </c>
      <c r="E19" s="483"/>
      <c r="F19" s="483">
        <v>5846</v>
      </c>
      <c r="G19" s="483"/>
      <c r="H19" s="506"/>
      <c r="I19" s="507">
        <f t="shared" si="1"/>
        <v>3.6730603477761208</v>
      </c>
      <c r="J19" s="507"/>
      <c r="K19" s="507">
        <f t="shared" si="2"/>
        <v>5.1398678529785604</v>
      </c>
      <c r="L19" s="488"/>
      <c r="M19" s="507">
        <f t="shared" si="3"/>
        <v>2.9648789146697099</v>
      </c>
      <c r="N19" s="502"/>
    </row>
    <row r="20" spans="1:14" s="11" customFormat="1" ht="11.4">
      <c r="A20" s="482" t="s">
        <v>11</v>
      </c>
      <c r="B20" s="483">
        <f t="shared" si="0"/>
        <v>87</v>
      </c>
      <c r="C20" s="499"/>
      <c r="D20" s="483">
        <v>0</v>
      </c>
      <c r="E20" s="483"/>
      <c r="F20" s="483">
        <v>87</v>
      </c>
      <c r="G20" s="483" t="s">
        <v>1</v>
      </c>
      <c r="H20" s="506"/>
      <c r="I20" s="588" t="s">
        <v>105</v>
      </c>
      <c r="J20" s="588"/>
      <c r="K20" s="588">
        <v>0</v>
      </c>
      <c r="L20" s="493"/>
      <c r="M20" s="588" t="s">
        <v>105</v>
      </c>
      <c r="N20" s="502"/>
    </row>
    <row r="21" spans="1:14" s="11" customFormat="1" ht="6.6" customHeight="1">
      <c r="A21" s="199"/>
      <c r="B21" s="303"/>
      <c r="C21" s="260"/>
      <c r="D21" s="238"/>
      <c r="E21" s="260"/>
      <c r="F21" s="238"/>
      <c r="G21" s="260"/>
      <c r="H21" s="56"/>
      <c r="I21" s="244"/>
      <c r="J21" s="244"/>
      <c r="K21" s="244"/>
      <c r="L21" s="244"/>
      <c r="M21" s="244"/>
      <c r="N21" s="276"/>
    </row>
    <row r="22" spans="1:14" s="11" customFormat="1" ht="12">
      <c r="A22" s="198" t="s">
        <v>12</v>
      </c>
      <c r="B22" s="424">
        <f>D22+F22</f>
        <v>246685</v>
      </c>
      <c r="C22" s="269"/>
      <c r="D22" s="424">
        <f>SUM(D23:D29)</f>
        <v>68854</v>
      </c>
      <c r="E22" s="425"/>
      <c r="F22" s="424">
        <f>SUM(F23:F29)</f>
        <v>177831</v>
      </c>
      <c r="G22" s="427"/>
      <c r="H22" s="168"/>
      <c r="I22" s="407">
        <f>SUM(I23:I28)</f>
        <v>100</v>
      </c>
      <c r="J22" s="407"/>
      <c r="K22" s="407">
        <f>SUM(K23:K28)</f>
        <v>100</v>
      </c>
      <c r="L22" s="407"/>
      <c r="M22" s="407">
        <f>SUM(M23:M28)</f>
        <v>100</v>
      </c>
      <c r="N22" s="278"/>
    </row>
    <row r="23" spans="1:14" s="11" customFormat="1" ht="11.4">
      <c r="A23" s="196" t="s">
        <v>14</v>
      </c>
      <c r="B23" s="303">
        <f t="shared" ref="B23:B29" si="4">D23+F23</f>
        <v>64899</v>
      </c>
      <c r="C23" s="260"/>
      <c r="D23" s="303">
        <v>10414</v>
      </c>
      <c r="E23" s="303"/>
      <c r="F23" s="303">
        <v>54485</v>
      </c>
      <c r="G23" s="303"/>
      <c r="H23" s="56"/>
      <c r="I23" s="409">
        <f t="shared" ref="I23:I28" si="5">B23/SUM($B$23:$B$28)*100</f>
        <v>26.317731692876666</v>
      </c>
      <c r="J23" s="409"/>
      <c r="K23" s="409">
        <f t="shared" ref="K23:K28" si="6">D23/SUM($D$23:$D$28)*100</f>
        <v>15.124756731635053</v>
      </c>
      <c r="L23" s="409"/>
      <c r="M23" s="409">
        <f t="shared" ref="M23:M28" si="7">F23/SUM($F$23:$F$28)*100</f>
        <v>30.653636690971286</v>
      </c>
      <c r="N23" s="276"/>
    </row>
    <row r="24" spans="1:14" s="11" customFormat="1" ht="11.4">
      <c r="A24" s="196" t="s">
        <v>15</v>
      </c>
      <c r="B24" s="303">
        <f t="shared" si="4"/>
        <v>82538</v>
      </c>
      <c r="C24" s="260"/>
      <c r="D24" s="303">
        <v>21604</v>
      </c>
      <c r="E24" s="303"/>
      <c r="F24" s="303">
        <v>60934</v>
      </c>
      <c r="G24" s="303"/>
      <c r="H24" s="56"/>
      <c r="I24" s="409">
        <f t="shared" si="5"/>
        <v>33.470668861872362</v>
      </c>
      <c r="J24" s="250"/>
      <c r="K24" s="409">
        <f t="shared" si="6"/>
        <v>31.376535858483166</v>
      </c>
      <c r="L24" s="244"/>
      <c r="M24" s="409">
        <f t="shared" si="7"/>
        <v>34.281888558826182</v>
      </c>
      <c r="N24" s="276"/>
    </row>
    <row r="25" spans="1:14" s="11" customFormat="1" ht="11.4">
      <c r="A25" s="196" t="s">
        <v>16</v>
      </c>
      <c r="B25" s="303">
        <f t="shared" si="4"/>
        <v>67038</v>
      </c>
      <c r="C25" s="260"/>
      <c r="D25" s="303">
        <v>21046</v>
      </c>
      <c r="E25" s="303"/>
      <c r="F25" s="303">
        <v>45992</v>
      </c>
      <c r="G25" s="303"/>
      <c r="H25" s="56"/>
      <c r="I25" s="409">
        <f t="shared" si="5"/>
        <v>27.18513532145435</v>
      </c>
      <c r="J25" s="250"/>
      <c r="K25" s="409">
        <f t="shared" si="6"/>
        <v>30.566125424811919</v>
      </c>
      <c r="L25" s="244"/>
      <c r="M25" s="409">
        <f t="shared" si="7"/>
        <v>25.875416329102528</v>
      </c>
      <c r="N25" s="276"/>
    </row>
    <row r="26" spans="1:14" s="11" customFormat="1" ht="11.4">
      <c r="A26" s="196" t="s">
        <v>17</v>
      </c>
      <c r="B26" s="303">
        <f t="shared" si="4"/>
        <v>8489</v>
      </c>
      <c r="C26" s="260"/>
      <c r="D26" s="303">
        <v>4068</v>
      </c>
      <c r="E26" s="303"/>
      <c r="F26" s="303">
        <v>4421</v>
      </c>
      <c r="G26" s="303"/>
      <c r="H26" s="56"/>
      <c r="I26" s="409">
        <f t="shared" si="5"/>
        <v>3.4424447886844178</v>
      </c>
      <c r="J26" s="250"/>
      <c r="K26" s="409">
        <f t="shared" si="6"/>
        <v>5.9081534841839254</v>
      </c>
      <c r="L26" s="244"/>
      <c r="M26" s="409">
        <f t="shared" si="7"/>
        <v>2.4872850841659915</v>
      </c>
      <c r="N26" s="276"/>
    </row>
    <row r="27" spans="1:14" s="11" customFormat="1" ht="11.4">
      <c r="A27" s="196" t="s">
        <v>18</v>
      </c>
      <c r="B27" s="303">
        <f t="shared" si="4"/>
        <v>14583</v>
      </c>
      <c r="C27" s="260"/>
      <c r="D27" s="303">
        <v>7439</v>
      </c>
      <c r="E27" s="303"/>
      <c r="F27" s="303">
        <v>7144</v>
      </c>
      <c r="G27" s="303"/>
      <c r="H27" s="56"/>
      <c r="I27" s="409">
        <f t="shared" si="5"/>
        <v>5.9136732658010205</v>
      </c>
      <c r="J27" s="250"/>
      <c r="K27" s="409">
        <f t="shared" si="6"/>
        <v>10.804020100502512</v>
      </c>
      <c r="L27" s="244"/>
      <c r="M27" s="409">
        <f t="shared" si="7"/>
        <v>4.0192636600954179</v>
      </c>
      <c r="N27" s="276"/>
    </row>
    <row r="28" spans="1:14" s="11" customFormat="1" ht="11.4">
      <c r="A28" s="46" t="s">
        <v>29</v>
      </c>
      <c r="B28" s="303">
        <f>D28+F28</f>
        <v>9051</v>
      </c>
      <c r="C28" s="260"/>
      <c r="D28" s="303">
        <v>4283</v>
      </c>
      <c r="E28" s="303"/>
      <c r="F28" s="303">
        <v>4768</v>
      </c>
      <c r="G28" s="303"/>
      <c r="H28" s="56"/>
      <c r="I28" s="409">
        <f t="shared" si="5"/>
        <v>3.6703460693111865</v>
      </c>
      <c r="J28" s="250"/>
      <c r="K28" s="409">
        <f t="shared" si="6"/>
        <v>6.2204084003834197</v>
      </c>
      <c r="L28" s="244"/>
      <c r="M28" s="409">
        <f t="shared" si="7"/>
        <v>2.6825096768385994</v>
      </c>
      <c r="N28" s="276"/>
    </row>
    <row r="29" spans="1:14" s="11" customFormat="1" ht="11.4">
      <c r="A29" s="46" t="s">
        <v>11</v>
      </c>
      <c r="B29" s="303">
        <f t="shared" si="4"/>
        <v>87</v>
      </c>
      <c r="C29" s="260" t="s">
        <v>1</v>
      </c>
      <c r="D29" s="303">
        <v>0</v>
      </c>
      <c r="E29" s="303"/>
      <c r="F29" s="303">
        <v>87</v>
      </c>
      <c r="G29" s="303" t="s">
        <v>1</v>
      </c>
      <c r="H29" s="56"/>
      <c r="I29" s="585" t="s">
        <v>105</v>
      </c>
      <c r="J29" s="585"/>
      <c r="K29" s="585">
        <v>0</v>
      </c>
      <c r="L29" s="282"/>
      <c r="M29" s="585" t="s">
        <v>105</v>
      </c>
      <c r="N29" s="276"/>
    </row>
    <row r="30" spans="1:14" s="11" customFormat="1" ht="6.6" customHeight="1">
      <c r="A30" s="197"/>
      <c r="B30" s="303"/>
      <c r="C30" s="260"/>
      <c r="D30" s="303"/>
      <c r="E30" s="303"/>
      <c r="F30" s="303"/>
      <c r="G30" s="303"/>
      <c r="H30" s="56"/>
      <c r="I30" s="282"/>
      <c r="J30" s="282"/>
      <c r="K30" s="282"/>
      <c r="L30" s="282"/>
      <c r="M30" s="282"/>
      <c r="N30" s="276"/>
    </row>
    <row r="31" spans="1:14" s="11" customFormat="1" ht="12">
      <c r="A31" s="198" t="s">
        <v>13</v>
      </c>
      <c r="B31" s="424">
        <f t="shared" ref="B31:B36" si="8">D31+F31</f>
        <v>45774</v>
      </c>
      <c r="C31" s="269"/>
      <c r="D31" s="424">
        <f>SUM(D32:D37)</f>
        <v>26343</v>
      </c>
      <c r="E31" s="424"/>
      <c r="F31" s="424">
        <f>SUM(F32:F37)</f>
        <v>19431</v>
      </c>
      <c r="G31" s="303"/>
      <c r="H31" s="426"/>
      <c r="I31" s="407">
        <f>SUM(I32:I37)</f>
        <v>99.999999999999972</v>
      </c>
      <c r="J31" s="407"/>
      <c r="K31" s="407">
        <f>SUM(K32:K37)</f>
        <v>100</v>
      </c>
      <c r="L31" s="407"/>
      <c r="M31" s="407">
        <f>SUM(M32:M37)</f>
        <v>100</v>
      </c>
      <c r="N31" s="275"/>
    </row>
    <row r="32" spans="1:14" s="11" customFormat="1" ht="11.4">
      <c r="A32" s="196" t="s">
        <v>14</v>
      </c>
      <c r="B32" s="303">
        <f t="shared" si="8"/>
        <v>13766</v>
      </c>
      <c r="C32" s="260"/>
      <c r="D32" s="303">
        <v>9203</v>
      </c>
      <c r="E32" s="303"/>
      <c r="F32" s="303">
        <v>4563</v>
      </c>
      <c r="G32" s="303"/>
      <c r="H32" s="56"/>
      <c r="I32" s="409">
        <f>B32/SUM($B$32:$B$37)*100</f>
        <v>30.073841045134792</v>
      </c>
      <c r="J32" s="409"/>
      <c r="K32" s="409">
        <f t="shared" ref="K32:K37" si="9">D32/SUM($D$32:$D$37)*100</f>
        <v>34.935276923660936</v>
      </c>
      <c r="L32" s="409"/>
      <c r="M32" s="409">
        <f t="shared" ref="M32:M37" si="10">F32/SUM($F$32:$F$37)*100</f>
        <v>23.483094025011582</v>
      </c>
      <c r="N32" s="276"/>
    </row>
    <row r="33" spans="1:14" s="11" customFormat="1" ht="11.4">
      <c r="A33" s="196" t="s">
        <v>15</v>
      </c>
      <c r="B33" s="303">
        <f t="shared" si="8"/>
        <v>17368</v>
      </c>
      <c r="C33" s="260"/>
      <c r="D33" s="303">
        <v>10525</v>
      </c>
      <c r="E33" s="303"/>
      <c r="F33" s="303">
        <v>6843</v>
      </c>
      <c r="G33" s="303"/>
      <c r="H33" s="56"/>
      <c r="I33" s="409">
        <f>B33/SUM($B$32:$B$37)*100</f>
        <v>37.942937038493469</v>
      </c>
      <c r="J33" s="250"/>
      <c r="K33" s="409">
        <f t="shared" si="9"/>
        <v>39.953687886725127</v>
      </c>
      <c r="L33" s="244"/>
      <c r="M33" s="409">
        <f t="shared" si="10"/>
        <v>35.216921414234989</v>
      </c>
      <c r="N33" s="276"/>
    </row>
    <row r="34" spans="1:14" s="11" customFormat="1" ht="11.4">
      <c r="A34" s="196" t="s">
        <v>16</v>
      </c>
      <c r="B34" s="303">
        <f t="shared" si="8"/>
        <v>9124</v>
      </c>
      <c r="C34" s="260"/>
      <c r="D34" s="303">
        <v>4305</v>
      </c>
      <c r="E34" s="303"/>
      <c r="F34" s="303">
        <v>4819</v>
      </c>
      <c r="G34" s="303"/>
      <c r="H34" s="56"/>
      <c r="I34" s="409">
        <f>B34/SUM($B$32:$B$37)*100</f>
        <v>19.932712893782497</v>
      </c>
      <c r="J34" s="250"/>
      <c r="K34" s="409">
        <f t="shared" si="9"/>
        <v>16.342102266256692</v>
      </c>
      <c r="L34" s="244"/>
      <c r="M34" s="409">
        <f t="shared" si="10"/>
        <v>24.800576398538418</v>
      </c>
      <c r="N34" s="276"/>
    </row>
    <row r="35" spans="1:14" s="11" customFormat="1" ht="11.4">
      <c r="A35" s="196" t="s">
        <v>17</v>
      </c>
      <c r="B35" s="303">
        <f t="shared" si="8"/>
        <v>1344</v>
      </c>
      <c r="C35" s="260" t="s">
        <v>1</v>
      </c>
      <c r="D35" s="303">
        <v>725</v>
      </c>
      <c r="E35" s="303" t="s">
        <v>1</v>
      </c>
      <c r="F35" s="303">
        <v>619</v>
      </c>
      <c r="G35" s="303" t="s">
        <v>1</v>
      </c>
      <c r="H35" s="56"/>
      <c r="I35" s="409">
        <f>B35/SUM($B$32:$B$37)*100</f>
        <v>2.9361646349456021</v>
      </c>
      <c r="J35" s="250"/>
      <c r="K35" s="409">
        <f t="shared" si="9"/>
        <v>2.7521542724822536</v>
      </c>
      <c r="L35" s="244"/>
      <c r="M35" s="409">
        <f t="shared" si="10"/>
        <v>3.1856312078637226</v>
      </c>
      <c r="N35" s="276"/>
    </row>
    <row r="36" spans="1:14" s="11" customFormat="1" ht="11.4">
      <c r="A36" s="196" t="s">
        <v>18</v>
      </c>
      <c r="B36" s="303">
        <f t="shared" si="8"/>
        <v>2484</v>
      </c>
      <c r="C36" s="260"/>
      <c r="D36" s="303">
        <v>975</v>
      </c>
      <c r="E36" s="303" t="s">
        <v>1</v>
      </c>
      <c r="F36" s="303">
        <v>1509</v>
      </c>
      <c r="G36" s="303"/>
      <c r="H36" s="56"/>
      <c r="I36" s="409">
        <f t="shared" ref="I36" si="11">B36/SUM($B$32:$B$37)*100</f>
        <v>5.426661423515533</v>
      </c>
      <c r="J36" s="250"/>
      <c r="K36" s="409">
        <f t="shared" si="9"/>
        <v>3.7011729871313062</v>
      </c>
      <c r="L36" s="244"/>
      <c r="M36" s="409">
        <f t="shared" si="10"/>
        <v>7.7659410220781222</v>
      </c>
      <c r="N36" s="276"/>
    </row>
    <row r="37" spans="1:14" s="11" customFormat="1" ht="11.4">
      <c r="A37" s="46" t="s">
        <v>29</v>
      </c>
      <c r="B37" s="303">
        <f>D37+F37</f>
        <v>1688</v>
      </c>
      <c r="C37" s="260" t="s">
        <v>1</v>
      </c>
      <c r="D37" s="303">
        <v>610</v>
      </c>
      <c r="E37" s="303" t="s">
        <v>1</v>
      </c>
      <c r="F37" s="303">
        <v>1078</v>
      </c>
      <c r="G37" s="303" t="s">
        <v>1</v>
      </c>
      <c r="H37" s="56"/>
      <c r="I37" s="409">
        <f>B37/SUM($B$32:$B$37)*100</f>
        <v>3.6876829641281077</v>
      </c>
      <c r="J37" s="589"/>
      <c r="K37" s="409">
        <f t="shared" si="9"/>
        <v>2.315605663743689</v>
      </c>
      <c r="L37" s="590"/>
      <c r="M37" s="409">
        <f t="shared" si="10"/>
        <v>5.5478359322731716</v>
      </c>
      <c r="N37" s="276"/>
    </row>
    <row r="38" spans="1:14" s="11" customFormat="1" ht="6.6" customHeight="1" thickBot="1">
      <c r="A38" s="175"/>
      <c r="B38" s="15"/>
      <c r="C38" s="338"/>
      <c r="D38" s="195"/>
      <c r="E38" s="338"/>
      <c r="F38" s="195"/>
      <c r="G38" s="338"/>
      <c r="H38" s="37"/>
      <c r="I38" s="194"/>
      <c r="J38" s="60"/>
      <c r="K38" s="194"/>
      <c r="L38" s="60"/>
      <c r="M38" s="194"/>
      <c r="N38" s="37"/>
    </row>
    <row r="39" spans="1:14" s="4" customFormat="1" ht="6.6" customHeight="1">
      <c r="B39" s="53"/>
      <c r="C39" s="331"/>
      <c r="D39" s="193"/>
      <c r="E39" s="331"/>
      <c r="F39" s="193"/>
      <c r="G39" s="334"/>
      <c r="H39" s="24"/>
      <c r="I39" s="7"/>
    </row>
    <row r="40" spans="1:14" s="4" customFormat="1" ht="22.5" customHeight="1">
      <c r="A40" s="649" t="s">
        <v>157</v>
      </c>
      <c r="B40" s="650"/>
      <c r="C40" s="650"/>
      <c r="D40" s="650"/>
      <c r="E40" s="650"/>
      <c r="F40" s="650"/>
      <c r="G40" s="650"/>
      <c r="H40" s="650"/>
      <c r="I40" s="650"/>
      <c r="J40" s="650"/>
      <c r="K40" s="650"/>
      <c r="L40" s="650"/>
      <c r="M40" s="650"/>
      <c r="N40" s="650"/>
    </row>
    <row r="41" spans="1:14" s="4" customFormat="1" ht="10.199999999999999">
      <c r="A41" s="159" t="s">
        <v>31</v>
      </c>
      <c r="B41" s="53"/>
      <c r="C41" s="331"/>
      <c r="D41" s="193"/>
      <c r="E41" s="331"/>
      <c r="F41" s="193"/>
      <c r="G41" s="334"/>
      <c r="H41" s="24"/>
      <c r="I41" s="7"/>
    </row>
    <row r="42" spans="1:14" s="4" customFormat="1" ht="10.199999999999999">
      <c r="A42" s="158" t="s">
        <v>117</v>
      </c>
      <c r="B42" s="7"/>
      <c r="C42" s="337"/>
      <c r="D42" s="7"/>
      <c r="E42" s="337"/>
      <c r="F42" s="7"/>
      <c r="G42" s="337"/>
      <c r="H42" s="160"/>
    </row>
    <row r="43" spans="1:14">
      <c r="A43" s="4" t="s">
        <v>186</v>
      </c>
      <c r="B43" s="6"/>
      <c r="C43" s="330"/>
      <c r="D43" s="4"/>
      <c r="E43" s="330"/>
      <c r="F43" s="4"/>
      <c r="G43" s="330"/>
      <c r="H43" s="4"/>
      <c r="I43" s="4"/>
      <c r="J43" s="4"/>
      <c r="K43" s="4"/>
      <c r="L43" s="4"/>
      <c r="M43" s="4"/>
      <c r="N43" s="7"/>
    </row>
    <row r="45" spans="1:14">
      <c r="A45" s="326"/>
    </row>
    <row r="46" spans="1:14">
      <c r="A46" s="326"/>
    </row>
    <row r="47" spans="1:14">
      <c r="A47" s="326"/>
      <c r="B47" s="323"/>
      <c r="D47" s="323"/>
    </row>
    <row r="60" spans="3:7">
      <c r="C60" s="1"/>
      <c r="E60" s="1"/>
      <c r="G60" s="1"/>
    </row>
    <row r="61" spans="3:7">
      <c r="C61" s="1"/>
      <c r="E61" s="1"/>
      <c r="G61" s="1"/>
    </row>
    <row r="62" spans="3:7">
      <c r="C62" s="1"/>
      <c r="E62" s="1"/>
      <c r="G62" s="1"/>
    </row>
  </sheetData>
  <mergeCells count="13">
    <mergeCell ref="A40:N40"/>
    <mergeCell ref="B4:G4"/>
    <mergeCell ref="A1:N1"/>
    <mergeCell ref="D7:G7"/>
    <mergeCell ref="K7:N7"/>
    <mergeCell ref="I4:N4"/>
    <mergeCell ref="A4:A10"/>
    <mergeCell ref="B7:C10"/>
    <mergeCell ref="M10:N10"/>
    <mergeCell ref="D10:E10"/>
    <mergeCell ref="F10:G10"/>
    <mergeCell ref="I7:J10"/>
    <mergeCell ref="K10:L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zoomScaleNormal="100" workbookViewId="0">
      <pane xSplit="1" ySplit="11" topLeftCell="B42" activePane="bottomRight" state="frozen"/>
      <selection pane="topRight" activeCell="B1" sqref="B1"/>
      <selection pane="bottomLeft" activeCell="A12" sqref="A12"/>
      <selection pane="bottomRight" activeCell="I64" sqref="I64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25.5" customHeight="1">
      <c r="A1" s="658" t="s">
        <v>200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>
      <c r="A4" s="656" t="s">
        <v>143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4" s="11" customFormat="1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4" s="11" customFormat="1" ht="6.6" customHeight="1">
      <c r="A8" s="656"/>
      <c r="B8" s="657"/>
      <c r="C8" s="657"/>
      <c r="D8" s="462"/>
      <c r="E8" s="494"/>
      <c r="F8" s="462"/>
      <c r="G8" s="494"/>
      <c r="H8" s="460"/>
      <c r="I8" s="657"/>
      <c r="J8" s="657"/>
      <c r="K8" s="462"/>
      <c r="L8" s="462"/>
      <c r="M8" s="462"/>
      <c r="N8" s="462"/>
    </row>
    <row r="9" spans="1:14" s="11" customFormat="1" ht="6.6" customHeight="1">
      <c r="A9" s="656"/>
      <c r="B9" s="657"/>
      <c r="C9" s="657"/>
      <c r="D9" s="460"/>
      <c r="E9" s="495"/>
      <c r="F9" s="460"/>
      <c r="G9" s="495"/>
      <c r="H9" s="460"/>
      <c r="I9" s="657"/>
      <c r="J9" s="657"/>
      <c r="K9" s="460"/>
      <c r="L9" s="460"/>
      <c r="M9" s="460"/>
      <c r="N9" s="460"/>
    </row>
    <row r="10" spans="1:14" s="11" customFormat="1" ht="25.5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4" s="11" customFormat="1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11" customFormat="1" ht="6.6" customHeight="1">
      <c r="A12" s="62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4" s="52" customFormat="1" ht="12">
      <c r="A13" s="477" t="s">
        <v>56</v>
      </c>
      <c r="B13" s="470">
        <f>D13+F13</f>
        <v>292459</v>
      </c>
      <c r="C13" s="472"/>
      <c r="D13" s="479">
        <f>SUM(D14:D15)</f>
        <v>95198</v>
      </c>
      <c r="E13" s="497"/>
      <c r="F13" s="479">
        <f>SUM(F14:F16)</f>
        <v>197261</v>
      </c>
      <c r="G13" s="472"/>
      <c r="H13" s="508"/>
      <c r="I13" s="476">
        <f>SUM(I14:I15)</f>
        <v>99.981877801674756</v>
      </c>
      <c r="J13" s="476"/>
      <c r="K13" s="476">
        <f>SUM(K14:K15)</f>
        <v>100</v>
      </c>
      <c r="L13" s="476"/>
      <c r="M13" s="476">
        <f>SUM(M14:M15)</f>
        <v>99.97313204333345</v>
      </c>
      <c r="N13" s="501"/>
    </row>
    <row r="14" spans="1:14" s="11" customFormat="1">
      <c r="A14" s="492" t="s">
        <v>118</v>
      </c>
      <c r="B14" s="483">
        <f>D14+F14</f>
        <v>200832</v>
      </c>
      <c r="C14" s="498"/>
      <c r="D14" s="483">
        <v>62516</v>
      </c>
      <c r="E14" s="483"/>
      <c r="F14" s="483">
        <v>138316</v>
      </c>
      <c r="G14" s="486"/>
      <c r="H14" s="509"/>
      <c r="I14" s="488">
        <f>B14*100/B13</f>
        <v>68.670138378370979</v>
      </c>
      <c r="J14" s="488"/>
      <c r="K14" s="488">
        <f>D14*100/D13</f>
        <v>65.669446837118429</v>
      </c>
      <c r="L14" s="488"/>
      <c r="M14" s="488">
        <f>F14*100/F13</f>
        <v>70.11826970359067</v>
      </c>
      <c r="N14" s="510"/>
    </row>
    <row r="15" spans="1:14" s="11" customFormat="1">
      <c r="A15" s="492" t="s">
        <v>96</v>
      </c>
      <c r="B15" s="483">
        <f>D15+F15</f>
        <v>91574</v>
      </c>
      <c r="C15" s="498"/>
      <c r="D15" s="483">
        <v>32682</v>
      </c>
      <c r="E15" s="483"/>
      <c r="F15" s="483">
        <v>58892</v>
      </c>
      <c r="G15" s="486"/>
      <c r="H15" s="509"/>
      <c r="I15" s="488">
        <f>B15*100/B13</f>
        <v>31.311739423303781</v>
      </c>
      <c r="J15" s="500"/>
      <c r="K15" s="488">
        <f>D15*100/D13</f>
        <v>34.330553162881571</v>
      </c>
      <c r="L15" s="500"/>
      <c r="M15" s="488">
        <f>F15*100/F13</f>
        <v>29.854862339742777</v>
      </c>
      <c r="N15" s="502"/>
    </row>
    <row r="16" spans="1:14" s="11" customFormat="1" ht="11.4">
      <c r="A16" s="648" t="s">
        <v>11</v>
      </c>
      <c r="B16" s="483">
        <f>D16+F16</f>
        <v>53</v>
      </c>
      <c r="C16" s="498" t="s">
        <v>1</v>
      </c>
      <c r="D16" s="483">
        <v>0</v>
      </c>
      <c r="E16" s="483"/>
      <c r="F16" s="483">
        <v>53</v>
      </c>
      <c r="G16" s="486" t="s">
        <v>1</v>
      </c>
      <c r="H16" s="509"/>
      <c r="I16" s="493" t="s">
        <v>105</v>
      </c>
      <c r="J16" s="500"/>
      <c r="K16" s="488">
        <v>0</v>
      </c>
      <c r="L16" s="500"/>
      <c r="M16" s="493" t="s">
        <v>105</v>
      </c>
      <c r="N16" s="502"/>
    </row>
    <row r="17" spans="1:14" s="11" customFormat="1" ht="6.6" customHeight="1">
      <c r="A17" s="49"/>
      <c r="B17" s="238"/>
      <c r="C17" s="260"/>
      <c r="D17" s="238"/>
      <c r="E17" s="257"/>
      <c r="F17" s="235"/>
      <c r="G17" s="257"/>
      <c r="H17" s="390"/>
      <c r="I17" s="240"/>
      <c r="J17" s="389"/>
      <c r="K17" s="240"/>
      <c r="L17" s="389"/>
      <c r="M17" s="240"/>
      <c r="N17" s="273"/>
    </row>
    <row r="18" spans="1:14" s="52" customFormat="1" ht="12">
      <c r="A18" s="198" t="s">
        <v>12</v>
      </c>
      <c r="B18" s="424">
        <f>D18+F18</f>
        <v>246684</v>
      </c>
      <c r="C18" s="281"/>
      <c r="D18" s="424">
        <f>SUM(D19:D21)</f>
        <v>68854</v>
      </c>
      <c r="E18" s="377"/>
      <c r="F18" s="424">
        <f>SUM(F19:F21)</f>
        <v>177830</v>
      </c>
      <c r="G18" s="425"/>
      <c r="H18" s="428"/>
      <c r="I18" s="407">
        <f>SUM(I19:I20)</f>
        <v>99.978515023268628</v>
      </c>
      <c r="J18" s="407"/>
      <c r="K18" s="407">
        <f>SUM(K19:K20)</f>
        <v>100</v>
      </c>
      <c r="L18" s="407"/>
      <c r="M18" s="407">
        <f>SUM(M19:M20)</f>
        <v>99.970196254850137</v>
      </c>
      <c r="N18" s="275"/>
    </row>
    <row r="19" spans="1:14" s="11" customFormat="1">
      <c r="A19" s="444" t="s">
        <v>118</v>
      </c>
      <c r="B19" s="303">
        <f>D19+F19</f>
        <v>175191</v>
      </c>
      <c r="C19" s="260"/>
      <c r="D19" s="303">
        <v>44776</v>
      </c>
      <c r="E19" s="303"/>
      <c r="F19" s="303">
        <v>130415</v>
      </c>
      <c r="G19" s="260"/>
      <c r="H19" s="39"/>
      <c r="I19" s="244">
        <f>B19*100/B18</f>
        <v>71.018387897066688</v>
      </c>
      <c r="J19" s="244"/>
      <c r="K19" s="244">
        <f>D19*100/D18</f>
        <v>65.030354082551483</v>
      </c>
      <c r="L19" s="244"/>
      <c r="M19" s="244">
        <f>F19*100/F18</f>
        <v>73.336894787156268</v>
      </c>
      <c r="N19" s="276"/>
    </row>
    <row r="20" spans="1:14" s="11" customFormat="1">
      <c r="A20" s="444" t="s">
        <v>96</v>
      </c>
      <c r="B20" s="303">
        <f>D20+F20</f>
        <v>71440</v>
      </c>
      <c r="C20" s="259"/>
      <c r="D20" s="303">
        <v>24078</v>
      </c>
      <c r="E20" s="303"/>
      <c r="F20" s="303">
        <v>47362</v>
      </c>
      <c r="G20" s="260"/>
      <c r="H20" s="39"/>
      <c r="I20" s="244">
        <f>B20*100/B18</f>
        <v>28.960127126201943</v>
      </c>
      <c r="J20" s="264"/>
      <c r="K20" s="244">
        <f>D20*100/D18</f>
        <v>34.969645917448517</v>
      </c>
      <c r="L20" s="264"/>
      <c r="M20" s="244">
        <f>F20*100/F18</f>
        <v>26.633301467693865</v>
      </c>
      <c r="N20" s="276"/>
    </row>
    <row r="21" spans="1:14" s="11" customFormat="1" ht="11.4">
      <c r="A21" s="444" t="s">
        <v>11</v>
      </c>
      <c r="B21" s="303">
        <f>D21+F21</f>
        <v>53</v>
      </c>
      <c r="C21" s="259" t="s">
        <v>1</v>
      </c>
      <c r="D21" s="303">
        <v>0</v>
      </c>
      <c r="E21" s="303"/>
      <c r="F21" s="303">
        <v>53</v>
      </c>
      <c r="G21" s="260" t="s">
        <v>1</v>
      </c>
      <c r="H21" s="39"/>
      <c r="I21" s="282" t="s">
        <v>105</v>
      </c>
      <c r="J21" s="264"/>
      <c r="K21" s="244">
        <v>0</v>
      </c>
      <c r="L21" s="264"/>
      <c r="M21" s="282" t="s">
        <v>105</v>
      </c>
      <c r="N21" s="276"/>
    </row>
    <row r="22" spans="1:14" s="11" customFormat="1" ht="6.6" customHeight="1">
      <c r="A22" s="49"/>
      <c r="B22" s="303"/>
      <c r="C22" s="259"/>
      <c r="D22" s="303"/>
      <c r="E22" s="303"/>
      <c r="F22" s="303"/>
      <c r="G22" s="260"/>
      <c r="H22" s="39"/>
      <c r="I22" s="244"/>
      <c r="J22" s="244"/>
      <c r="K22" s="244"/>
      <c r="L22" s="244"/>
      <c r="M22" s="244"/>
      <c r="N22" s="276"/>
    </row>
    <row r="23" spans="1:14" s="52" customFormat="1" ht="12">
      <c r="A23" s="198" t="s">
        <v>13</v>
      </c>
      <c r="B23" s="424">
        <f>D23+F23</f>
        <v>45775</v>
      </c>
      <c r="C23" s="281"/>
      <c r="D23" s="424">
        <f>SUM(D24:D25)</f>
        <v>26344</v>
      </c>
      <c r="E23" s="424"/>
      <c r="F23" s="424">
        <f>SUM(F24:F25)</f>
        <v>19431</v>
      </c>
      <c r="G23" s="425"/>
      <c r="H23" s="428"/>
      <c r="I23" s="407">
        <f>SUM(I24:I25)</f>
        <v>100</v>
      </c>
      <c r="J23" s="407"/>
      <c r="K23" s="407">
        <f>SUM(K24:K25)</f>
        <v>100</v>
      </c>
      <c r="L23" s="407"/>
      <c r="M23" s="407">
        <f>SUM(M24:M25)</f>
        <v>100</v>
      </c>
      <c r="N23" s="280"/>
    </row>
    <row r="24" spans="1:14" s="11" customFormat="1">
      <c r="A24" s="444" t="s">
        <v>119</v>
      </c>
      <c r="B24" s="303">
        <f>D24+F24</f>
        <v>25641</v>
      </c>
      <c r="C24" s="259"/>
      <c r="D24" s="303">
        <v>17740</v>
      </c>
      <c r="E24" s="303"/>
      <c r="F24" s="303">
        <v>7901</v>
      </c>
      <c r="G24" s="260"/>
      <c r="H24" s="39"/>
      <c r="I24" s="244">
        <f>B24*100/B23</f>
        <v>56.015292190060073</v>
      </c>
      <c r="J24" s="244"/>
      <c r="K24" s="244">
        <f>D24*100/D23</f>
        <v>67.339811721834195</v>
      </c>
      <c r="L24" s="244"/>
      <c r="M24" s="244">
        <f>F24*100/F23</f>
        <v>40.661829036076369</v>
      </c>
      <c r="N24" s="276"/>
    </row>
    <row r="25" spans="1:14" s="11" customFormat="1">
      <c r="A25" s="444" t="s">
        <v>95</v>
      </c>
      <c r="B25" s="303">
        <f>D25+F25</f>
        <v>20134</v>
      </c>
      <c r="C25" s="259"/>
      <c r="D25" s="303">
        <v>8604</v>
      </c>
      <c r="E25" s="303"/>
      <c r="F25" s="303">
        <v>11530</v>
      </c>
      <c r="G25" s="260"/>
      <c r="H25" s="39"/>
      <c r="I25" s="244">
        <f>B25*100/B23</f>
        <v>43.984707809939927</v>
      </c>
      <c r="J25" s="264"/>
      <c r="K25" s="244">
        <f>D25*100/D23</f>
        <v>32.660188278165805</v>
      </c>
      <c r="L25" s="264"/>
      <c r="M25" s="244">
        <f>F25*100/F23</f>
        <v>59.338170963923631</v>
      </c>
      <c r="N25" s="276"/>
    </row>
    <row r="26" spans="1:14" s="11" customFormat="1" ht="6.6" customHeight="1" thickBot="1">
      <c r="A26" s="175"/>
      <c r="B26" s="22"/>
      <c r="C26" s="341"/>
      <c r="D26" s="22"/>
      <c r="E26" s="341"/>
      <c r="F26" s="38"/>
      <c r="G26" s="329"/>
      <c r="H26" s="22"/>
      <c r="I26" s="208"/>
      <c r="J26" s="173"/>
      <c r="K26" s="208"/>
      <c r="L26" s="173"/>
      <c r="M26" s="208"/>
      <c r="N26" s="9"/>
    </row>
    <row r="27" spans="1:14" s="4" customFormat="1" ht="6.6" customHeight="1">
      <c r="A27" s="59"/>
      <c r="B27" s="63"/>
      <c r="C27" s="342"/>
      <c r="D27" s="63"/>
      <c r="E27" s="344"/>
      <c r="F27" s="207"/>
      <c r="G27" s="337"/>
      <c r="H27" s="7"/>
      <c r="I27" s="7"/>
      <c r="J27" s="7"/>
      <c r="K27" s="7"/>
      <c r="L27" s="7"/>
      <c r="M27" s="7"/>
      <c r="N27" s="7"/>
    </row>
    <row r="28" spans="1:14" s="4" customFormat="1" ht="11.4">
      <c r="A28" s="5" t="s">
        <v>94</v>
      </c>
      <c r="B28" s="24"/>
      <c r="C28" s="334"/>
      <c r="D28" s="24"/>
      <c r="E28" s="337"/>
      <c r="F28" s="7"/>
      <c r="G28" s="337"/>
    </row>
    <row r="29" spans="1:14" s="4" customFormat="1" ht="11.4">
      <c r="A29" s="5" t="s">
        <v>93</v>
      </c>
      <c r="C29" s="330"/>
      <c r="E29" s="330"/>
      <c r="G29" s="330"/>
      <c r="M29" s="6"/>
    </row>
    <row r="30" spans="1:14" s="4" customFormat="1" ht="10.199999999999999">
      <c r="A30" s="4" t="s">
        <v>186</v>
      </c>
      <c r="B30" s="6"/>
      <c r="C30" s="330"/>
      <c r="E30" s="330"/>
      <c r="G30" s="330"/>
      <c r="N30" s="7"/>
    </row>
    <row r="31" spans="1:14" s="11" customFormat="1" ht="11.4">
      <c r="C31" s="266"/>
      <c r="E31" s="266"/>
      <c r="G31" s="266"/>
    </row>
    <row r="32" spans="1:14" s="11" customFormat="1" ht="11.4">
      <c r="C32" s="266"/>
      <c r="E32" s="266"/>
      <c r="G32" s="266"/>
    </row>
    <row r="33" spans="1:14" s="11" customFormat="1" ht="11.4">
      <c r="C33" s="266"/>
      <c r="E33" s="266"/>
      <c r="G33" s="266"/>
    </row>
    <row r="34" spans="1:14" ht="25.5" customHeight="1">
      <c r="A34" s="658" t="s">
        <v>201</v>
      </c>
      <c r="B34" s="658"/>
      <c r="C34" s="658"/>
      <c r="D34" s="658"/>
      <c r="E34" s="658"/>
      <c r="F34" s="658"/>
      <c r="G34" s="658"/>
      <c r="H34" s="658"/>
      <c r="I34" s="658"/>
      <c r="J34" s="658"/>
      <c r="K34" s="658"/>
      <c r="L34" s="658"/>
      <c r="M34" s="658"/>
      <c r="N34" s="658"/>
    </row>
    <row r="35" spans="1:14" s="11" customFormat="1" ht="6.6" customHeight="1" thickBot="1">
      <c r="A35" s="206"/>
      <c r="B35" s="206"/>
      <c r="C35" s="343"/>
      <c r="D35" s="206"/>
      <c r="E35" s="343"/>
      <c r="F35" s="206"/>
      <c r="G35" s="343"/>
      <c r="H35" s="206"/>
      <c r="I35" s="206"/>
      <c r="J35" s="206"/>
      <c r="K35" s="206"/>
      <c r="L35" s="206"/>
      <c r="M35" s="206"/>
      <c r="N35" s="9"/>
    </row>
    <row r="36" spans="1:14" s="11" customFormat="1" ht="6.6" customHeight="1">
      <c r="A36" s="455"/>
      <c r="B36" s="455"/>
      <c r="C36" s="456"/>
      <c r="D36" s="455"/>
      <c r="E36" s="456"/>
      <c r="F36" s="455"/>
      <c r="G36" s="456"/>
      <c r="H36" s="455"/>
      <c r="I36" s="455"/>
      <c r="J36" s="455"/>
      <c r="K36" s="455"/>
      <c r="L36" s="455"/>
      <c r="M36" s="455"/>
      <c r="N36" s="455"/>
    </row>
    <row r="37" spans="1:14" s="11" customFormat="1" ht="12" customHeight="1">
      <c r="A37" s="656" t="s">
        <v>144</v>
      </c>
      <c r="B37" s="651" t="s">
        <v>54</v>
      </c>
      <c r="C37" s="651"/>
      <c r="D37" s="651"/>
      <c r="E37" s="651"/>
      <c r="F37" s="651"/>
      <c r="G37" s="651"/>
      <c r="H37" s="457"/>
      <c r="I37" s="651" t="s">
        <v>55</v>
      </c>
      <c r="J37" s="651"/>
      <c r="K37" s="651"/>
      <c r="L37" s="651"/>
      <c r="M37" s="651"/>
      <c r="N37" s="651"/>
    </row>
    <row r="38" spans="1:14" s="11" customFormat="1" ht="6.6" customHeight="1">
      <c r="A38" s="656"/>
      <c r="B38" s="458"/>
      <c r="C38" s="459"/>
      <c r="D38" s="458"/>
      <c r="E38" s="459"/>
      <c r="F38" s="458"/>
      <c r="G38" s="459"/>
      <c r="H38" s="460"/>
      <c r="I38" s="458"/>
      <c r="J38" s="458"/>
      <c r="K38" s="458"/>
      <c r="L38" s="458"/>
      <c r="M38" s="458"/>
      <c r="N38" s="458"/>
    </row>
    <row r="39" spans="1:14" s="11" customFormat="1" ht="6.6" customHeight="1">
      <c r="A39" s="656"/>
      <c r="B39" s="457"/>
      <c r="C39" s="461"/>
      <c r="D39" s="457"/>
      <c r="E39" s="461"/>
      <c r="F39" s="457"/>
      <c r="G39" s="461"/>
      <c r="H39" s="460"/>
      <c r="I39" s="457"/>
      <c r="J39" s="457"/>
      <c r="K39" s="457"/>
      <c r="L39" s="457"/>
      <c r="M39" s="457"/>
      <c r="N39" s="457"/>
    </row>
    <row r="40" spans="1:14" s="11" customFormat="1" ht="25.5" customHeight="1">
      <c r="A40" s="656"/>
      <c r="B40" s="657" t="s">
        <v>2</v>
      </c>
      <c r="C40" s="657"/>
      <c r="D40" s="652" t="s">
        <v>0</v>
      </c>
      <c r="E40" s="652"/>
      <c r="F40" s="652"/>
      <c r="G40" s="652"/>
      <c r="H40" s="460"/>
      <c r="I40" s="657" t="s">
        <v>2</v>
      </c>
      <c r="J40" s="657"/>
      <c r="K40" s="652" t="s">
        <v>0</v>
      </c>
      <c r="L40" s="652"/>
      <c r="M40" s="652"/>
      <c r="N40" s="652"/>
    </row>
    <row r="41" spans="1:14" s="11" customFormat="1" ht="6.6" customHeight="1">
      <c r="A41" s="656"/>
      <c r="B41" s="657"/>
      <c r="C41" s="657"/>
      <c r="D41" s="462"/>
      <c r="E41" s="494"/>
      <c r="F41" s="462"/>
      <c r="G41" s="494"/>
      <c r="H41" s="460"/>
      <c r="I41" s="657"/>
      <c r="J41" s="657"/>
      <c r="K41" s="462"/>
      <c r="L41" s="462"/>
      <c r="M41" s="462"/>
      <c r="N41" s="462"/>
    </row>
    <row r="42" spans="1:14" s="11" customFormat="1" ht="6.6" customHeight="1">
      <c r="A42" s="656"/>
      <c r="B42" s="657"/>
      <c r="C42" s="657"/>
      <c r="D42" s="460"/>
      <c r="E42" s="495"/>
      <c r="F42" s="460"/>
      <c r="G42" s="495"/>
      <c r="H42" s="460"/>
      <c r="I42" s="657"/>
      <c r="J42" s="657"/>
      <c r="K42" s="460"/>
      <c r="L42" s="460"/>
      <c r="M42" s="460"/>
      <c r="N42" s="460"/>
    </row>
    <row r="43" spans="1:14" s="11" customFormat="1" ht="24.6" customHeight="1">
      <c r="A43" s="656"/>
      <c r="B43" s="657"/>
      <c r="C43" s="657"/>
      <c r="D43" s="653" t="s">
        <v>3</v>
      </c>
      <c r="E43" s="653"/>
      <c r="F43" s="653" t="s">
        <v>10</v>
      </c>
      <c r="G43" s="653"/>
      <c r="H43" s="460"/>
      <c r="I43" s="657"/>
      <c r="J43" s="657"/>
      <c r="K43" s="653" t="s">
        <v>3</v>
      </c>
      <c r="L43" s="653"/>
      <c r="M43" s="653" t="s">
        <v>10</v>
      </c>
      <c r="N43" s="653"/>
    </row>
    <row r="44" spans="1:14" s="11" customFormat="1" ht="6.6" customHeight="1">
      <c r="A44" s="465"/>
      <c r="B44" s="466"/>
      <c r="C44" s="496"/>
      <c r="D44" s="468"/>
      <c r="E44" s="463"/>
      <c r="F44" s="462"/>
      <c r="G44" s="494"/>
      <c r="H44" s="462"/>
      <c r="I44" s="466"/>
      <c r="J44" s="466"/>
      <c r="K44" s="468"/>
      <c r="L44" s="468"/>
      <c r="M44" s="462"/>
      <c r="N44" s="462"/>
    </row>
    <row r="45" spans="1:14" s="11" customFormat="1" ht="6.6" customHeight="1">
      <c r="A45" s="205"/>
      <c r="B45" s="26"/>
      <c r="C45" s="260"/>
      <c r="D45" s="26"/>
      <c r="E45" s="260"/>
      <c r="F45" s="26"/>
      <c r="G45" s="260"/>
    </row>
    <row r="46" spans="1:14" s="11" customFormat="1" ht="12">
      <c r="A46" s="477" t="s">
        <v>56</v>
      </c>
      <c r="B46" s="470">
        <f t="shared" ref="B46:B51" si="0">D46+F46</f>
        <v>292462</v>
      </c>
      <c r="C46" s="489"/>
      <c r="D46" s="479">
        <f>SUM(D47:D51)</f>
        <v>95200</v>
      </c>
      <c r="E46" s="473"/>
      <c r="F46" s="479">
        <f>SUM(F47:F51)</f>
        <v>197262</v>
      </c>
      <c r="G46" s="473"/>
      <c r="H46" s="474"/>
      <c r="I46" s="511">
        <f>SUM(I47:I50)</f>
        <v>100.00000000000001</v>
      </c>
      <c r="J46" s="511"/>
      <c r="K46" s="511">
        <f>SUM(K47:K50)</f>
        <v>100</v>
      </c>
      <c r="L46" s="511"/>
      <c r="M46" s="511">
        <f>SUM(M47:M50)</f>
        <v>99.999999999999986</v>
      </c>
      <c r="N46" s="501"/>
    </row>
    <row r="47" spans="1:14" s="11" customFormat="1" ht="11.4">
      <c r="A47" s="512" t="s">
        <v>92</v>
      </c>
      <c r="B47" s="483">
        <f t="shared" si="0"/>
        <v>193021</v>
      </c>
      <c r="C47" s="499"/>
      <c r="D47" s="483">
        <v>53843</v>
      </c>
      <c r="E47" s="483"/>
      <c r="F47" s="483">
        <v>139178</v>
      </c>
      <c r="G47" s="499"/>
      <c r="H47" s="487"/>
      <c r="I47" s="488">
        <f>B47*100/SUM(B47:B50)</f>
        <v>66.030267992145653</v>
      </c>
      <c r="J47" s="507"/>
      <c r="K47" s="488">
        <f>D47*100/SUM(D47:D50)</f>
        <v>56.576196030219926</v>
      </c>
      <c r="L47" s="507"/>
      <c r="M47" s="488">
        <f>F47*100/SUM(F47:F50)</f>
        <v>70.593904226666595</v>
      </c>
      <c r="N47" s="502"/>
    </row>
    <row r="48" spans="1:14" s="11" customFormat="1" ht="11.4">
      <c r="A48" s="512" t="s">
        <v>91</v>
      </c>
      <c r="B48" s="483">
        <f t="shared" si="0"/>
        <v>20276</v>
      </c>
      <c r="C48" s="499"/>
      <c r="D48" s="483">
        <v>14301</v>
      </c>
      <c r="E48" s="483"/>
      <c r="F48" s="483">
        <v>5975</v>
      </c>
      <c r="G48" s="499"/>
      <c r="H48" s="487"/>
      <c r="I48" s="488">
        <f>B48*100/SUM(B47:B50)</f>
        <v>6.9361868076983599</v>
      </c>
      <c r="J48" s="488"/>
      <c r="K48" s="488">
        <f>D48*100/SUM(D47:D50)</f>
        <v>15.02695205371497</v>
      </c>
      <c r="L48" s="488"/>
      <c r="M48" s="488">
        <f>F48*100/SUM(F47:F50)</f>
        <v>3.0306411771568276</v>
      </c>
      <c r="N48" s="502"/>
    </row>
    <row r="49" spans="1:14" s="11" customFormat="1" ht="11.4">
      <c r="A49" s="512" t="s">
        <v>90</v>
      </c>
      <c r="B49" s="483">
        <f t="shared" si="0"/>
        <v>76066</v>
      </c>
      <c r="C49" s="499"/>
      <c r="D49" s="483">
        <v>26382</v>
      </c>
      <c r="E49" s="483"/>
      <c r="F49" s="483">
        <v>49684</v>
      </c>
      <c r="G49" s="499"/>
      <c r="H49" s="487"/>
      <c r="I49" s="488">
        <f>B49*100/SUM(B47:B50)</f>
        <v>26.021305272952429</v>
      </c>
      <c r="J49" s="488"/>
      <c r="K49" s="488">
        <f>D49*100/SUM(D47:D50)</f>
        <v>27.721211739116729</v>
      </c>
      <c r="L49" s="488"/>
      <c r="M49" s="488">
        <f>F49*100/SUM(F47:F50)</f>
        <v>25.200732426085324</v>
      </c>
      <c r="N49" s="502"/>
    </row>
    <row r="50" spans="1:14" s="11" customFormat="1">
      <c r="A50" s="512" t="s">
        <v>120</v>
      </c>
      <c r="B50" s="483">
        <f t="shared" si="0"/>
        <v>2959</v>
      </c>
      <c r="C50" s="486"/>
      <c r="D50" s="483">
        <v>643</v>
      </c>
      <c r="E50" s="483" t="s">
        <v>1</v>
      </c>
      <c r="F50" s="483">
        <v>2316</v>
      </c>
      <c r="G50" s="499"/>
      <c r="H50" s="487"/>
      <c r="I50" s="488">
        <f>B50*100/SUM(B47:B50)</f>
        <v>1.0122399272035632</v>
      </c>
      <c r="J50" s="488"/>
      <c r="K50" s="488">
        <f>D50*100/SUM(D47:D50)</f>
        <v>0.67564017694837608</v>
      </c>
      <c r="L50" s="507"/>
      <c r="M50" s="488">
        <f>F50*100/SUM(F47:F50)</f>
        <v>1.1747221700912489</v>
      </c>
      <c r="N50" s="510"/>
    </row>
    <row r="51" spans="1:14" s="11" customFormat="1" ht="11.4">
      <c r="A51" s="512" t="s">
        <v>11</v>
      </c>
      <c r="B51" s="483">
        <f t="shared" si="0"/>
        <v>140</v>
      </c>
      <c r="C51" s="486" t="s">
        <v>1</v>
      </c>
      <c r="D51" s="483">
        <v>31</v>
      </c>
      <c r="E51" s="483" t="s">
        <v>1</v>
      </c>
      <c r="F51" s="483">
        <v>109</v>
      </c>
      <c r="G51" s="499" t="s">
        <v>1</v>
      </c>
      <c r="H51" s="487"/>
      <c r="I51" s="493" t="s">
        <v>105</v>
      </c>
      <c r="J51" s="493"/>
      <c r="K51" s="493" t="s">
        <v>105</v>
      </c>
      <c r="L51" s="588"/>
      <c r="M51" s="493" t="s">
        <v>105</v>
      </c>
      <c r="N51" s="510"/>
    </row>
    <row r="52" spans="1:14" s="11" customFormat="1" ht="6.6" customHeight="1">
      <c r="A52" s="204"/>
      <c r="B52" s="405"/>
      <c r="C52" s="259"/>
      <c r="D52" s="247"/>
      <c r="E52" s="259"/>
      <c r="F52" s="247"/>
      <c r="G52" s="260"/>
      <c r="H52" s="56"/>
      <c r="I52" s="250"/>
      <c r="J52" s="250"/>
      <c r="K52" s="244"/>
      <c r="L52" s="244"/>
      <c r="M52" s="244"/>
      <c r="N52" s="276"/>
    </row>
    <row r="53" spans="1:14" s="11" customFormat="1" ht="12">
      <c r="A53" s="198" t="s">
        <v>12</v>
      </c>
      <c r="B53" s="424">
        <f t="shared" ref="B53:B58" si="1">D53+F53</f>
        <v>246685</v>
      </c>
      <c r="C53" s="281"/>
      <c r="D53" s="424">
        <f>SUM(D54:D58)</f>
        <v>68855</v>
      </c>
      <c r="E53" s="429"/>
      <c r="F53" s="424">
        <f>SUM(F54:F58)</f>
        <v>177830</v>
      </c>
      <c r="G53" s="198"/>
      <c r="H53" s="428"/>
      <c r="I53" s="430">
        <f>SUM(I54:I57)</f>
        <v>100</v>
      </c>
      <c r="J53" s="430"/>
      <c r="K53" s="430">
        <f>SUM(K54:K57)</f>
        <v>100.00000000000001</v>
      </c>
      <c r="L53" s="430"/>
      <c r="M53" s="430">
        <f>SUM(M54:M57)</f>
        <v>99.999999999999986</v>
      </c>
      <c r="N53" s="278"/>
    </row>
    <row r="54" spans="1:14" s="11" customFormat="1" ht="11.4">
      <c r="A54" s="203" t="s">
        <v>89</v>
      </c>
      <c r="B54" s="303">
        <f t="shared" si="1"/>
        <v>183231</v>
      </c>
      <c r="C54" s="260"/>
      <c r="D54" s="303">
        <v>47889</v>
      </c>
      <c r="E54" s="303"/>
      <c r="F54" s="303">
        <v>135342</v>
      </c>
      <c r="G54" s="260"/>
      <c r="H54" s="56"/>
      <c r="I54" s="244">
        <f>B54*100/SUM($B$54:$B$57)</f>
        <v>74.319495426798355</v>
      </c>
      <c r="J54" s="250"/>
      <c r="K54" s="244">
        <f>D54*100/SUM($D$54:$D$57)</f>
        <v>69.581831919097993</v>
      </c>
      <c r="L54" s="250"/>
      <c r="M54" s="244">
        <f>F54*100/SUM($F$54:$F$57)</f>
        <v>76.154196746585939</v>
      </c>
      <c r="N54" s="276"/>
    </row>
    <row r="55" spans="1:14" s="11" customFormat="1" ht="11.4">
      <c r="A55" s="203" t="s">
        <v>88</v>
      </c>
      <c r="B55" s="303">
        <f t="shared" si="1"/>
        <v>715</v>
      </c>
      <c r="C55" s="260" t="s">
        <v>1</v>
      </c>
      <c r="D55" s="303">
        <v>359</v>
      </c>
      <c r="E55" s="303" t="s">
        <v>1</v>
      </c>
      <c r="F55" s="303">
        <v>356</v>
      </c>
      <c r="G55" s="260" t="s">
        <v>1</v>
      </c>
      <c r="H55" s="56"/>
      <c r="I55" s="244">
        <f>B55*100/SUM($B$54:$B$57)</f>
        <v>0.29000790930661746</v>
      </c>
      <c r="J55" s="244"/>
      <c r="K55" s="244">
        <f>D55*100/SUM($D$54:$D$57)</f>
        <v>0.52162036498895736</v>
      </c>
      <c r="L55" s="250"/>
      <c r="M55" s="244">
        <f>F55*100/SUM($F$54:$F$57)</f>
        <v>0.20031397527585373</v>
      </c>
      <c r="N55" s="276"/>
    </row>
    <row r="56" spans="1:14" s="11" customFormat="1" ht="11.4">
      <c r="A56" s="203" t="s">
        <v>87</v>
      </c>
      <c r="B56" s="303">
        <f t="shared" si="1"/>
        <v>59919</v>
      </c>
      <c r="C56" s="260"/>
      <c r="D56" s="303">
        <v>20046</v>
      </c>
      <c r="E56" s="303"/>
      <c r="F56" s="303">
        <v>39873</v>
      </c>
      <c r="G56" s="260"/>
      <c r="H56" s="56"/>
      <c r="I56" s="244">
        <f>B56*100/SUM($B$54:$B$57)</f>
        <v>24.303474010829667</v>
      </c>
      <c r="J56" s="244"/>
      <c r="K56" s="244">
        <f>D56*100/SUM($D$54:$D$57)</f>
        <v>29.126467511333257</v>
      </c>
      <c r="L56" s="250"/>
      <c r="M56" s="244">
        <f>F56*100/SUM($F$54:$F$57)</f>
        <v>22.435727910601447</v>
      </c>
      <c r="N56" s="276"/>
    </row>
    <row r="57" spans="1:14" s="11" customFormat="1">
      <c r="A57" s="203" t="s">
        <v>120</v>
      </c>
      <c r="B57" s="303">
        <f t="shared" si="1"/>
        <v>2680</v>
      </c>
      <c r="C57" s="260"/>
      <c r="D57" s="303">
        <v>530</v>
      </c>
      <c r="E57" s="303" t="s">
        <v>1</v>
      </c>
      <c r="F57" s="303">
        <v>2150</v>
      </c>
      <c r="G57" s="260"/>
      <c r="H57" s="56"/>
      <c r="I57" s="244">
        <f>B57*100/SUM($B$54:$B$57)</f>
        <v>1.0870226530653633</v>
      </c>
      <c r="J57" s="244"/>
      <c r="K57" s="244">
        <f>D57*100/SUM($D$54:$D$57)</f>
        <v>0.77008020457979776</v>
      </c>
      <c r="L57" s="244"/>
      <c r="M57" s="244">
        <f>F57*100/SUM($F$54:$F$57)</f>
        <v>1.2097613675367571</v>
      </c>
      <c r="N57" s="276"/>
    </row>
    <row r="58" spans="1:14" s="11" customFormat="1" ht="11.4">
      <c r="A58" s="203" t="s">
        <v>11</v>
      </c>
      <c r="B58" s="303">
        <f t="shared" si="1"/>
        <v>140</v>
      </c>
      <c r="C58" s="260" t="s">
        <v>1</v>
      </c>
      <c r="D58" s="303">
        <v>31</v>
      </c>
      <c r="E58" s="303" t="s">
        <v>1</v>
      </c>
      <c r="F58" s="303">
        <v>109</v>
      </c>
      <c r="G58" s="260" t="s">
        <v>1</v>
      </c>
      <c r="H58" s="56"/>
      <c r="I58" s="590" t="s">
        <v>105</v>
      </c>
      <c r="J58" s="590"/>
      <c r="K58" s="590" t="s">
        <v>105</v>
      </c>
      <c r="L58" s="590"/>
      <c r="M58" s="590" t="s">
        <v>105</v>
      </c>
      <c r="N58" s="276"/>
    </row>
    <row r="59" spans="1:14" s="11" customFormat="1" ht="6.6" customHeight="1">
      <c r="A59" s="204"/>
      <c r="B59" s="405"/>
      <c r="C59" s="260"/>
      <c r="D59" s="303"/>
      <c r="E59" s="303"/>
      <c r="F59" s="303"/>
      <c r="G59" s="260"/>
      <c r="H59" s="56"/>
      <c r="I59" s="244"/>
      <c r="J59" s="244"/>
      <c r="K59" s="244"/>
      <c r="L59" s="244"/>
      <c r="M59" s="244"/>
      <c r="N59" s="276"/>
    </row>
    <row r="60" spans="1:14" s="11" customFormat="1" ht="12">
      <c r="A60" s="198" t="s">
        <v>13</v>
      </c>
      <c r="B60" s="424">
        <f>D60+F60</f>
        <v>45777</v>
      </c>
      <c r="C60" s="281"/>
      <c r="D60" s="424">
        <f>SUM(D61:D65)</f>
        <v>26345</v>
      </c>
      <c r="E60" s="424"/>
      <c r="F60" s="424">
        <f>SUM(F61:F65)</f>
        <v>19432</v>
      </c>
      <c r="G60" s="198"/>
      <c r="H60" s="428"/>
      <c r="I60" s="430">
        <f>SUM(I61:I64)</f>
        <v>100</v>
      </c>
      <c r="J60" s="430"/>
      <c r="K60" s="430">
        <f>SUM(K61:K64)</f>
        <v>100.00000000000001</v>
      </c>
      <c r="L60" s="430"/>
      <c r="M60" s="430">
        <f>SUM(M61:M64)</f>
        <v>100</v>
      </c>
      <c r="N60" s="278"/>
    </row>
    <row r="61" spans="1:14" s="11" customFormat="1" ht="11.4">
      <c r="A61" s="203" t="s">
        <v>86</v>
      </c>
      <c r="B61" s="303">
        <f>D61+F61</f>
        <v>9790</v>
      </c>
      <c r="C61" s="260"/>
      <c r="D61" s="303">
        <v>5954</v>
      </c>
      <c r="E61" s="303"/>
      <c r="F61" s="303">
        <v>3836</v>
      </c>
      <c r="G61" s="260"/>
      <c r="H61" s="56"/>
      <c r="I61" s="244">
        <f>B61*100/SUM(B61:B64)</f>
        <v>21.386285689319966</v>
      </c>
      <c r="J61" s="250"/>
      <c r="K61" s="244">
        <f>D61*100/SUM(D61:D64)</f>
        <v>22.600113873600304</v>
      </c>
      <c r="L61" s="250"/>
      <c r="M61" s="244">
        <f>F61*100/SUM(F61:F64)</f>
        <v>19.740634005763688</v>
      </c>
      <c r="N61" s="276"/>
    </row>
    <row r="62" spans="1:14" s="11" customFormat="1" ht="11.4">
      <c r="A62" s="203" t="s">
        <v>85</v>
      </c>
      <c r="B62" s="303">
        <f>D62+F62</f>
        <v>19561</v>
      </c>
      <c r="C62" s="260"/>
      <c r="D62" s="303">
        <v>13942</v>
      </c>
      <c r="E62" s="303"/>
      <c r="F62" s="303">
        <v>5619</v>
      </c>
      <c r="G62" s="260"/>
      <c r="H62" s="56"/>
      <c r="I62" s="244">
        <f>B62*100/SUM(B61:B64)</f>
        <v>42.731065819079447</v>
      </c>
      <c r="J62" s="244"/>
      <c r="K62" s="244">
        <f>D62*100/SUM(D61:D64)</f>
        <v>52.920857847788952</v>
      </c>
      <c r="L62" s="244"/>
      <c r="M62" s="244">
        <f>F62*100/SUM(F61:F64)</f>
        <v>28.916220666941129</v>
      </c>
      <c r="N62" s="276"/>
    </row>
    <row r="63" spans="1:14" s="11" customFormat="1" ht="11.4">
      <c r="A63" s="203" t="s">
        <v>84</v>
      </c>
      <c r="B63" s="303">
        <f>D63+F63</f>
        <v>16147</v>
      </c>
      <c r="C63" s="260"/>
      <c r="D63" s="303">
        <v>6336</v>
      </c>
      <c r="E63" s="303"/>
      <c r="F63" s="303">
        <v>9811</v>
      </c>
      <c r="G63" s="260"/>
      <c r="H63" s="56"/>
      <c r="I63" s="244">
        <f>B63*100/SUM(B61:B64)</f>
        <v>35.273172117001991</v>
      </c>
      <c r="J63" s="244"/>
      <c r="K63" s="244">
        <f>D63*100/SUM(D61:D64)</f>
        <v>24.050104384133611</v>
      </c>
      <c r="L63" s="244"/>
      <c r="M63" s="244">
        <f>F63*100/SUM(F61:F64)</f>
        <v>50.488884314532733</v>
      </c>
      <c r="N63" s="276"/>
    </row>
    <row r="64" spans="1:14" s="11" customFormat="1">
      <c r="A64" s="203" t="s">
        <v>120</v>
      </c>
      <c r="B64" s="303">
        <f>D64+F64</f>
        <v>279</v>
      </c>
      <c r="C64" s="260" t="s">
        <v>1</v>
      </c>
      <c r="D64" s="303">
        <v>113</v>
      </c>
      <c r="E64" s="303" t="s">
        <v>1</v>
      </c>
      <c r="F64" s="303">
        <v>166</v>
      </c>
      <c r="G64" s="260" t="s">
        <v>1</v>
      </c>
      <c r="H64" s="56"/>
      <c r="I64" s="244">
        <f>B64*100/SUM(B61:B64)</f>
        <v>0.6094763745985976</v>
      </c>
      <c r="J64" s="244"/>
      <c r="K64" s="244">
        <f>D64*100/SUM(D61:D64)</f>
        <v>0.42892389447713036</v>
      </c>
      <c r="L64" s="244"/>
      <c r="M64" s="244">
        <f>F64*100/SUM(F61:F64)</f>
        <v>0.8542610127624537</v>
      </c>
      <c r="N64" s="276"/>
    </row>
    <row r="65" spans="1:14" s="11" customFormat="1" ht="6.6" customHeight="1" thickBot="1">
      <c r="A65" s="202"/>
      <c r="B65" s="15"/>
      <c r="C65" s="338"/>
      <c r="D65" s="15"/>
      <c r="E65" s="338"/>
      <c r="F65" s="15"/>
      <c r="G65" s="338"/>
      <c r="H65" s="37"/>
      <c r="I65" s="194"/>
      <c r="J65" s="60"/>
      <c r="K65" s="194"/>
      <c r="L65" s="60"/>
      <c r="M65" s="194"/>
      <c r="N65" s="37"/>
    </row>
    <row r="66" spans="1:14" s="4" customFormat="1" ht="6.6" customHeight="1">
      <c r="A66" s="201"/>
      <c r="B66" s="24"/>
      <c r="C66" s="334"/>
      <c r="D66" s="24"/>
      <c r="E66" s="334"/>
      <c r="F66" s="24"/>
      <c r="G66" s="334"/>
      <c r="H66" s="7"/>
      <c r="I66" s="7"/>
      <c r="J66" s="7"/>
      <c r="K66" s="7"/>
      <c r="L66" s="7"/>
      <c r="M66" s="7"/>
      <c r="N66" s="7"/>
    </row>
    <row r="67" spans="1:14" s="4" customFormat="1" ht="11.4">
      <c r="A67" s="4" t="s">
        <v>121</v>
      </c>
      <c r="B67" s="18"/>
      <c r="C67" s="331"/>
      <c r="D67" s="18"/>
      <c r="E67" s="331"/>
      <c r="F67" s="18"/>
      <c r="G67" s="331"/>
    </row>
    <row r="68" spans="1:14" s="4" customFormat="1" ht="22.5" customHeight="1">
      <c r="A68" s="649" t="s">
        <v>157</v>
      </c>
      <c r="B68" s="650"/>
      <c r="C68" s="650"/>
      <c r="D68" s="650"/>
      <c r="E68" s="650"/>
      <c r="F68" s="650"/>
      <c r="G68" s="650"/>
      <c r="H68" s="650"/>
      <c r="I68" s="650"/>
      <c r="J68" s="650"/>
      <c r="K68" s="650"/>
      <c r="L68" s="650"/>
      <c r="M68" s="650"/>
      <c r="N68" s="650"/>
    </row>
    <row r="69" spans="1:14" s="4" customFormat="1" ht="10.199999999999999">
      <c r="A69" s="159" t="s">
        <v>31</v>
      </c>
      <c r="B69" s="6"/>
      <c r="C69" s="330"/>
      <c r="E69" s="330"/>
      <c r="G69" s="330"/>
      <c r="N69" s="7"/>
    </row>
    <row r="70" spans="1:14" s="4" customFormat="1" ht="10.199999999999999">
      <c r="A70" s="158" t="s">
        <v>117</v>
      </c>
      <c r="B70" s="7"/>
      <c r="C70" s="337"/>
      <c r="D70" s="7"/>
      <c r="E70" s="337"/>
      <c r="F70" s="7"/>
      <c r="G70" s="337"/>
      <c r="H70" s="160"/>
      <c r="M70" s="7"/>
      <c r="N70" s="7"/>
    </row>
    <row r="71" spans="1:14" s="4" customFormat="1" ht="10.199999999999999">
      <c r="A71" s="4" t="s">
        <v>186</v>
      </c>
      <c r="B71" s="6"/>
      <c r="C71" s="330"/>
      <c r="E71" s="330"/>
      <c r="G71" s="330"/>
      <c r="N71" s="7"/>
    </row>
    <row r="72" spans="1:14">
      <c r="M72" s="157"/>
      <c r="N72" s="157"/>
    </row>
    <row r="73" spans="1:14" ht="12.75" customHeight="1">
      <c r="M73" s="155"/>
      <c r="N73" s="155"/>
    </row>
    <row r="74" spans="1:14">
      <c r="A74" s="326"/>
      <c r="M74" s="155"/>
      <c r="N74" s="156"/>
    </row>
    <row r="75" spans="1:14" ht="12.75" customHeight="1">
      <c r="A75" s="326"/>
      <c r="M75" s="155"/>
      <c r="N75" s="156"/>
    </row>
    <row r="76" spans="1:14">
      <c r="A76" s="326"/>
      <c r="M76" s="155"/>
      <c r="N76" s="156"/>
    </row>
    <row r="77" spans="1:14" ht="13.5" customHeight="1">
      <c r="A77" s="326"/>
      <c r="M77" s="155"/>
      <c r="N77" s="156"/>
    </row>
    <row r="78" spans="1:14" ht="13.5" customHeight="1">
      <c r="A78" s="326"/>
      <c r="M78" s="155"/>
      <c r="N78" s="155"/>
    </row>
    <row r="79" spans="1:14">
      <c r="A79" s="326"/>
      <c r="M79" s="155"/>
      <c r="N79" s="156"/>
    </row>
    <row r="80" spans="1:14">
      <c r="A80" s="326"/>
      <c r="M80" s="155"/>
      <c r="N80" s="156"/>
    </row>
    <row r="81" spans="1:14">
      <c r="A81" s="326"/>
      <c r="M81" s="155"/>
      <c r="N81" s="156"/>
    </row>
    <row r="82" spans="1:14">
      <c r="M82" s="155"/>
      <c r="N82" s="156"/>
    </row>
    <row r="83" spans="1:14" ht="13.5" customHeight="1">
      <c r="M83"/>
      <c r="N83"/>
    </row>
  </sheetData>
  <mergeCells count="25">
    <mergeCell ref="A68:N68"/>
    <mergeCell ref="A34:N34"/>
    <mergeCell ref="A1:N1"/>
    <mergeCell ref="D7:G7"/>
    <mergeCell ref="B4:G4"/>
    <mergeCell ref="B7:C10"/>
    <mergeCell ref="D10:E10"/>
    <mergeCell ref="M10:N10"/>
    <mergeCell ref="I7:J10"/>
    <mergeCell ref="K10:L10"/>
    <mergeCell ref="A4:A10"/>
    <mergeCell ref="F10:G10"/>
    <mergeCell ref="I4:N4"/>
    <mergeCell ref="K7:N7"/>
    <mergeCell ref="B40:C43"/>
    <mergeCell ref="F43:G43"/>
    <mergeCell ref="D40:G40"/>
    <mergeCell ref="A37:A43"/>
    <mergeCell ref="K40:N40"/>
    <mergeCell ref="D43:E43"/>
    <mergeCell ref="K43:L43"/>
    <mergeCell ref="M43:N43"/>
    <mergeCell ref="I40:J43"/>
    <mergeCell ref="B37:G37"/>
    <mergeCell ref="I37:N37"/>
  </mergeCells>
  <printOptions horizontalCentered="1"/>
  <pageMargins left="0.78740157480314965" right="0.78740157480314965" top="0.78740157480314965" bottom="0.78740157480314965" header="0.39370078740157483" footer="0.39370078740157483"/>
  <pageSetup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50" sqref="A50:A51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8" ht="38.25" customHeight="1">
      <c r="A1" s="659" t="s">
        <v>202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</row>
    <row r="2" spans="1:18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8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8" s="11" customFormat="1" ht="12" customHeight="1">
      <c r="A4" s="656" t="s">
        <v>145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8" s="11" customFormat="1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8" s="11" customFormat="1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8" s="11" customFormat="1" ht="25.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8" s="11" customFormat="1" ht="6.6" customHeight="1">
      <c r="A8" s="656"/>
      <c r="B8" s="657"/>
      <c r="C8" s="657"/>
      <c r="D8" s="462"/>
      <c r="E8" s="494"/>
      <c r="F8" s="462"/>
      <c r="G8" s="494"/>
      <c r="H8" s="460"/>
      <c r="I8" s="657"/>
      <c r="J8" s="657"/>
      <c r="K8" s="462"/>
      <c r="L8" s="462"/>
      <c r="M8" s="462"/>
      <c r="N8" s="462"/>
    </row>
    <row r="9" spans="1:18" s="11" customFormat="1" ht="6.6" customHeight="1">
      <c r="A9" s="656"/>
      <c r="B9" s="657"/>
      <c r="C9" s="657"/>
      <c r="D9" s="460"/>
      <c r="E9" s="495"/>
      <c r="F9" s="460"/>
      <c r="G9" s="495"/>
      <c r="H9" s="460"/>
      <c r="I9" s="657"/>
      <c r="J9" s="657"/>
      <c r="K9" s="460"/>
      <c r="L9" s="460"/>
      <c r="M9" s="460"/>
      <c r="N9" s="460"/>
    </row>
    <row r="10" spans="1:18" s="11" customFormat="1" ht="25.5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8" s="11" customFormat="1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8" s="36" customFormat="1" ht="6.6" customHeight="1">
      <c r="A12" s="211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8" s="11" customFormat="1" ht="12">
      <c r="A13" s="513" t="s">
        <v>56</v>
      </c>
      <c r="B13" s="470">
        <f t="shared" ref="B13:B19" si="0">D13+F13</f>
        <v>292461</v>
      </c>
      <c r="C13" s="489"/>
      <c r="D13" s="470">
        <f>D14+D18</f>
        <v>95198</v>
      </c>
      <c r="E13" s="470"/>
      <c r="F13" s="470">
        <f>F14+F18+F19</f>
        <v>197263</v>
      </c>
      <c r="G13" s="489"/>
      <c r="H13" s="490"/>
      <c r="I13" s="504">
        <f>I14+I18</f>
        <v>100</v>
      </c>
      <c r="J13" s="504"/>
      <c r="K13" s="504">
        <f>K14+K18</f>
        <v>100</v>
      </c>
      <c r="L13" s="504"/>
      <c r="M13" s="504">
        <f>M14+M18</f>
        <v>100</v>
      </c>
      <c r="N13" s="504"/>
      <c r="R13" s="270"/>
    </row>
    <row r="14" spans="1:18" s="36" customFormat="1" ht="11.4">
      <c r="A14" s="482" t="s">
        <v>30</v>
      </c>
      <c r="B14" s="483">
        <f t="shared" si="0"/>
        <v>226917</v>
      </c>
      <c r="C14" s="486"/>
      <c r="D14" s="483">
        <f>D15+D16+D17</f>
        <v>84845</v>
      </c>
      <c r="E14" s="483"/>
      <c r="F14" s="483">
        <f>F15+F16+F17</f>
        <v>142072</v>
      </c>
      <c r="G14" s="514"/>
      <c r="H14" s="487"/>
      <c r="I14" s="488">
        <f>B14/(B14+B18)*100</f>
        <v>77.590929140750816</v>
      </c>
      <c r="J14" s="488"/>
      <c r="K14" s="488">
        <f>D14/(D14+D18)*100</f>
        <v>89.124771528813625</v>
      </c>
      <c r="L14" s="488"/>
      <c r="M14" s="488">
        <f>F14/(F14+F18)*100</f>
        <v>72.024536767128851</v>
      </c>
      <c r="N14" s="488"/>
    </row>
    <row r="15" spans="1:18" s="36" customFormat="1">
      <c r="A15" s="515" t="s">
        <v>220</v>
      </c>
      <c r="B15" s="483">
        <f t="shared" si="0"/>
        <v>127179</v>
      </c>
      <c r="C15" s="486"/>
      <c r="D15" s="483">
        <v>73109</v>
      </c>
      <c r="E15" s="483"/>
      <c r="F15" s="483">
        <v>54070</v>
      </c>
      <c r="G15" s="486"/>
      <c r="H15" s="487"/>
      <c r="I15" s="488">
        <f>B15/SUM($B$15:B$18)*100</f>
        <v>43.486987652716849</v>
      </c>
      <c r="J15" s="488"/>
      <c r="K15" s="488">
        <f>D15/SUM($D$15:$D$18)*100</f>
        <v>76.796781444988341</v>
      </c>
      <c r="L15" s="488"/>
      <c r="M15" s="488">
        <f>F15/SUM($F$15:$F$18)*100</f>
        <v>27.411218980507464</v>
      </c>
      <c r="N15" s="488"/>
    </row>
    <row r="16" spans="1:18" s="36" customFormat="1">
      <c r="A16" s="515" t="s">
        <v>219</v>
      </c>
      <c r="B16" s="483">
        <f t="shared" si="0"/>
        <v>97155</v>
      </c>
      <c r="C16" s="486"/>
      <c r="D16" s="483">
        <v>10224</v>
      </c>
      <c r="E16" s="483"/>
      <c r="F16" s="483">
        <v>86931</v>
      </c>
      <c r="G16" s="486"/>
      <c r="H16" s="487"/>
      <c r="I16" s="488">
        <f>B16/SUM($B$15:B$18)*100</f>
        <v>33.220722646032016</v>
      </c>
      <c r="J16" s="488"/>
      <c r="K16" s="488">
        <f>D16/SUM($D$15:$D$18)*100</f>
        <v>10.739721422718965</v>
      </c>
      <c r="L16" s="488"/>
      <c r="M16" s="488">
        <f>F16/SUM($F$15:$F$18)*100</f>
        <v>44.070365770195941</v>
      </c>
      <c r="N16" s="488"/>
    </row>
    <row r="17" spans="1:19" s="36" customFormat="1" ht="11.4">
      <c r="A17" s="515" t="s">
        <v>53</v>
      </c>
      <c r="B17" s="483">
        <f t="shared" si="0"/>
        <v>2583</v>
      </c>
      <c r="C17" s="486"/>
      <c r="D17" s="483">
        <v>1512</v>
      </c>
      <c r="E17" s="483" t="s">
        <v>1</v>
      </c>
      <c r="F17" s="483">
        <v>1071</v>
      </c>
      <c r="G17" s="486" t="s">
        <v>1</v>
      </c>
      <c r="H17" s="487"/>
      <c r="I17" s="488">
        <f>B17/SUM($B$15:B$18)*100</f>
        <v>0.88321884200196277</v>
      </c>
      <c r="J17" s="488"/>
      <c r="K17" s="488">
        <f>D17/SUM($D$15:$D$18)*100</f>
        <v>1.5882686611063259</v>
      </c>
      <c r="L17" s="488"/>
      <c r="M17" s="488">
        <f>F17/SUM($F$15:$F$18)*100</f>
        <v>0.54295201642543911</v>
      </c>
      <c r="N17" s="488"/>
    </row>
    <row r="18" spans="1:19" s="11" customFormat="1" ht="11.4">
      <c r="A18" s="482" t="s">
        <v>19</v>
      </c>
      <c r="B18" s="483">
        <f t="shared" si="0"/>
        <v>65536</v>
      </c>
      <c r="C18" s="486"/>
      <c r="D18" s="483">
        <v>10353</v>
      </c>
      <c r="E18" s="483"/>
      <c r="F18" s="483">
        <v>55183</v>
      </c>
      <c r="G18" s="486"/>
      <c r="H18" s="487"/>
      <c r="I18" s="488">
        <f>B18/SUM($B$15:B$18)*100</f>
        <v>22.409070859249177</v>
      </c>
      <c r="J18" s="488"/>
      <c r="K18" s="488">
        <f>D18/SUM($D$15:$D$18)*100</f>
        <v>10.87522847118637</v>
      </c>
      <c r="L18" s="488"/>
      <c r="M18" s="488">
        <f>F18/SUM($F$15:$F$18)*100</f>
        <v>27.975463232871157</v>
      </c>
      <c r="N18" s="488"/>
    </row>
    <row r="19" spans="1:19" s="11" customFormat="1" ht="11.4">
      <c r="A19" s="482" t="s">
        <v>11</v>
      </c>
      <c r="B19" s="483">
        <f t="shared" si="0"/>
        <v>8</v>
      </c>
      <c r="C19" s="486" t="s">
        <v>1</v>
      </c>
      <c r="D19" s="483">
        <v>0</v>
      </c>
      <c r="E19" s="483"/>
      <c r="F19" s="483">
        <v>8</v>
      </c>
      <c r="G19" s="486" t="s">
        <v>1</v>
      </c>
      <c r="H19" s="487"/>
      <c r="I19" s="493" t="s">
        <v>105</v>
      </c>
      <c r="J19" s="488"/>
      <c r="K19" s="488">
        <v>0</v>
      </c>
      <c r="L19" s="488"/>
      <c r="M19" s="493" t="s">
        <v>105</v>
      </c>
      <c r="N19" s="488"/>
    </row>
    <row r="20" spans="1:19" s="11" customFormat="1" ht="6.6" customHeight="1">
      <c r="A20" s="12"/>
      <c r="B20" s="392"/>
      <c r="C20" s="283"/>
      <c r="D20" s="392"/>
      <c r="E20" s="283"/>
      <c r="F20" s="392"/>
      <c r="G20" s="283"/>
      <c r="H20" s="393"/>
      <c r="I20" s="256"/>
      <c r="J20" s="256"/>
      <c r="K20" s="256"/>
      <c r="L20" s="256"/>
      <c r="M20" s="256"/>
      <c r="N20" s="240"/>
    </row>
    <row r="21" spans="1:19" s="11" customFormat="1" ht="12">
      <c r="A21" s="445" t="s">
        <v>133</v>
      </c>
      <c r="B21" s="256">
        <f t="shared" ref="B21:B26" si="1">D21+F21</f>
        <v>40023</v>
      </c>
      <c r="C21" s="269"/>
      <c r="D21" s="256">
        <f>D22+D26</f>
        <v>11926</v>
      </c>
      <c r="E21" s="256"/>
      <c r="F21" s="256">
        <f>F22+F26</f>
        <v>28097</v>
      </c>
      <c r="G21" s="269"/>
      <c r="H21" s="345"/>
      <c r="I21" s="253">
        <f>I22+I26</f>
        <v>100</v>
      </c>
      <c r="J21" s="253"/>
      <c r="K21" s="253">
        <f>K22+K26</f>
        <v>100</v>
      </c>
      <c r="L21" s="253"/>
      <c r="M21" s="253">
        <f>M22+M26</f>
        <v>100</v>
      </c>
      <c r="N21" s="253"/>
    </row>
    <row r="22" spans="1:19" s="11" customFormat="1" ht="11.4">
      <c r="A22" s="46" t="s">
        <v>30</v>
      </c>
      <c r="B22" s="238">
        <f t="shared" si="1"/>
        <v>31274</v>
      </c>
      <c r="C22" s="260"/>
      <c r="D22" s="238">
        <f>SUM(D23+D24+D25)</f>
        <v>10053</v>
      </c>
      <c r="E22" s="238"/>
      <c r="F22" s="238">
        <f>SUM(F23+F24+F25)</f>
        <v>21221</v>
      </c>
      <c r="G22" s="260"/>
      <c r="H22" s="39"/>
      <c r="I22" s="244">
        <f>B22/$B$21*100</f>
        <v>78.140069460060474</v>
      </c>
      <c r="J22" s="244"/>
      <c r="K22" s="244">
        <f>D22/$D$21*100</f>
        <v>84.294818044608419</v>
      </c>
      <c r="L22" s="244"/>
      <c r="M22" s="244">
        <f>F22/$F$21*100</f>
        <v>75.527636402462889</v>
      </c>
      <c r="N22" s="244"/>
    </row>
    <row r="23" spans="1:19" s="11" customFormat="1">
      <c r="A23" s="47" t="s">
        <v>220</v>
      </c>
      <c r="B23" s="238">
        <f t="shared" si="1"/>
        <v>13503</v>
      </c>
      <c r="C23" s="260"/>
      <c r="D23" s="238">
        <v>5611</v>
      </c>
      <c r="E23" s="238"/>
      <c r="F23" s="238">
        <v>7892</v>
      </c>
      <c r="G23" s="260"/>
      <c r="H23" s="56"/>
      <c r="I23" s="244">
        <f>B23/$B$21*100</f>
        <v>33.738100592159512</v>
      </c>
      <c r="J23" s="244"/>
      <c r="K23" s="244">
        <f>D23/$D$21*100</f>
        <v>47.048465537481135</v>
      </c>
      <c r="L23" s="244"/>
      <c r="M23" s="244">
        <f>F23/$F$21*100</f>
        <v>28.088408015090575</v>
      </c>
      <c r="N23" s="244"/>
    </row>
    <row r="24" spans="1:19" s="11" customFormat="1">
      <c r="A24" s="47" t="s">
        <v>219</v>
      </c>
      <c r="B24" s="238">
        <f t="shared" si="1"/>
        <v>17467</v>
      </c>
      <c r="C24" s="260"/>
      <c r="D24" s="238">
        <v>4315</v>
      </c>
      <c r="E24" s="238"/>
      <c r="F24" s="238">
        <v>13152</v>
      </c>
      <c r="G24" s="260"/>
      <c r="H24" s="56"/>
      <c r="I24" s="244">
        <f>B24/$B$21*100</f>
        <v>43.642405616770361</v>
      </c>
      <c r="J24" s="244"/>
      <c r="K24" s="244">
        <f>D24/$D$21*100</f>
        <v>36.181452289116216</v>
      </c>
      <c r="L24" s="244"/>
      <c r="M24" s="244">
        <f>F24/$F$21*100</f>
        <v>46.809267893369402</v>
      </c>
      <c r="N24" s="244"/>
      <c r="R24" s="270"/>
      <c r="S24" s="270"/>
    </row>
    <row r="25" spans="1:19" s="11" customFormat="1" ht="11.4">
      <c r="A25" s="47" t="s">
        <v>53</v>
      </c>
      <c r="B25" s="238">
        <f t="shared" si="1"/>
        <v>304</v>
      </c>
      <c r="C25" s="260" t="s">
        <v>1</v>
      </c>
      <c r="D25" s="238">
        <v>127</v>
      </c>
      <c r="E25" s="238" t="s">
        <v>1</v>
      </c>
      <c r="F25" s="238">
        <v>177</v>
      </c>
      <c r="G25" s="257" t="s">
        <v>1</v>
      </c>
      <c r="H25" s="56"/>
      <c r="I25" s="244">
        <f>B25/$B$21*100</f>
        <v>0.75956325113059986</v>
      </c>
      <c r="J25" s="244"/>
      <c r="K25" s="244">
        <f>D25/$D$21*100</f>
        <v>1.0649002180110683</v>
      </c>
      <c r="L25" s="244"/>
      <c r="M25" s="244">
        <f>F25/$F$21*100</f>
        <v>0.62996049400291854</v>
      </c>
      <c r="N25" s="244"/>
    </row>
    <row r="26" spans="1:19" s="11" customFormat="1" ht="11.4">
      <c r="A26" s="46" t="s">
        <v>19</v>
      </c>
      <c r="B26" s="238">
        <f t="shared" si="1"/>
        <v>8749</v>
      </c>
      <c r="C26" s="260"/>
      <c r="D26" s="238">
        <v>1873</v>
      </c>
      <c r="E26" s="238"/>
      <c r="F26" s="238">
        <v>6876</v>
      </c>
      <c r="G26" s="260"/>
      <c r="H26" s="56"/>
      <c r="I26" s="244">
        <f>B26/$B$21*100</f>
        <v>21.859930539939533</v>
      </c>
      <c r="J26" s="244"/>
      <c r="K26" s="244">
        <f>D26/$D$21*100</f>
        <v>15.705181955391581</v>
      </c>
      <c r="L26" s="244"/>
      <c r="M26" s="244">
        <f>F26/$F$21*100</f>
        <v>24.472363597537104</v>
      </c>
      <c r="N26" s="244"/>
    </row>
    <row r="27" spans="1:19" s="11" customFormat="1" ht="6.6" customHeight="1">
      <c r="A27" s="68"/>
      <c r="B27" s="286"/>
      <c r="C27" s="284"/>
      <c r="D27" s="286"/>
      <c r="E27" s="284"/>
      <c r="F27" s="286"/>
      <c r="G27" s="284"/>
      <c r="H27" s="98"/>
      <c r="I27" s="289"/>
      <c r="J27" s="289"/>
      <c r="K27" s="289"/>
      <c r="L27" s="289"/>
      <c r="M27" s="289"/>
      <c r="N27" s="244"/>
    </row>
    <row r="28" spans="1:19" s="11" customFormat="1" ht="12">
      <c r="A28" s="445" t="s">
        <v>132</v>
      </c>
      <c r="B28" s="256">
        <f t="shared" ref="B28:B33" si="2">D28+F28</f>
        <v>125042</v>
      </c>
      <c r="C28" s="269"/>
      <c r="D28" s="256">
        <f>(D29+D33)</f>
        <v>81188</v>
      </c>
      <c r="E28" s="256"/>
      <c r="F28" s="256">
        <f>(F29+F33)</f>
        <v>43854</v>
      </c>
      <c r="G28" s="269"/>
      <c r="H28" s="345"/>
      <c r="I28" s="253">
        <f>I29+I33</f>
        <v>100</v>
      </c>
      <c r="J28" s="253"/>
      <c r="K28" s="253">
        <f>K29+K33</f>
        <v>100</v>
      </c>
      <c r="L28" s="253"/>
      <c r="M28" s="253">
        <f>M29+M33</f>
        <v>99.999999999999986</v>
      </c>
      <c r="N28" s="253"/>
      <c r="Q28" s="270"/>
    </row>
    <row r="29" spans="1:19" s="11" customFormat="1" ht="11.4">
      <c r="A29" s="46" t="s">
        <v>30</v>
      </c>
      <c r="B29" s="238">
        <f t="shared" si="2"/>
        <v>112638</v>
      </c>
      <c r="C29" s="260"/>
      <c r="D29" s="238">
        <f>D30+D31+D32</f>
        <v>74013</v>
      </c>
      <c r="E29" s="238"/>
      <c r="F29" s="238">
        <f>F30+F31+F32</f>
        <v>38625</v>
      </c>
      <c r="G29" s="260"/>
      <c r="H29" s="39"/>
      <c r="I29" s="244">
        <f>B29/(B29+B33)*100</f>
        <v>90.08013307528671</v>
      </c>
      <c r="J29" s="244"/>
      <c r="K29" s="244">
        <f>D29/(D29+D33)*100</f>
        <v>91.162487067054244</v>
      </c>
      <c r="L29" s="244"/>
      <c r="M29" s="244">
        <f>F29/(F29+F33)*100</f>
        <v>88.07634423313722</v>
      </c>
      <c r="N29" s="244"/>
      <c r="Q29" s="270"/>
    </row>
    <row r="30" spans="1:19" s="11" customFormat="1">
      <c r="A30" s="47" t="s">
        <v>220</v>
      </c>
      <c r="B30" s="238">
        <f t="shared" si="2"/>
        <v>100041</v>
      </c>
      <c r="C30" s="260"/>
      <c r="D30" s="238">
        <v>66935</v>
      </c>
      <c r="E30" s="238"/>
      <c r="F30" s="238">
        <v>33106</v>
      </c>
      <c r="G30" s="260"/>
      <c r="H30" s="56"/>
      <c r="I30" s="244">
        <f>B30/SUM($B$30:B$33)*100</f>
        <v>80.005918011548118</v>
      </c>
      <c r="J30" s="244"/>
      <c r="K30" s="244">
        <f>D30/SUM($D$30:$D$33)*100</f>
        <v>82.444449918707193</v>
      </c>
      <c r="L30" s="244"/>
      <c r="M30" s="244">
        <f>F30/SUM($F$30:$F$33)*100</f>
        <v>75.49140329274411</v>
      </c>
      <c r="N30" s="244"/>
    </row>
    <row r="31" spans="1:19" s="11" customFormat="1">
      <c r="A31" s="47" t="s">
        <v>219</v>
      </c>
      <c r="B31" s="238">
        <f t="shared" si="2"/>
        <v>10426</v>
      </c>
      <c r="C31" s="260"/>
      <c r="D31" s="238">
        <v>5693</v>
      </c>
      <c r="E31" s="238"/>
      <c r="F31" s="238">
        <v>4733</v>
      </c>
      <c r="G31" s="257"/>
      <c r="H31" s="56"/>
      <c r="I31" s="244">
        <f>B31/SUM($B$30:B$33)*100</f>
        <v>8.3379984325266712</v>
      </c>
      <c r="J31" s="244"/>
      <c r="K31" s="244">
        <f>D31/SUM($D$30:$D$33)*100</f>
        <v>7.0121200177366116</v>
      </c>
      <c r="L31" s="244"/>
      <c r="M31" s="244">
        <f>F31/SUM($F$30:$F$33)*100</f>
        <v>10.79263009075569</v>
      </c>
      <c r="N31" s="244"/>
    </row>
    <row r="32" spans="1:19" s="11" customFormat="1" ht="11.4">
      <c r="A32" s="47" t="s">
        <v>53</v>
      </c>
      <c r="B32" s="238">
        <f t="shared" si="2"/>
        <v>2171</v>
      </c>
      <c r="C32" s="238" t="s">
        <v>1</v>
      </c>
      <c r="D32" s="238">
        <v>1385</v>
      </c>
      <c r="E32" s="238" t="s">
        <v>1</v>
      </c>
      <c r="F32" s="238">
        <v>786</v>
      </c>
      <c r="G32" s="257" t="s">
        <v>1</v>
      </c>
      <c r="H32" s="56"/>
      <c r="I32" s="244">
        <f>B32/SUM($B$30:B$33)*100</f>
        <v>1.7362166312119127</v>
      </c>
      <c r="J32" s="244"/>
      <c r="K32" s="244">
        <f>D32/SUM($D$30:$D$33)*100</f>
        <v>1.7059171306104353</v>
      </c>
      <c r="L32" s="244"/>
      <c r="M32" s="244">
        <f>F32/SUM($F$30:$F$33)*100</f>
        <v>1.7923108496374334</v>
      </c>
      <c r="N32" s="244"/>
    </row>
    <row r="33" spans="1:17" s="11" customFormat="1" ht="11.4">
      <c r="A33" s="46" t="s">
        <v>19</v>
      </c>
      <c r="B33" s="238">
        <f t="shared" si="2"/>
        <v>12404</v>
      </c>
      <c r="C33" s="238"/>
      <c r="D33" s="238">
        <v>7175</v>
      </c>
      <c r="E33" s="238"/>
      <c r="F33" s="238">
        <v>5229</v>
      </c>
      <c r="G33" s="257"/>
      <c r="H33" s="56"/>
      <c r="I33" s="244">
        <f>B33/SUM($B$30:B$33)*100</f>
        <v>9.9198669247132969</v>
      </c>
      <c r="J33" s="244"/>
      <c r="K33" s="244">
        <f>D33/SUM($D$30:$D$33)*100</f>
        <v>8.8375129329457547</v>
      </c>
      <c r="L33" s="244"/>
      <c r="M33" s="244">
        <f>F33/SUM($F$30:$F$33)*100</f>
        <v>11.923655766862771</v>
      </c>
      <c r="N33" s="244"/>
    </row>
    <row r="34" spans="1:17" s="11" customFormat="1" ht="6.6" customHeight="1">
      <c r="A34" s="49"/>
      <c r="B34" s="238"/>
      <c r="C34" s="238"/>
      <c r="D34" s="238"/>
      <c r="E34" s="317"/>
      <c r="F34" s="395"/>
      <c r="G34" s="317"/>
      <c r="H34" s="394"/>
      <c r="I34" s="244"/>
      <c r="J34" s="244"/>
      <c r="K34" s="244"/>
      <c r="L34" s="244"/>
      <c r="M34" s="244"/>
      <c r="N34" s="244"/>
    </row>
    <row r="35" spans="1:17" s="11" customFormat="1" ht="13.8">
      <c r="A35" s="446" t="s">
        <v>223</v>
      </c>
      <c r="B35" s="256">
        <f>D35+F35</f>
        <v>126834</v>
      </c>
      <c r="C35" s="256"/>
      <c r="D35" s="256">
        <f>D36+D39+D40</f>
        <v>1816</v>
      </c>
      <c r="E35" s="256"/>
      <c r="F35" s="256">
        <f>F36+F40+F41</f>
        <v>125018</v>
      </c>
      <c r="G35" s="269"/>
      <c r="H35" s="345"/>
      <c r="I35" s="253">
        <f>I36+I40</f>
        <v>100</v>
      </c>
      <c r="J35" s="253"/>
      <c r="K35" s="591">
        <f>K36+K40</f>
        <v>100</v>
      </c>
      <c r="L35" s="591"/>
      <c r="M35" s="591">
        <f>M36+M40</f>
        <v>100</v>
      </c>
      <c r="N35" s="253"/>
    </row>
    <row r="36" spans="1:17" s="11" customFormat="1" ht="11.4">
      <c r="A36" s="46" t="s">
        <v>30</v>
      </c>
      <c r="B36" s="238">
        <f t="shared" ref="B36:B47" si="3">D36+F36</f>
        <v>82571</v>
      </c>
      <c r="C36" s="238"/>
      <c r="D36" s="238">
        <f>D37+D38+D39</f>
        <v>511</v>
      </c>
      <c r="E36" s="260" t="s">
        <v>1</v>
      </c>
      <c r="F36" s="238">
        <f>F37+F38+F39</f>
        <v>82060</v>
      </c>
      <c r="G36" s="260"/>
      <c r="H36" s="39"/>
      <c r="I36" s="244">
        <f>B36/(B36+B40)*100</f>
        <v>65.105735417028058</v>
      </c>
      <c r="J36" s="244"/>
      <c r="K36" s="244">
        <f>D36/$D$35*100</f>
        <v>28.13876651982379</v>
      </c>
      <c r="L36" s="244"/>
      <c r="M36" s="244">
        <f>F36/(F36+F40)*100</f>
        <v>65.64274858011359</v>
      </c>
      <c r="N36" s="244"/>
    </row>
    <row r="37" spans="1:17" s="11" customFormat="1">
      <c r="A37" s="47" t="s">
        <v>220</v>
      </c>
      <c r="B37" s="238">
        <f t="shared" si="3"/>
        <v>13337</v>
      </c>
      <c r="C37" s="260"/>
      <c r="D37" s="238">
        <v>295</v>
      </c>
      <c r="E37" s="238" t="s">
        <v>1</v>
      </c>
      <c r="F37" s="238">
        <v>13042</v>
      </c>
      <c r="G37" s="260"/>
      <c r="H37" s="56"/>
      <c r="I37" s="244">
        <f>B37/SUM($B$37:B$40)*100</f>
        <v>10.515982527242048</v>
      </c>
      <c r="J37" s="244"/>
      <c r="K37" s="244">
        <f>D37/$D$35*100</f>
        <v>16.244493392070485</v>
      </c>
      <c r="L37" s="244"/>
      <c r="M37" s="244">
        <f>F37/SUM($F$37:$F$40)*100</f>
        <v>10.432765378769698</v>
      </c>
      <c r="N37" s="244"/>
    </row>
    <row r="38" spans="1:17" s="36" customFormat="1">
      <c r="A38" s="47" t="s">
        <v>219</v>
      </c>
      <c r="B38" s="238">
        <f t="shared" si="3"/>
        <v>69126</v>
      </c>
      <c r="C38" s="260"/>
      <c r="D38" s="238">
        <v>216</v>
      </c>
      <c r="E38" s="238" t="s">
        <v>1</v>
      </c>
      <c r="F38" s="238">
        <v>68910</v>
      </c>
      <c r="G38" s="257"/>
      <c r="H38" s="56"/>
      <c r="I38" s="244">
        <f>B38/SUM($B$37:B$40)*100</f>
        <v>54.504596849226495</v>
      </c>
      <c r="J38" s="244"/>
      <c r="K38" s="244">
        <f>D38/$D$35*100</f>
        <v>11.894273127753303</v>
      </c>
      <c r="L38" s="244"/>
      <c r="M38" s="244">
        <f>F38/SUM($F$37:$F$40)*100</f>
        <v>55.123590112790978</v>
      </c>
      <c r="N38" s="244"/>
    </row>
    <row r="39" spans="1:17" s="11" customFormat="1" ht="11.4">
      <c r="A39" s="46" t="s">
        <v>53</v>
      </c>
      <c r="B39" s="238">
        <f t="shared" si="3"/>
        <v>108</v>
      </c>
      <c r="C39" s="260" t="s">
        <v>1</v>
      </c>
      <c r="D39" s="238">
        <v>0</v>
      </c>
      <c r="E39" s="238"/>
      <c r="F39" s="238">
        <v>108</v>
      </c>
      <c r="G39" s="260" t="s">
        <v>1</v>
      </c>
      <c r="H39" s="56"/>
      <c r="I39" s="244">
        <f>B39/SUM($B$37:B$40)*100</f>
        <v>8.5156040559506735E-2</v>
      </c>
      <c r="J39" s="244"/>
      <c r="K39" s="244">
        <f>D39/$D$35*100</f>
        <v>0</v>
      </c>
      <c r="L39" s="244"/>
      <c r="M39" s="244">
        <f>F39/SUM($F$37:$F$40)*100</f>
        <v>8.6393088552915762E-2</v>
      </c>
      <c r="N39" s="244"/>
    </row>
    <row r="40" spans="1:17" s="11" customFormat="1" ht="11.4">
      <c r="A40" s="46" t="s">
        <v>19</v>
      </c>
      <c r="B40" s="238">
        <f t="shared" si="3"/>
        <v>44255</v>
      </c>
      <c r="C40" s="260"/>
      <c r="D40" s="238">
        <v>1305</v>
      </c>
      <c r="E40" s="238"/>
      <c r="F40" s="238">
        <v>42950</v>
      </c>
      <c r="G40" s="260"/>
      <c r="H40" s="56"/>
      <c r="I40" s="244">
        <f>B40/SUM($B$37:B$40)*100</f>
        <v>34.894264582971942</v>
      </c>
      <c r="J40" s="244"/>
      <c r="K40" s="244">
        <f>D40/$D$35*100</f>
        <v>71.86123348017621</v>
      </c>
      <c r="L40" s="244"/>
      <c r="M40" s="244">
        <f>F40/SUM($F$37:$F$40)*100</f>
        <v>34.35725141988641</v>
      </c>
      <c r="N40" s="244"/>
    </row>
    <row r="41" spans="1:17" s="11" customFormat="1" ht="11.4">
      <c r="A41" s="46" t="s">
        <v>11</v>
      </c>
      <c r="B41" s="238">
        <f t="shared" si="3"/>
        <v>8</v>
      </c>
      <c r="C41" s="260" t="s">
        <v>1</v>
      </c>
      <c r="D41" s="238">
        <v>0</v>
      </c>
      <c r="E41" s="238"/>
      <c r="F41" s="238">
        <v>8</v>
      </c>
      <c r="G41" s="260" t="s">
        <v>1</v>
      </c>
      <c r="H41" s="56"/>
      <c r="I41" s="282" t="s">
        <v>105</v>
      </c>
      <c r="J41" s="244"/>
      <c r="K41" s="244">
        <v>0</v>
      </c>
      <c r="L41" s="244"/>
      <c r="M41" s="282" t="s">
        <v>105</v>
      </c>
      <c r="N41" s="244"/>
    </row>
    <row r="42" spans="1:17" s="11" customFormat="1" ht="6.75" customHeight="1">
      <c r="A42" s="46"/>
      <c r="B42" s="238"/>
      <c r="C42" s="260"/>
      <c r="D42" s="303"/>
      <c r="E42" s="303"/>
      <c r="F42" s="238"/>
      <c r="G42" s="260"/>
      <c r="H42" s="56"/>
      <c r="I42" s="244"/>
      <c r="J42" s="289"/>
      <c r="K42" s="244"/>
      <c r="L42" s="289"/>
      <c r="M42" s="244"/>
      <c r="N42" s="244"/>
    </row>
    <row r="43" spans="1:17" s="11" customFormat="1" ht="12">
      <c r="A43" s="446" t="s">
        <v>11</v>
      </c>
      <c r="B43" s="256">
        <f>D43+F43</f>
        <v>562</v>
      </c>
      <c r="C43" s="592" t="s">
        <v>1</v>
      </c>
      <c r="D43" s="256">
        <f>D44+D47</f>
        <v>268</v>
      </c>
      <c r="E43" s="52" t="s">
        <v>1</v>
      </c>
      <c r="F43" s="256">
        <f>F44+F47</f>
        <v>294</v>
      </c>
      <c r="G43" s="593" t="s">
        <v>1</v>
      </c>
      <c r="H43" s="594"/>
      <c r="I43" s="595">
        <f>K43+M43</f>
        <v>100</v>
      </c>
      <c r="J43" s="596"/>
      <c r="K43" s="595">
        <f>SUM(K44,K47)</f>
        <v>47.686832740213525</v>
      </c>
      <c r="L43" s="596"/>
      <c r="M43" s="595">
        <f>SUM(M44,M47)</f>
        <v>52.313167259786475</v>
      </c>
      <c r="N43" s="244"/>
    </row>
    <row r="44" spans="1:17" s="11" customFormat="1" ht="12">
      <c r="A44" s="46" t="s">
        <v>30</v>
      </c>
      <c r="B44" s="238">
        <f>D44+F44</f>
        <v>434</v>
      </c>
      <c r="C44" s="592"/>
      <c r="D44" s="238">
        <f>D45+D46</f>
        <v>268</v>
      </c>
      <c r="E44" s="52" t="s">
        <v>1</v>
      </c>
      <c r="F44" s="238">
        <f>F45+F46</f>
        <v>166</v>
      </c>
      <c r="G44" s="593" t="s">
        <v>1</v>
      </c>
      <c r="H44" s="594"/>
      <c r="I44" s="244">
        <f>B44/B43*100</f>
        <v>77.22419928825623</v>
      </c>
      <c r="J44" s="596"/>
      <c r="K44" s="244">
        <f>D44/$B$43*100</f>
        <v>47.686832740213525</v>
      </c>
      <c r="L44" s="596"/>
      <c r="M44" s="244">
        <f>F44/$B$43*100</f>
        <v>29.537366548042705</v>
      </c>
      <c r="N44" s="244"/>
    </row>
    <row r="45" spans="1:17" s="11" customFormat="1">
      <c r="A45" s="47" t="s">
        <v>220</v>
      </c>
      <c r="B45" s="238">
        <f t="shared" si="3"/>
        <v>298</v>
      </c>
      <c r="C45" s="592" t="s">
        <v>1</v>
      </c>
      <c r="D45" s="238">
        <v>268</v>
      </c>
      <c r="E45" s="238" t="s">
        <v>1</v>
      </c>
      <c r="F45" s="238">
        <v>30</v>
      </c>
      <c r="G45" s="593" t="s">
        <v>1</v>
      </c>
      <c r="H45" s="594"/>
      <c r="I45" s="244">
        <f>B45/B43*100</f>
        <v>53.024911032028463</v>
      </c>
      <c r="J45" s="596"/>
      <c r="K45" s="244">
        <f>D45/$B$43*100</f>
        <v>47.686832740213525</v>
      </c>
      <c r="L45" s="596"/>
      <c r="M45" s="244">
        <f>F45/$B43*100</f>
        <v>5.3380782918149468</v>
      </c>
      <c r="N45" s="244"/>
    </row>
    <row r="46" spans="1:17" s="11" customFormat="1">
      <c r="A46" s="47" t="s">
        <v>219</v>
      </c>
      <c r="B46" s="238">
        <f t="shared" si="3"/>
        <v>136</v>
      </c>
      <c r="C46" s="592" t="s">
        <v>1</v>
      </c>
      <c r="D46" s="238">
        <v>0</v>
      </c>
      <c r="E46" s="238"/>
      <c r="F46" s="238">
        <v>136</v>
      </c>
      <c r="G46" s="593" t="s">
        <v>1</v>
      </c>
      <c r="H46" s="594"/>
      <c r="I46" s="244">
        <f>B46/B43*100</f>
        <v>24.199288256227756</v>
      </c>
      <c r="J46" s="596"/>
      <c r="K46" s="244">
        <f>D46/$B$43*100</f>
        <v>0</v>
      </c>
      <c r="L46" s="596"/>
      <c r="M46" s="244">
        <f>F46/$B43*100</f>
        <v>24.199288256227756</v>
      </c>
      <c r="N46" s="244"/>
    </row>
    <row r="47" spans="1:17" s="11" customFormat="1" ht="12">
      <c r="A47" s="46" t="s">
        <v>19</v>
      </c>
      <c r="B47" s="238">
        <f t="shared" si="3"/>
        <v>128</v>
      </c>
      <c r="C47" s="592" t="s">
        <v>1</v>
      </c>
      <c r="D47" s="238">
        <v>0</v>
      </c>
      <c r="E47" s="238"/>
      <c r="F47" s="238">
        <v>128</v>
      </c>
      <c r="G47" s="593" t="s">
        <v>1</v>
      </c>
      <c r="H47" s="594"/>
      <c r="I47" s="244">
        <f>B47/B43*100</f>
        <v>22.77580071174377</v>
      </c>
      <c r="J47" s="596"/>
      <c r="K47" s="244">
        <f>D47/$B$43*100</f>
        <v>0</v>
      </c>
      <c r="L47" s="596"/>
      <c r="M47" s="244">
        <f>F47/$B43*100</f>
        <v>22.77580071174377</v>
      </c>
      <c r="N47" s="244"/>
      <c r="Q47" s="244"/>
    </row>
    <row r="48" spans="1:17" s="11" customFormat="1" ht="6.6" customHeight="1" thickBot="1">
      <c r="A48" s="15"/>
      <c r="B48" s="15"/>
      <c r="C48" s="338" t="s">
        <v>1</v>
      </c>
      <c r="D48" s="210"/>
      <c r="E48" s="346"/>
      <c r="F48" s="67"/>
      <c r="G48" s="338" t="s">
        <v>1</v>
      </c>
      <c r="H48" s="9"/>
      <c r="I48" s="173"/>
      <c r="J48" s="15"/>
      <c r="K48" s="209"/>
      <c r="L48" s="15"/>
      <c r="M48" s="173"/>
      <c r="N48" s="9"/>
    </row>
    <row r="49" spans="1:14" s="4" customFormat="1" ht="6.6" customHeight="1">
      <c r="C49" s="330"/>
      <c r="E49" s="330"/>
      <c r="G49" s="330"/>
    </row>
    <row r="50" spans="1:14" s="4" customFormat="1" ht="11.4">
      <c r="A50" s="18" t="s">
        <v>221</v>
      </c>
      <c r="B50" s="18"/>
      <c r="C50" s="331"/>
      <c r="D50" s="7"/>
      <c r="E50" s="337"/>
      <c r="F50" s="7"/>
      <c r="G50" s="330"/>
    </row>
    <row r="51" spans="1:14" s="4" customFormat="1" ht="11.4">
      <c r="A51" s="18" t="s">
        <v>222</v>
      </c>
      <c r="B51" s="18"/>
      <c r="C51" s="331"/>
      <c r="D51" s="7"/>
      <c r="E51" s="337"/>
      <c r="F51" s="7"/>
      <c r="G51" s="330"/>
    </row>
    <row r="52" spans="1:14" s="4" customFormat="1" ht="11.4">
      <c r="A52" s="24" t="s">
        <v>224</v>
      </c>
      <c r="B52" s="18"/>
      <c r="C52" s="331"/>
      <c r="D52" s="7"/>
      <c r="E52" s="337"/>
      <c r="F52" s="7"/>
      <c r="G52" s="330"/>
    </row>
    <row r="53" spans="1:14" s="4" customFormat="1" ht="10.199999999999999">
      <c r="A53" s="159" t="s">
        <v>31</v>
      </c>
      <c r="C53" s="330"/>
      <c r="E53" s="330"/>
      <c r="G53" s="330"/>
    </row>
    <row r="54" spans="1:14" s="4" customFormat="1" ht="10.199999999999999">
      <c r="A54" s="158" t="s">
        <v>117</v>
      </c>
      <c r="C54" s="330"/>
      <c r="E54" s="330"/>
      <c r="G54" s="330"/>
    </row>
    <row r="55" spans="1:14" s="4" customFormat="1" ht="10.199999999999999">
      <c r="A55" s="4" t="s">
        <v>186</v>
      </c>
      <c r="B55" s="18"/>
      <c r="C55" s="331"/>
      <c r="D55" s="7"/>
      <c r="E55" s="337"/>
      <c r="F55" s="7"/>
      <c r="G55" s="330"/>
    </row>
    <row r="56" spans="1:14" s="4" customFormat="1" ht="10.199999999999999">
      <c r="B56" s="6"/>
      <c r="C56" s="330"/>
      <c r="E56" s="330"/>
      <c r="G56" s="330"/>
      <c r="N56" s="7"/>
    </row>
    <row r="57" spans="1:14" ht="12" customHeight="1"/>
    <row r="58" spans="1:14">
      <c r="A58" s="24"/>
      <c r="B58" s="396"/>
      <c r="C58" s="348"/>
      <c r="D58" s="397"/>
      <c r="E58" s="348"/>
      <c r="F58" s="397"/>
    </row>
    <row r="59" spans="1:14">
      <c r="A59" s="398"/>
      <c r="B59" s="396"/>
      <c r="C59" s="348"/>
      <c r="D59" s="397"/>
      <c r="E59" s="348"/>
      <c r="F59" s="397"/>
    </row>
    <row r="60" spans="1:14">
      <c r="A60" s="398"/>
      <c r="B60" s="396"/>
      <c r="C60" s="348"/>
      <c r="D60" s="397"/>
      <c r="E60" s="348"/>
      <c r="F60" s="397"/>
    </row>
    <row r="64" spans="1:1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7"/>
  <sheetViews>
    <sheetView zoomScaleNormal="100" workbookViewId="0">
      <pane xSplit="1" ySplit="11" topLeftCell="B45" activePane="bottomRight" state="frozen"/>
      <selection pane="topRight" activeCell="B1" sqref="B1"/>
      <selection pane="bottomLeft" activeCell="A12" sqref="A12"/>
      <selection pane="bottomRight" activeCell="A58" sqref="A58"/>
    </sheetView>
  </sheetViews>
  <sheetFormatPr defaultColWidth="11.44140625" defaultRowHeight="13.2"/>
  <cols>
    <col min="1" max="1" width="25.6640625" style="1" customWidth="1"/>
    <col min="2" max="2" width="8.6640625" style="1" bestFit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59" t="s">
        <v>203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146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4" s="11" customFormat="1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4" s="11" customFormat="1" ht="6.6" customHeight="1">
      <c r="A8" s="656"/>
      <c r="B8" s="657"/>
      <c r="C8" s="657"/>
      <c r="D8" s="462"/>
      <c r="E8" s="494"/>
      <c r="F8" s="462"/>
      <c r="G8" s="494"/>
      <c r="H8" s="460"/>
      <c r="I8" s="657"/>
      <c r="J8" s="657"/>
      <c r="K8" s="462"/>
      <c r="L8" s="462"/>
      <c r="M8" s="462"/>
      <c r="N8" s="462"/>
    </row>
    <row r="9" spans="1:14" s="11" customFormat="1" ht="6.6" customHeight="1">
      <c r="A9" s="656"/>
      <c r="B9" s="657"/>
      <c r="C9" s="657"/>
      <c r="D9" s="460"/>
      <c r="E9" s="495"/>
      <c r="F9" s="460"/>
      <c r="G9" s="495"/>
      <c r="H9" s="460"/>
      <c r="I9" s="657"/>
      <c r="J9" s="657"/>
      <c r="K9" s="460"/>
      <c r="L9" s="460"/>
      <c r="M9" s="460"/>
      <c r="N9" s="460"/>
    </row>
    <row r="10" spans="1:14" s="11" customFormat="1" ht="25.5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4" s="11" customFormat="1" ht="6.6" customHeight="1">
      <c r="A11" s="465"/>
      <c r="B11" s="466"/>
      <c r="C11" s="496"/>
      <c r="D11" s="468"/>
      <c r="E11" s="463"/>
      <c r="F11" s="462"/>
      <c r="G11" s="494"/>
      <c r="H11" s="462"/>
      <c r="I11" s="466"/>
      <c r="J11" s="466"/>
      <c r="K11" s="468"/>
      <c r="L11" s="468"/>
      <c r="M11" s="462"/>
      <c r="N11" s="462"/>
    </row>
    <row r="12" spans="1:14" s="36" customFormat="1" ht="6.6" customHeight="1">
      <c r="A12" s="211"/>
      <c r="B12" s="182"/>
      <c r="C12" s="333"/>
      <c r="D12" s="181"/>
      <c r="E12" s="268"/>
      <c r="F12" s="181"/>
      <c r="G12" s="335"/>
      <c r="H12" s="180"/>
      <c r="I12" s="182"/>
      <c r="J12" s="182"/>
      <c r="K12" s="181"/>
      <c r="L12" s="180"/>
      <c r="M12" s="181"/>
      <c r="N12" s="180"/>
    </row>
    <row r="13" spans="1:14" s="11" customFormat="1" ht="12">
      <c r="A13" s="513" t="s">
        <v>56</v>
      </c>
      <c r="B13" s="470">
        <f t="shared" ref="B13:B19" si="0">D13+F13</f>
        <v>292464</v>
      </c>
      <c r="C13" s="489"/>
      <c r="D13" s="470">
        <f>D14+D18+D19</f>
        <v>95200</v>
      </c>
      <c r="E13" s="473"/>
      <c r="F13" s="470">
        <f>F14+F18+F19</f>
        <v>197264</v>
      </c>
      <c r="G13" s="489"/>
      <c r="H13" s="490"/>
      <c r="I13" s="504">
        <f>SUM(I18,I14)</f>
        <v>100</v>
      </c>
      <c r="J13" s="504"/>
      <c r="K13" s="504">
        <f>SUM(K18,K14)</f>
        <v>100</v>
      </c>
      <c r="L13" s="504"/>
      <c r="M13" s="504">
        <f>SUM(M18,M14)</f>
        <v>100</v>
      </c>
      <c r="N13" s="476"/>
    </row>
    <row r="14" spans="1:14" s="11" customFormat="1" ht="11.4">
      <c r="A14" s="482" t="s">
        <v>30</v>
      </c>
      <c r="B14" s="485">
        <f t="shared" si="0"/>
        <v>226919</v>
      </c>
      <c r="C14" s="486"/>
      <c r="D14" s="514">
        <f>SUM($D$15:$D$17)</f>
        <v>84846</v>
      </c>
      <c r="E14" s="486"/>
      <c r="F14" s="514">
        <f>SUM($F$15:$F$17)</f>
        <v>142073</v>
      </c>
      <c r="G14" s="486"/>
      <c r="H14" s="487"/>
      <c r="I14" s="488">
        <f>B14*100/SUM(B14,B18)</f>
        <v>77.590817080176166</v>
      </c>
      <c r="J14" s="488"/>
      <c r="K14" s="488">
        <f>D14*100/SUM(D14,D18)</f>
        <v>89.12394957983193</v>
      </c>
      <c r="L14" s="488"/>
      <c r="M14" s="488">
        <f>F14*100/SUM(F14,F18)</f>
        <v>72.024678590258347</v>
      </c>
      <c r="N14" s="488"/>
    </row>
    <row r="15" spans="1:14" s="11" customFormat="1">
      <c r="A15" s="515" t="s">
        <v>220</v>
      </c>
      <c r="B15" s="485">
        <f t="shared" si="0"/>
        <v>127179</v>
      </c>
      <c r="C15" s="486"/>
      <c r="D15" s="485">
        <v>73108</v>
      </c>
      <c r="E15" s="485"/>
      <c r="F15" s="485">
        <v>54071</v>
      </c>
      <c r="G15" s="485"/>
      <c r="H15" s="487"/>
      <c r="I15" s="488">
        <f>B15*100/SUM(B14,B18)</f>
        <v>43.486541565226908</v>
      </c>
      <c r="J15" s="488"/>
      <c r="K15" s="488">
        <f>D15*100/SUM(D14,D18)</f>
        <v>76.794117647058826</v>
      </c>
      <c r="L15" s="488"/>
      <c r="M15" s="488">
        <f>F15*100/SUM(F14,F18)</f>
        <v>27.411586973273309</v>
      </c>
      <c r="N15" s="488"/>
    </row>
    <row r="16" spans="1:14" s="11" customFormat="1">
      <c r="A16" s="515" t="s">
        <v>219</v>
      </c>
      <c r="B16" s="485">
        <f t="shared" si="0"/>
        <v>97156</v>
      </c>
      <c r="C16" s="486"/>
      <c r="D16" s="485">
        <v>10225</v>
      </c>
      <c r="E16" s="485"/>
      <c r="F16" s="485">
        <v>86931</v>
      </c>
      <c r="G16" s="485"/>
      <c r="H16" s="487"/>
      <c r="I16" s="488">
        <f>B16*100/SUM(B14,B18)</f>
        <v>33.220723801187184</v>
      </c>
      <c r="J16" s="488"/>
      <c r="K16" s="488">
        <f>D16*100/SUM(D14,D18)</f>
        <v>10.740546218487395</v>
      </c>
      <c r="L16" s="488"/>
      <c r="M16" s="488">
        <f>F16*100/SUM(F14,F18)</f>
        <v>44.070142353084314</v>
      </c>
      <c r="N16" s="488"/>
    </row>
    <row r="17" spans="1:14" s="11" customFormat="1" ht="11.4">
      <c r="A17" s="515" t="s">
        <v>53</v>
      </c>
      <c r="B17" s="485">
        <f t="shared" si="0"/>
        <v>2584</v>
      </c>
      <c r="C17" s="486"/>
      <c r="D17" s="485">
        <v>1513</v>
      </c>
      <c r="E17" s="485" t="s">
        <v>1</v>
      </c>
      <c r="F17" s="485">
        <v>1071</v>
      </c>
      <c r="G17" s="485" t="s">
        <v>1</v>
      </c>
      <c r="H17" s="487"/>
      <c r="I17" s="488">
        <f>B17*100/SUM(B14,B18)</f>
        <v>0.8835517137620702</v>
      </c>
      <c r="J17" s="488"/>
      <c r="K17" s="488">
        <f>D17*100/SUM(D14,D18)</f>
        <v>1.5892857142857142</v>
      </c>
      <c r="L17" s="488"/>
      <c r="M17" s="488">
        <f>F17*100/SUM(F14,F18)</f>
        <v>0.54294926390071785</v>
      </c>
      <c r="N17" s="488"/>
    </row>
    <row r="18" spans="1:14" s="11" customFormat="1" ht="11.4">
      <c r="A18" s="482" t="s">
        <v>19</v>
      </c>
      <c r="B18" s="485">
        <f t="shared" si="0"/>
        <v>65537</v>
      </c>
      <c r="C18" s="486"/>
      <c r="D18" s="485">
        <v>10354</v>
      </c>
      <c r="E18" s="485"/>
      <c r="F18" s="485">
        <v>55183</v>
      </c>
      <c r="G18" s="485"/>
      <c r="H18" s="487"/>
      <c r="I18" s="488">
        <f>B18*100/SUM(B14,B18)</f>
        <v>22.409182919823838</v>
      </c>
      <c r="J18" s="488"/>
      <c r="K18" s="488">
        <f>D18*100/SUM(D14,D18)</f>
        <v>10.876050420168067</v>
      </c>
      <c r="L18" s="488"/>
      <c r="M18" s="488">
        <f>F18*100/SUM(F14,F18)</f>
        <v>27.975321409741657</v>
      </c>
      <c r="N18" s="488"/>
    </row>
    <row r="19" spans="1:14" s="11" customFormat="1" ht="11.4">
      <c r="A19" s="482" t="s">
        <v>11</v>
      </c>
      <c r="B19" s="485">
        <f t="shared" si="0"/>
        <v>8</v>
      </c>
      <c r="C19" s="486" t="s">
        <v>1</v>
      </c>
      <c r="D19" s="485">
        <v>0</v>
      </c>
      <c r="E19" s="485"/>
      <c r="F19" s="485">
        <v>8</v>
      </c>
      <c r="G19" s="485" t="s">
        <v>1</v>
      </c>
      <c r="H19" s="487"/>
      <c r="I19" s="493" t="s">
        <v>105</v>
      </c>
      <c r="J19" s="488"/>
      <c r="K19" s="488">
        <v>0</v>
      </c>
      <c r="L19" s="488"/>
      <c r="M19" s="493" t="s">
        <v>105</v>
      </c>
      <c r="N19" s="488"/>
    </row>
    <row r="20" spans="1:14" s="11" customFormat="1" ht="6.6" customHeight="1">
      <c r="A20" s="12"/>
      <c r="B20" s="392"/>
      <c r="C20" s="283"/>
      <c r="D20" s="392"/>
      <c r="E20" s="283"/>
      <c r="F20" s="392"/>
      <c r="G20" s="283"/>
      <c r="H20" s="393"/>
      <c r="I20" s="288"/>
      <c r="J20" s="288"/>
      <c r="K20" s="288"/>
      <c r="L20" s="288"/>
      <c r="M20" s="288"/>
      <c r="N20" s="240"/>
    </row>
    <row r="21" spans="1:14" s="11" customFormat="1" ht="12">
      <c r="A21" s="445" t="s">
        <v>97</v>
      </c>
      <c r="B21" s="256">
        <f t="shared" ref="B21:B26" si="1">D21+F21</f>
        <v>67823</v>
      </c>
      <c r="C21" s="269"/>
      <c r="D21" s="256">
        <f>D22+D26</f>
        <v>40385</v>
      </c>
      <c r="E21" s="269"/>
      <c r="F21" s="256">
        <f>F22+F26</f>
        <v>27438</v>
      </c>
      <c r="G21" s="269"/>
      <c r="H21" s="345"/>
      <c r="I21" s="253">
        <f>SUM(I26,I22)</f>
        <v>100</v>
      </c>
      <c r="J21" s="253"/>
      <c r="K21" s="253">
        <f>SUM(K26,K22)</f>
        <v>100</v>
      </c>
      <c r="L21" s="253"/>
      <c r="M21" s="253">
        <f>SUM(M26,M22)</f>
        <v>100</v>
      </c>
      <c r="N21" s="253"/>
    </row>
    <row r="22" spans="1:14" s="11" customFormat="1" ht="11.4">
      <c r="A22" s="46" t="s">
        <v>30</v>
      </c>
      <c r="B22" s="238">
        <f t="shared" si="1"/>
        <v>60312</v>
      </c>
      <c r="C22" s="260"/>
      <c r="D22" s="238">
        <f>SUM($D$23:$D$25)</f>
        <v>37158</v>
      </c>
      <c r="E22" s="260"/>
      <c r="F22" s="238">
        <f>SUM($F$23:$F$25)</f>
        <v>23154</v>
      </c>
      <c r="G22" s="260"/>
      <c r="H22" s="39"/>
      <c r="I22" s="244">
        <f>B22*100/SUM(B22,B26)</f>
        <v>88.925585715760135</v>
      </c>
      <c r="J22" s="244"/>
      <c r="K22" s="244">
        <f>D22*100/SUM(D22,D26)</f>
        <v>92.009409434195859</v>
      </c>
      <c r="L22" s="244"/>
      <c r="M22" s="244">
        <f>F22*100/SUM(F22,F26)</f>
        <v>84.386617100371751</v>
      </c>
      <c r="N22" s="244"/>
    </row>
    <row r="23" spans="1:14" s="11" customFormat="1">
      <c r="A23" s="47" t="s">
        <v>220</v>
      </c>
      <c r="B23" s="238">
        <f t="shared" si="1"/>
        <v>46923</v>
      </c>
      <c r="C23" s="260"/>
      <c r="D23" s="238">
        <v>31612</v>
      </c>
      <c r="E23" s="238"/>
      <c r="F23" s="238">
        <v>15311</v>
      </c>
      <c r="G23" s="260"/>
      <c r="H23" s="56"/>
      <c r="I23" s="244">
        <f>B23*100/SUM(B22,B26)</f>
        <v>69.184494935346422</v>
      </c>
      <c r="J23" s="244"/>
      <c r="K23" s="244">
        <f>D23*100/SUM(D22,D26)</f>
        <v>78.276587842020547</v>
      </c>
      <c r="L23" s="244"/>
      <c r="M23" s="244">
        <f>F23*100/SUM(F22,F26)</f>
        <v>55.802172169983237</v>
      </c>
      <c r="N23" s="244"/>
    </row>
    <row r="24" spans="1:14" s="11" customFormat="1">
      <c r="A24" s="47" t="s">
        <v>219</v>
      </c>
      <c r="B24" s="238">
        <f t="shared" si="1"/>
        <v>12532</v>
      </c>
      <c r="C24" s="260"/>
      <c r="D24" s="238">
        <v>4879</v>
      </c>
      <c r="E24" s="238"/>
      <c r="F24" s="238">
        <v>7653</v>
      </c>
      <c r="G24" s="260"/>
      <c r="H24" s="56"/>
      <c r="I24" s="244">
        <f>B24*100/SUM(B22,B26)</f>
        <v>18.477507630154964</v>
      </c>
      <c r="J24" s="244"/>
      <c r="K24" s="244">
        <f>D24*100/SUM(D22,D26)</f>
        <v>12.081218274111675</v>
      </c>
      <c r="L24" s="244"/>
      <c r="M24" s="244">
        <f>F24*100/SUM(F22,F26)</f>
        <v>27.891974633719659</v>
      </c>
      <c r="N24" s="244"/>
    </row>
    <row r="25" spans="1:14" s="11" customFormat="1" ht="11.4">
      <c r="A25" s="47" t="s">
        <v>53</v>
      </c>
      <c r="B25" s="238">
        <f t="shared" si="1"/>
        <v>857</v>
      </c>
      <c r="C25" s="612" t="s">
        <v>1</v>
      </c>
      <c r="D25" s="238">
        <v>667</v>
      </c>
      <c r="E25" s="238" t="s">
        <v>1</v>
      </c>
      <c r="F25" s="238">
        <v>190</v>
      </c>
      <c r="G25" s="612" t="s">
        <v>1</v>
      </c>
      <c r="H25" s="56"/>
      <c r="I25" s="244">
        <f>B25*100/SUM(B22,B26)</f>
        <v>1.2635831502587618</v>
      </c>
      <c r="J25" s="244"/>
      <c r="K25" s="244">
        <f>D25*100/SUM(D22,D26)</f>
        <v>1.6516033180636376</v>
      </c>
      <c r="L25" s="244"/>
      <c r="M25" s="244">
        <f>F25*100/SUM(F22,F26)</f>
        <v>0.6924702966688534</v>
      </c>
      <c r="N25" s="244"/>
    </row>
    <row r="26" spans="1:14" s="11" customFormat="1" ht="11.4">
      <c r="A26" s="46" t="s">
        <v>19</v>
      </c>
      <c r="B26" s="238">
        <f t="shared" si="1"/>
        <v>7511</v>
      </c>
      <c r="C26" s="612"/>
      <c r="D26" s="238">
        <v>3227</v>
      </c>
      <c r="E26" s="238"/>
      <c r="F26" s="238">
        <v>4284</v>
      </c>
      <c r="G26" s="612"/>
      <c r="H26" s="56"/>
      <c r="I26" s="244">
        <f>B26*100/SUM(B22,B26)</f>
        <v>11.074414284239859</v>
      </c>
      <c r="J26" s="289"/>
      <c r="K26" s="244">
        <f>D26*100/SUM(D22,D26)</f>
        <v>7.9905905658041352</v>
      </c>
      <c r="L26" s="289"/>
      <c r="M26" s="244">
        <f>F26*100/SUM(F22,F26)</f>
        <v>15.613382899628252</v>
      </c>
      <c r="N26" s="244"/>
    </row>
    <row r="27" spans="1:14" s="11" customFormat="1" ht="6.6" customHeight="1">
      <c r="A27" s="68"/>
      <c r="B27" s="286"/>
      <c r="C27" s="611"/>
      <c r="D27" s="286"/>
      <c r="E27" s="611"/>
      <c r="F27" s="286"/>
      <c r="G27" s="611"/>
      <c r="H27" s="98"/>
      <c r="I27" s="289"/>
      <c r="J27" s="289"/>
      <c r="K27" s="289"/>
      <c r="L27" s="289"/>
      <c r="M27" s="289"/>
      <c r="N27" s="244"/>
    </row>
    <row r="28" spans="1:14" s="11" customFormat="1" ht="12">
      <c r="A28" s="445" t="s">
        <v>68</v>
      </c>
      <c r="B28" s="256">
        <f t="shared" ref="B28:B33" si="2">D28+F28</f>
        <v>114311</v>
      </c>
      <c r="C28" s="614"/>
      <c r="D28" s="256">
        <f>D29+D33</f>
        <v>1862</v>
      </c>
      <c r="E28" s="610"/>
      <c r="F28" s="256">
        <f>F29+F33</f>
        <v>112449</v>
      </c>
      <c r="G28" s="614"/>
      <c r="H28" s="345"/>
      <c r="I28" s="253">
        <f>I29+I33</f>
        <v>100</v>
      </c>
      <c r="J28" s="253"/>
      <c r="K28" s="253">
        <f>K29+K33</f>
        <v>100</v>
      </c>
      <c r="L28" s="253"/>
      <c r="M28" s="253">
        <f>M29+M33</f>
        <v>100</v>
      </c>
      <c r="N28" s="253"/>
    </row>
    <row r="29" spans="1:14" s="11" customFormat="1" ht="11.4">
      <c r="A29" s="46" t="s">
        <v>30</v>
      </c>
      <c r="B29" s="238">
        <f t="shared" si="2"/>
        <v>75318</v>
      </c>
      <c r="C29" s="612"/>
      <c r="D29" s="238">
        <f>SUM($D$30:$D$32)</f>
        <v>619</v>
      </c>
      <c r="E29" s="612"/>
      <c r="F29" s="238">
        <f>SUM($F$30:$F$32)</f>
        <v>74699</v>
      </c>
      <c r="G29" s="612"/>
      <c r="H29" s="56"/>
      <c r="I29" s="244">
        <f>B29*100/SUM(B29,B33)</f>
        <v>65.888672131290946</v>
      </c>
      <c r="J29" s="244"/>
      <c r="K29" s="244">
        <f>D29*100/SUM(D29,D33)</f>
        <v>33.243823845327604</v>
      </c>
      <c r="L29" s="244"/>
      <c r="M29" s="244">
        <f>F29*100/SUM(F29,F33)</f>
        <v>66.429225693425465</v>
      </c>
      <c r="N29" s="250"/>
    </row>
    <row r="30" spans="1:14" s="11" customFormat="1">
      <c r="A30" s="47" t="s">
        <v>220</v>
      </c>
      <c r="B30" s="238">
        <f t="shared" si="2"/>
        <v>12418</v>
      </c>
      <c r="C30" s="612"/>
      <c r="D30" s="238">
        <v>446</v>
      </c>
      <c r="E30" s="238" t="s">
        <v>1</v>
      </c>
      <c r="F30" s="238">
        <v>11972</v>
      </c>
      <c r="G30" s="612"/>
      <c r="H30" s="56"/>
      <c r="I30" s="244">
        <f>B30*100/SUM(B29,B33)</f>
        <v>10.863346484590284</v>
      </c>
      <c r="J30" s="244"/>
      <c r="K30" s="244">
        <f>D30*100/SUM(D29,D33)</f>
        <v>23.952738990332975</v>
      </c>
      <c r="L30" s="244"/>
      <c r="M30" s="244">
        <f>F30*100/SUM(F29,F33)</f>
        <v>10.646604238365837</v>
      </c>
      <c r="N30" s="250"/>
    </row>
    <row r="31" spans="1:14" s="11" customFormat="1">
      <c r="A31" s="47" t="s">
        <v>219</v>
      </c>
      <c r="B31" s="238">
        <f t="shared" si="2"/>
        <v>62822</v>
      </c>
      <c r="C31" s="612"/>
      <c r="D31" s="238">
        <v>173</v>
      </c>
      <c r="E31" s="238" t="s">
        <v>1</v>
      </c>
      <c r="F31" s="238">
        <v>62649</v>
      </c>
      <c r="G31" s="612"/>
      <c r="H31" s="56"/>
      <c r="I31" s="244">
        <f>B31*100/SUM(B29,B33)</f>
        <v>54.957090743672964</v>
      </c>
      <c r="J31" s="244"/>
      <c r="K31" s="244">
        <f>D31*100/SUM(D29,D33)</f>
        <v>9.2910848549946294</v>
      </c>
      <c r="L31" s="244"/>
      <c r="M31" s="244">
        <f>F31*100/SUM(F29,F33)</f>
        <v>55.713256676359947</v>
      </c>
      <c r="N31" s="250"/>
    </row>
    <row r="32" spans="1:14" s="11" customFormat="1" ht="11.4">
      <c r="A32" s="47" t="s">
        <v>53</v>
      </c>
      <c r="B32" s="238">
        <f t="shared" si="2"/>
        <v>78</v>
      </c>
      <c r="C32" s="612" t="s">
        <v>1</v>
      </c>
      <c r="D32" s="238">
        <v>0</v>
      </c>
      <c r="E32" s="238"/>
      <c r="F32" s="238">
        <v>78</v>
      </c>
      <c r="G32" s="612" t="s">
        <v>1</v>
      </c>
      <c r="H32" s="56"/>
      <c r="I32" s="244">
        <f>B32*100/(B29+B33)</f>
        <v>6.8234903027705116E-2</v>
      </c>
      <c r="J32" s="244"/>
      <c r="K32" s="244">
        <f>D32*100/(D29+D33)</f>
        <v>0</v>
      </c>
      <c r="L32" s="244"/>
      <c r="M32" s="244">
        <f>F32*100/(F29+F33)</f>
        <v>6.9364778699677193E-2</v>
      </c>
      <c r="N32" s="250"/>
    </row>
    <row r="33" spans="1:14" s="11" customFormat="1" ht="11.4">
      <c r="A33" s="46" t="s">
        <v>19</v>
      </c>
      <c r="B33" s="238">
        <f t="shared" si="2"/>
        <v>38993</v>
      </c>
      <c r="C33" s="612"/>
      <c r="D33" s="238">
        <v>1243</v>
      </c>
      <c r="E33" s="238"/>
      <c r="F33" s="238">
        <v>37750</v>
      </c>
      <c r="G33" s="612"/>
      <c r="H33" s="56"/>
      <c r="I33" s="244">
        <f>B33*100/SUM(B29,B33)</f>
        <v>34.111327868709047</v>
      </c>
      <c r="J33" s="244"/>
      <c r="K33" s="244">
        <f>D33*100/SUM(D29,D33)</f>
        <v>66.756176154672389</v>
      </c>
      <c r="L33" s="244"/>
      <c r="M33" s="244">
        <f>F33*100/SUM(F29,F33)</f>
        <v>33.570774306574535</v>
      </c>
      <c r="N33" s="244"/>
    </row>
    <row r="34" spans="1:14" s="11" customFormat="1" ht="6.6" customHeight="1">
      <c r="A34" s="49"/>
      <c r="B34" s="238"/>
      <c r="C34" s="612"/>
      <c r="D34" s="417"/>
      <c r="E34" s="613"/>
      <c r="F34" s="238"/>
      <c r="G34" s="612"/>
      <c r="H34" s="56"/>
      <c r="I34" s="244"/>
      <c r="J34" s="250"/>
      <c r="K34" s="245"/>
      <c r="L34" s="244"/>
      <c r="M34" s="244"/>
      <c r="N34" s="244"/>
    </row>
    <row r="35" spans="1:14" s="11" customFormat="1" ht="12">
      <c r="A35" s="445" t="s">
        <v>67</v>
      </c>
      <c r="B35" s="256">
        <f>D35+F35</f>
        <v>11512</v>
      </c>
      <c r="C35" s="614"/>
      <c r="D35" s="256">
        <f>D36+D40+D41</f>
        <v>2632</v>
      </c>
      <c r="E35" s="614"/>
      <c r="F35" s="256">
        <f>F36+F40+F41</f>
        <v>8880</v>
      </c>
      <c r="G35" s="614"/>
      <c r="H35" s="345"/>
      <c r="I35" s="253">
        <f>SUM(I40,I36)</f>
        <v>100</v>
      </c>
      <c r="J35" s="253"/>
      <c r="K35" s="253">
        <f>SUM(K40,K36)</f>
        <v>100</v>
      </c>
      <c r="L35" s="253"/>
      <c r="M35" s="253">
        <f>SUM(M40,M36)</f>
        <v>100</v>
      </c>
      <c r="N35" s="253"/>
    </row>
    <row r="36" spans="1:14" s="11" customFormat="1" ht="11.4">
      <c r="A36" s="46" t="s">
        <v>30</v>
      </c>
      <c r="B36" s="238">
        <f t="shared" ref="B36:B41" si="3">D36+F36</f>
        <v>8862</v>
      </c>
      <c r="C36" s="612"/>
      <c r="D36" s="238">
        <f>SUM($D$37:$D$39)</f>
        <v>2094</v>
      </c>
      <c r="E36" s="612"/>
      <c r="F36" s="238">
        <f>SUM($F$37:$F$39)</f>
        <v>6768</v>
      </c>
      <c r="G36" s="612"/>
      <c r="H36" s="39"/>
      <c r="I36" s="244">
        <f>B36*100/SUM(B36,B40)</f>
        <v>77.03407510431154</v>
      </c>
      <c r="J36" s="244"/>
      <c r="K36" s="244">
        <f>D36*100/SUM(D36,D40)</f>
        <v>79.559270516717319</v>
      </c>
      <c r="L36" s="244"/>
      <c r="M36" s="244">
        <f>F36*100/SUM(F36,F40)</f>
        <v>76.284941388638416</v>
      </c>
      <c r="N36" s="244"/>
    </row>
    <row r="37" spans="1:14" s="11" customFormat="1">
      <c r="A37" s="47" t="s">
        <v>220</v>
      </c>
      <c r="B37" s="238">
        <f t="shared" si="3"/>
        <v>3390</v>
      </c>
      <c r="C37" s="612"/>
      <c r="D37" s="238">
        <v>1434</v>
      </c>
      <c r="E37" s="238"/>
      <c r="F37" s="238">
        <v>1956</v>
      </c>
      <c r="G37" s="612"/>
      <c r="H37" s="56"/>
      <c r="I37" s="244">
        <f>B37*100/SUM(B36,B40)</f>
        <v>29.468011126564672</v>
      </c>
      <c r="J37" s="244"/>
      <c r="K37" s="244">
        <f>D37*100/SUM(D36,D40)</f>
        <v>54.483282674772035</v>
      </c>
      <c r="L37" s="244"/>
      <c r="M37" s="244">
        <f>F37*100/SUM(F36,F40)</f>
        <v>22.046889089269612</v>
      </c>
      <c r="N37" s="244"/>
    </row>
    <row r="38" spans="1:14" s="11" customFormat="1">
      <c r="A38" s="47" t="s">
        <v>219</v>
      </c>
      <c r="B38" s="238">
        <f t="shared" si="3"/>
        <v>5381</v>
      </c>
      <c r="C38" s="612"/>
      <c r="D38" s="238">
        <v>594</v>
      </c>
      <c r="E38" s="238" t="s">
        <v>1</v>
      </c>
      <c r="F38" s="238">
        <v>4787</v>
      </c>
      <c r="G38" s="612"/>
      <c r="H38" s="56"/>
      <c r="I38" s="244">
        <f>B38*100/SUM(B36,B40)</f>
        <v>46.775034770514601</v>
      </c>
      <c r="J38" s="244"/>
      <c r="K38" s="244">
        <f>D38*100/SUM(D36,D40)</f>
        <v>22.56838905775076</v>
      </c>
      <c r="L38" s="244"/>
      <c r="M38" s="244">
        <f>F38*100/SUM(F36,F40)</f>
        <v>53.956266907123535</v>
      </c>
      <c r="N38" s="244"/>
    </row>
    <row r="39" spans="1:14" s="11" customFormat="1" ht="11.4">
      <c r="A39" s="47" t="s">
        <v>53</v>
      </c>
      <c r="B39" s="238">
        <f t="shared" si="3"/>
        <v>91</v>
      </c>
      <c r="C39" s="612" t="s">
        <v>1</v>
      </c>
      <c r="D39" s="238">
        <v>66</v>
      </c>
      <c r="E39" s="238" t="s">
        <v>1</v>
      </c>
      <c r="F39" s="238">
        <v>25</v>
      </c>
      <c r="G39" s="612" t="s">
        <v>1</v>
      </c>
      <c r="H39" s="394"/>
      <c r="I39" s="244">
        <f>B39*100/SUM(B36,B40)</f>
        <v>0.791029207232267</v>
      </c>
      <c r="J39" s="244"/>
      <c r="K39" s="244">
        <f>D39*100/SUM(D36,D40)</f>
        <v>2.5075987841945291</v>
      </c>
      <c r="L39" s="244"/>
      <c r="M39" s="244">
        <f>F39*100/SUM(F36,F40)</f>
        <v>0.281785392245266</v>
      </c>
      <c r="N39" s="244"/>
    </row>
    <row r="40" spans="1:14" s="11" customFormat="1" ht="11.4">
      <c r="A40" s="46" t="s">
        <v>19</v>
      </c>
      <c r="B40" s="238">
        <f t="shared" si="3"/>
        <v>2642</v>
      </c>
      <c r="C40" s="612"/>
      <c r="D40" s="238">
        <v>538</v>
      </c>
      <c r="E40" s="238" t="s">
        <v>1</v>
      </c>
      <c r="F40" s="238">
        <v>2104</v>
      </c>
      <c r="G40" s="612"/>
      <c r="H40" s="56"/>
      <c r="I40" s="244">
        <f>B40*100/SUM(B36,B40)</f>
        <v>22.965924895688456</v>
      </c>
      <c r="J40" s="289"/>
      <c r="K40" s="244">
        <f>D40*100/SUM(D36,D40)</f>
        <v>20.440729483282674</v>
      </c>
      <c r="L40" s="289"/>
      <c r="M40" s="244">
        <f>F40*100/SUM(F36,F40)</f>
        <v>23.715058611361588</v>
      </c>
      <c r="N40" s="244"/>
    </row>
    <row r="41" spans="1:14" s="11" customFormat="1" ht="11.4">
      <c r="A41" s="46" t="s">
        <v>11</v>
      </c>
      <c r="B41" s="238">
        <f t="shared" si="3"/>
        <v>8</v>
      </c>
      <c r="C41" s="612" t="s">
        <v>1</v>
      </c>
      <c r="D41" s="238">
        <v>0</v>
      </c>
      <c r="E41" s="238"/>
      <c r="F41" s="238">
        <v>8</v>
      </c>
      <c r="G41" s="612" t="s">
        <v>1</v>
      </c>
      <c r="H41" s="56"/>
      <c r="I41" s="282" t="s">
        <v>105</v>
      </c>
      <c r="J41" s="289"/>
      <c r="K41" s="244">
        <v>0</v>
      </c>
      <c r="L41" s="289"/>
      <c r="M41" s="282" t="s">
        <v>105</v>
      </c>
      <c r="N41" s="244"/>
    </row>
    <row r="42" spans="1:14" s="11" customFormat="1" ht="6.6" customHeight="1">
      <c r="A42" s="69"/>
      <c r="B42" s="286"/>
      <c r="C42" s="611"/>
      <c r="D42" s="286"/>
      <c r="E42" s="611"/>
      <c r="F42" s="286"/>
      <c r="G42" s="611"/>
      <c r="H42" s="98"/>
      <c r="I42" s="289"/>
      <c r="J42" s="289"/>
      <c r="K42" s="289"/>
      <c r="L42" s="289"/>
      <c r="M42" s="289"/>
      <c r="N42" s="244"/>
    </row>
    <row r="43" spans="1:14" s="11" customFormat="1" ht="12">
      <c r="A43" s="447" t="s">
        <v>147</v>
      </c>
      <c r="B43" s="256">
        <f t="shared" ref="B43:B48" si="4">D43+F43</f>
        <v>98639</v>
      </c>
      <c r="C43" s="614"/>
      <c r="D43" s="256">
        <f>D44+D48</f>
        <v>50200</v>
      </c>
      <c r="E43" s="612"/>
      <c r="F43" s="256">
        <f>F44+F48</f>
        <v>48439</v>
      </c>
      <c r="G43" s="614"/>
      <c r="H43" s="345"/>
      <c r="I43" s="253">
        <f>SUM(I48,I44)</f>
        <v>100</v>
      </c>
      <c r="J43" s="253"/>
      <c r="K43" s="253">
        <f>SUM(K48,K44)</f>
        <v>100</v>
      </c>
      <c r="L43" s="253"/>
      <c r="M43" s="253">
        <f>SUM(M48,M44)</f>
        <v>100</v>
      </c>
      <c r="N43" s="253"/>
    </row>
    <row r="44" spans="1:14" s="11" customFormat="1" ht="11.4">
      <c r="A44" s="46" t="s">
        <v>30</v>
      </c>
      <c r="B44" s="238">
        <f t="shared" si="4"/>
        <v>82289</v>
      </c>
      <c r="C44" s="612"/>
      <c r="D44" s="238">
        <f>SUM($D$45:$D$47)</f>
        <v>44854</v>
      </c>
      <c r="E44" s="612"/>
      <c r="F44" s="238">
        <f>SUM($F$45:$F$47)</f>
        <v>37435</v>
      </c>
      <c r="G44" s="612"/>
      <c r="H44" s="56"/>
      <c r="I44" s="244">
        <f>B44*100/SUM(B44,B48)</f>
        <v>83.424406167945747</v>
      </c>
      <c r="J44" s="244"/>
      <c r="K44" s="244">
        <f>D44*100/SUM(D44,D48)</f>
        <v>89.35059760956176</v>
      </c>
      <c r="L44" s="244"/>
      <c r="M44" s="244">
        <f>F44*100/SUM(F44,F48)</f>
        <v>77.282768017506555</v>
      </c>
      <c r="N44" s="250"/>
    </row>
    <row r="45" spans="1:14" s="11" customFormat="1">
      <c r="A45" s="47" t="s">
        <v>220</v>
      </c>
      <c r="B45" s="238">
        <f t="shared" si="4"/>
        <v>64310</v>
      </c>
      <c r="C45" s="612"/>
      <c r="D45" s="238">
        <v>39495</v>
      </c>
      <c r="E45" s="238"/>
      <c r="F45" s="238">
        <v>24815</v>
      </c>
      <c r="G45" s="612"/>
      <c r="H45" s="56"/>
      <c r="I45" s="244">
        <f>B45*100/SUM(B44,B48)</f>
        <v>65.197335739413418</v>
      </c>
      <c r="J45" s="250"/>
      <c r="K45" s="244">
        <f>D45*100/SUM(D44,D48)</f>
        <v>78.67529880478088</v>
      </c>
      <c r="L45" s="250"/>
      <c r="M45" s="244">
        <f>F45*100/SUM(F44,F48)</f>
        <v>51.229381283676375</v>
      </c>
      <c r="N45" s="250"/>
    </row>
    <row r="46" spans="1:14" s="11" customFormat="1">
      <c r="A46" s="47" t="s">
        <v>219</v>
      </c>
      <c r="B46" s="238">
        <f t="shared" si="4"/>
        <v>16421</v>
      </c>
      <c r="C46" s="612"/>
      <c r="D46" s="238">
        <v>4579</v>
      </c>
      <c r="E46" s="238"/>
      <c r="F46" s="238">
        <v>11842</v>
      </c>
      <c r="G46" s="612"/>
      <c r="H46" s="56"/>
      <c r="I46" s="244">
        <f>B46*100/SUM(B44,B48)</f>
        <v>16.647573474994676</v>
      </c>
      <c r="J46" s="250"/>
      <c r="K46" s="244">
        <f>D46*100/SUM(D44,D48)</f>
        <v>9.121513944223107</v>
      </c>
      <c r="L46" s="244"/>
      <c r="M46" s="244">
        <f>F46*100/SUM(F44,F48)</f>
        <v>24.447242924090094</v>
      </c>
      <c r="N46" s="244"/>
    </row>
    <row r="47" spans="1:14" s="11" customFormat="1" ht="11.4">
      <c r="A47" s="47" t="s">
        <v>53</v>
      </c>
      <c r="B47" s="238">
        <f t="shared" si="4"/>
        <v>1558</v>
      </c>
      <c r="C47" s="612" t="s">
        <v>1</v>
      </c>
      <c r="D47" s="238">
        <v>780</v>
      </c>
      <c r="E47" s="238" t="s">
        <v>1</v>
      </c>
      <c r="F47" s="238">
        <v>778</v>
      </c>
      <c r="G47" s="612" t="s">
        <v>1</v>
      </c>
      <c r="H47" s="394"/>
      <c r="I47" s="244">
        <f>B47*100/SUM(B44,B48)</f>
        <v>1.5794969535376473</v>
      </c>
      <c r="J47" s="244"/>
      <c r="K47" s="244">
        <f>D47*100/SUM(D44,D48)</f>
        <v>1.5537848605577689</v>
      </c>
      <c r="L47" s="244"/>
      <c r="M47" s="244">
        <f>F47*100/SUM(F44,F48)</f>
        <v>1.6061438097400855</v>
      </c>
      <c r="N47" s="244"/>
    </row>
    <row r="48" spans="1:14" s="11" customFormat="1" ht="11.4">
      <c r="A48" s="46" t="s">
        <v>19</v>
      </c>
      <c r="B48" s="238">
        <f t="shared" si="4"/>
        <v>16350</v>
      </c>
      <c r="C48" s="612"/>
      <c r="D48" s="238">
        <v>5346</v>
      </c>
      <c r="E48" s="238"/>
      <c r="F48" s="238">
        <v>11004</v>
      </c>
      <c r="G48" s="612"/>
      <c r="H48" s="56"/>
      <c r="I48" s="244">
        <f>B48*100/SUM(B44,B48)</f>
        <v>16.57559383205426</v>
      </c>
      <c r="J48" s="289"/>
      <c r="K48" s="244">
        <f>D48*100/SUM(D44,D48)</f>
        <v>10.649402390438247</v>
      </c>
      <c r="L48" s="250"/>
      <c r="M48" s="244">
        <f>F48*100/SUM(F44,F48)</f>
        <v>22.717231982493445</v>
      </c>
      <c r="N48" s="244"/>
    </row>
    <row r="49" spans="1:14" s="11" customFormat="1" ht="6" customHeight="1">
      <c r="A49" s="46"/>
      <c r="B49" s="238"/>
      <c r="C49" s="612"/>
      <c r="D49" s="416"/>
      <c r="E49" s="612"/>
      <c r="F49" s="416"/>
      <c r="G49" s="260"/>
      <c r="H49" s="56"/>
      <c r="I49" s="244"/>
      <c r="J49" s="289"/>
      <c r="K49" s="244"/>
      <c r="L49" s="250"/>
      <c r="M49" s="244"/>
      <c r="N49" s="244"/>
    </row>
    <row r="50" spans="1:14" s="11" customFormat="1" ht="12">
      <c r="A50" s="447" t="s">
        <v>11</v>
      </c>
      <c r="B50" s="256">
        <f>B51+B54</f>
        <v>179</v>
      </c>
      <c r="C50" s="612" t="s">
        <v>1</v>
      </c>
      <c r="D50" s="256">
        <f>D51+D54</f>
        <v>121</v>
      </c>
      <c r="E50" s="612" t="s">
        <v>1</v>
      </c>
      <c r="F50" s="256">
        <f>F51+F54</f>
        <v>58</v>
      </c>
      <c r="G50" s="260" t="s">
        <v>1</v>
      </c>
      <c r="H50" s="345"/>
      <c r="I50" s="253">
        <f>I51+I54</f>
        <v>100</v>
      </c>
      <c r="J50" s="253"/>
      <c r="K50" s="253">
        <f>K51+K54</f>
        <v>67.597765363128488</v>
      </c>
      <c r="L50" s="253"/>
      <c r="M50" s="253">
        <f>M51+M54</f>
        <v>32.402234636871512</v>
      </c>
      <c r="N50" s="253"/>
    </row>
    <row r="51" spans="1:14" s="11" customFormat="1" ht="11.4">
      <c r="A51" s="46" t="s">
        <v>30</v>
      </c>
      <c r="B51" s="238">
        <f>D51+F51</f>
        <v>138</v>
      </c>
      <c r="C51" s="238" t="s">
        <v>1</v>
      </c>
      <c r="D51" s="238">
        <f>SUM($D$52:$D$53)</f>
        <v>121</v>
      </c>
      <c r="E51" s="238" t="s">
        <v>1</v>
      </c>
      <c r="F51" s="238">
        <f>SUM($F$52)</f>
        <v>17</v>
      </c>
      <c r="G51" s="260" t="s">
        <v>1</v>
      </c>
      <c r="H51" s="56"/>
      <c r="I51" s="244">
        <f>B51/$B$50*100</f>
        <v>77.094972067039109</v>
      </c>
      <c r="J51" s="244"/>
      <c r="K51" s="244">
        <f>D51/$B$50*100</f>
        <v>67.597765363128488</v>
      </c>
      <c r="L51" s="244"/>
      <c r="M51" s="244">
        <f>F51*100/B50</f>
        <v>9.4972067039106154</v>
      </c>
      <c r="N51" s="250"/>
    </row>
    <row r="52" spans="1:14" s="11" customFormat="1">
      <c r="A52" s="47" t="s">
        <v>220</v>
      </c>
      <c r="B52" s="238">
        <f>D52+F52</f>
        <v>138</v>
      </c>
      <c r="C52" s="238" t="s">
        <v>1</v>
      </c>
      <c r="D52" s="238">
        <v>121</v>
      </c>
      <c r="E52" s="238" t="s">
        <v>1</v>
      </c>
      <c r="F52" s="238">
        <v>17</v>
      </c>
      <c r="G52" s="260" t="s">
        <v>1</v>
      </c>
      <c r="H52" s="56"/>
      <c r="I52" s="244">
        <f>B52/$B$50*100</f>
        <v>77.094972067039109</v>
      </c>
      <c r="J52" s="244"/>
      <c r="K52" s="244">
        <f>D52/$B$50*100</f>
        <v>67.597765363128488</v>
      </c>
      <c r="L52" s="244"/>
      <c r="M52" s="244">
        <f>F52*100/B50</f>
        <v>9.4972067039106154</v>
      </c>
      <c r="N52" s="250"/>
    </row>
    <row r="53" spans="1:14" s="11" customFormat="1">
      <c r="A53" s="47" t="s">
        <v>219</v>
      </c>
      <c r="B53" s="238">
        <f>D53+F53</f>
        <v>0</v>
      </c>
      <c r="C53" s="238"/>
      <c r="D53" s="238">
        <v>0</v>
      </c>
      <c r="E53" s="238"/>
      <c r="F53" s="238">
        <v>0</v>
      </c>
      <c r="G53" s="260"/>
      <c r="H53" s="56"/>
      <c r="I53" s="244">
        <f>B53/$B$50*100</f>
        <v>0</v>
      </c>
      <c r="J53" s="244"/>
      <c r="K53" s="244">
        <f>D53/$B$50*100</f>
        <v>0</v>
      </c>
      <c r="L53" s="244"/>
      <c r="M53" s="244">
        <f>F53/$B$50*100</f>
        <v>0</v>
      </c>
      <c r="N53" s="244"/>
    </row>
    <row r="54" spans="1:14" s="11" customFormat="1" ht="11.4">
      <c r="A54" s="46" t="s">
        <v>19</v>
      </c>
      <c r="B54" s="238">
        <f>D54+F54</f>
        <v>41</v>
      </c>
      <c r="C54" s="238" t="s">
        <v>1</v>
      </c>
      <c r="D54" s="238">
        <v>0</v>
      </c>
      <c r="E54" s="238"/>
      <c r="F54" s="238">
        <v>41</v>
      </c>
      <c r="G54" s="260" t="s">
        <v>1</v>
      </c>
      <c r="H54" s="56"/>
      <c r="I54" s="244">
        <f>B54/$B$50*100</f>
        <v>22.905027932960895</v>
      </c>
      <c r="J54" s="244"/>
      <c r="K54" s="244">
        <f>D54/$B$50*100</f>
        <v>0</v>
      </c>
      <c r="L54" s="244"/>
      <c r="M54" s="244">
        <f>F54/$B50*100</f>
        <v>22.905027932960895</v>
      </c>
      <c r="N54" s="244"/>
    </row>
    <row r="55" spans="1:14" s="11" customFormat="1" ht="6" customHeight="1" thickBot="1">
      <c r="A55" s="214"/>
      <c r="B55" s="71"/>
      <c r="C55" s="347"/>
      <c r="D55" s="71"/>
      <c r="E55" s="347"/>
      <c r="F55" s="71"/>
      <c r="G55" s="347"/>
      <c r="H55" s="72"/>
      <c r="I55" s="212"/>
      <c r="J55" s="213"/>
      <c r="K55" s="212"/>
      <c r="L55" s="213"/>
      <c r="M55" s="212"/>
      <c r="N55" s="72"/>
    </row>
    <row r="56" spans="1:14" s="4" customFormat="1" ht="6.6" customHeight="1">
      <c r="C56" s="330"/>
      <c r="E56" s="330"/>
      <c r="G56" s="330"/>
    </row>
    <row r="57" spans="1:14" s="4" customFormat="1" ht="11.4">
      <c r="A57" s="18" t="s">
        <v>221</v>
      </c>
      <c r="B57" s="18"/>
      <c r="C57" s="337"/>
      <c r="D57" s="7"/>
      <c r="E57" s="337"/>
      <c r="F57" s="7"/>
      <c r="G57" s="330"/>
    </row>
    <row r="58" spans="1:14" s="4" customFormat="1" ht="11.4">
      <c r="A58" s="18" t="s">
        <v>222</v>
      </c>
      <c r="B58" s="18"/>
      <c r="C58" s="337"/>
      <c r="D58" s="7"/>
      <c r="E58" s="337"/>
      <c r="F58" s="7"/>
      <c r="G58" s="330"/>
    </row>
    <row r="59" spans="1:14" s="4" customFormat="1" ht="10.199999999999999">
      <c r="A59" s="159" t="s">
        <v>31</v>
      </c>
      <c r="B59" s="18"/>
      <c r="C59" s="337"/>
      <c r="D59" s="7"/>
      <c r="E59" s="337"/>
      <c r="F59" s="7"/>
      <c r="G59" s="330"/>
    </row>
    <row r="60" spans="1:14" s="4" customFormat="1" ht="10.199999999999999">
      <c r="A60" s="158" t="s">
        <v>117</v>
      </c>
      <c r="B60" s="18"/>
      <c r="C60" s="337"/>
      <c r="D60" s="53"/>
      <c r="E60" s="337"/>
      <c r="F60" s="7"/>
      <c r="G60" s="330"/>
    </row>
    <row r="61" spans="1:14" s="4" customFormat="1" ht="10.199999999999999">
      <c r="A61" s="4" t="s">
        <v>186</v>
      </c>
      <c r="B61" s="18"/>
      <c r="C61" s="331"/>
      <c r="D61" s="7"/>
      <c r="E61" s="337"/>
      <c r="F61" s="7"/>
      <c r="G61" s="330"/>
    </row>
    <row r="62" spans="1:14" s="4" customFormat="1" ht="10.199999999999999">
      <c r="B62" s="6"/>
      <c r="C62" s="330"/>
      <c r="E62" s="330"/>
      <c r="G62" s="330"/>
      <c r="N62" s="7"/>
    </row>
    <row r="63" spans="1:14" ht="12" customHeight="1">
      <c r="A63" s="326"/>
      <c r="B63" s="154"/>
      <c r="C63" s="348"/>
      <c r="D63" s="154"/>
      <c r="N63" s="154"/>
    </row>
    <row r="64" spans="1:14" ht="12" customHeight="1">
      <c r="N64" s="154"/>
    </row>
    <row r="65" spans="14:14" ht="12" customHeight="1">
      <c r="N65" s="154"/>
    </row>
    <row r="66" spans="14:14" ht="12" customHeight="1">
      <c r="N66" s="154"/>
    </row>
    <row r="67" spans="14:14" ht="12" customHeight="1">
      <c r="N67" s="154"/>
    </row>
    <row r="68" spans="14:14" ht="12" customHeight="1">
      <c r="N68" s="154"/>
    </row>
    <row r="69" spans="14:14" ht="12" customHeight="1">
      <c r="N69" s="154"/>
    </row>
    <row r="70" spans="14:14" ht="12" customHeight="1">
      <c r="N70" s="154"/>
    </row>
    <row r="71" spans="14:14" ht="12" customHeight="1">
      <c r="N71" s="154"/>
    </row>
    <row r="72" spans="14:14" ht="12" customHeight="1">
      <c r="N72" s="154"/>
    </row>
    <row r="73" spans="14:14" ht="12" customHeight="1">
      <c r="N73" s="154"/>
    </row>
    <row r="74" spans="14:14" ht="12" customHeight="1">
      <c r="N74" s="154"/>
    </row>
    <row r="75" spans="14:14" ht="12" customHeight="1">
      <c r="N75" s="154"/>
    </row>
    <row r="76" spans="14:14" ht="12" customHeight="1">
      <c r="N76" s="154"/>
    </row>
    <row r="77" spans="14:14" ht="12" customHeight="1">
      <c r="N77" s="154"/>
    </row>
    <row r="78" spans="14:14" ht="12" customHeight="1">
      <c r="N78" s="154"/>
    </row>
    <row r="79" spans="14:14" ht="12" customHeight="1">
      <c r="N79" s="154"/>
    </row>
    <row r="80" spans="14:14" ht="12" customHeight="1">
      <c r="N80" s="154"/>
    </row>
    <row r="81" spans="14:14" ht="12" customHeight="1">
      <c r="N81" s="154"/>
    </row>
    <row r="82" spans="14:14" ht="12" customHeight="1">
      <c r="N82" s="154"/>
    </row>
    <row r="83" spans="14:14" ht="12" customHeight="1">
      <c r="N83" s="154"/>
    </row>
    <row r="84" spans="14:14" ht="12" customHeight="1">
      <c r="N84" s="154"/>
    </row>
    <row r="85" spans="14:14" ht="12" customHeight="1">
      <c r="N85" s="154"/>
    </row>
    <row r="86" spans="14:14" ht="12" customHeight="1">
      <c r="N86" s="154"/>
    </row>
    <row r="87" spans="14:14" ht="12" customHeight="1">
      <c r="N87" s="154"/>
    </row>
    <row r="88" spans="14:14" ht="12" customHeight="1">
      <c r="N88" s="154"/>
    </row>
    <row r="89" spans="14:14" ht="12" customHeight="1">
      <c r="N89" s="154"/>
    </row>
    <row r="90" spans="14:14" ht="12" customHeight="1">
      <c r="N90" s="154"/>
    </row>
    <row r="91" spans="14:14" ht="12" customHeight="1">
      <c r="N91" s="154"/>
    </row>
    <row r="92" spans="14:14" ht="12" customHeight="1">
      <c r="N92" s="154"/>
    </row>
    <row r="93" spans="14:14" ht="12" customHeight="1">
      <c r="N93" s="154"/>
    </row>
    <row r="94" spans="14:14" ht="12" customHeight="1">
      <c r="N94" s="154"/>
    </row>
    <row r="95" spans="14:14" ht="12" customHeight="1">
      <c r="N95" s="154"/>
    </row>
    <row r="96" spans="14:14" ht="12" customHeight="1">
      <c r="N96" s="154"/>
    </row>
    <row r="97" spans="14:14" ht="12" customHeight="1">
      <c r="N97" s="154"/>
    </row>
    <row r="98" spans="14:14" ht="12" customHeight="1">
      <c r="N98" s="154"/>
    </row>
    <row r="99" spans="14:14" ht="12" customHeight="1">
      <c r="N99" s="154"/>
    </row>
    <row r="100" spans="14:14" ht="12" customHeight="1">
      <c r="N100" s="154"/>
    </row>
    <row r="101" spans="14:14" ht="12" customHeight="1">
      <c r="N101" s="154"/>
    </row>
    <row r="102" spans="14:14" ht="12" customHeight="1">
      <c r="N102" s="154"/>
    </row>
    <row r="103" spans="14:14" ht="12" customHeight="1">
      <c r="N103" s="154"/>
    </row>
    <row r="104" spans="14:14" ht="12" customHeight="1">
      <c r="N104" s="154"/>
    </row>
    <row r="105" spans="14:14" ht="12" customHeight="1">
      <c r="N105" s="154"/>
    </row>
    <row r="106" spans="14:14" ht="12" customHeight="1">
      <c r="N106" s="154"/>
    </row>
    <row r="107" spans="14:14" ht="12" customHeight="1">
      <c r="N107" s="154"/>
    </row>
    <row r="108" spans="14:14" ht="12" customHeight="1">
      <c r="N108" s="154"/>
    </row>
    <row r="109" spans="14:14" ht="12" customHeight="1">
      <c r="N109" s="154"/>
    </row>
    <row r="110" spans="14:14" ht="12" customHeight="1">
      <c r="N110" s="154"/>
    </row>
    <row r="111" spans="14:14" ht="12" customHeight="1">
      <c r="N111" s="154"/>
    </row>
    <row r="112" spans="14:14" ht="12" customHeight="1">
      <c r="N112" s="154"/>
    </row>
    <row r="113" spans="14:14" ht="12" customHeight="1">
      <c r="N113" s="154"/>
    </row>
    <row r="114" spans="14:14" ht="12" customHeight="1">
      <c r="N114" s="154"/>
    </row>
    <row r="115" spans="14:14" ht="12" customHeight="1">
      <c r="N115" s="154"/>
    </row>
    <row r="116" spans="14:14" ht="12" customHeight="1">
      <c r="N116" s="154"/>
    </row>
    <row r="117" spans="14:14" ht="12" customHeight="1">
      <c r="N117" s="154"/>
    </row>
    <row r="118" spans="14:14" ht="12" customHeight="1">
      <c r="N118" s="154"/>
    </row>
    <row r="119" spans="14:14" ht="12" customHeight="1">
      <c r="N119" s="154"/>
    </row>
    <row r="120" spans="14:14" ht="12" customHeight="1">
      <c r="N120" s="154"/>
    </row>
    <row r="121" spans="14:14" ht="12" customHeight="1">
      <c r="N121" s="154"/>
    </row>
    <row r="122" spans="14:14" ht="12" customHeight="1">
      <c r="N122" s="154"/>
    </row>
    <row r="123" spans="14:14" ht="12" customHeight="1">
      <c r="N123" s="154"/>
    </row>
    <row r="124" spans="14:14" ht="12" customHeight="1">
      <c r="N124" s="154"/>
    </row>
    <row r="125" spans="14:14" ht="12" customHeight="1">
      <c r="N125" s="154"/>
    </row>
    <row r="126" spans="14:14" ht="12" customHeight="1">
      <c r="N126" s="154"/>
    </row>
    <row r="127" spans="14:14" ht="12" customHeight="1">
      <c r="N127" s="154"/>
    </row>
    <row r="128" spans="14:14" ht="12" customHeight="1">
      <c r="N128" s="154"/>
    </row>
    <row r="129" spans="14:14" ht="12" customHeight="1">
      <c r="N129" s="154"/>
    </row>
    <row r="130" spans="14:14" ht="12" customHeight="1">
      <c r="N130" s="154"/>
    </row>
    <row r="131" spans="14:14" ht="12" customHeight="1">
      <c r="N131" s="154"/>
    </row>
    <row r="132" spans="14:14" ht="12" customHeight="1">
      <c r="N132" s="154"/>
    </row>
    <row r="133" spans="14:14" ht="12" customHeight="1">
      <c r="N133" s="154"/>
    </row>
    <row r="134" spans="14:14" ht="12" customHeight="1">
      <c r="N134" s="154"/>
    </row>
    <row r="135" spans="14:14" ht="12" customHeight="1">
      <c r="N135" s="154"/>
    </row>
    <row r="136" spans="14:14" ht="12" customHeight="1">
      <c r="N136" s="154"/>
    </row>
    <row r="137" spans="14:14" ht="12" customHeight="1">
      <c r="N137" s="154"/>
    </row>
    <row r="138" spans="14:14" ht="12" customHeight="1">
      <c r="N138" s="154"/>
    </row>
    <row r="139" spans="14:14" ht="12" customHeight="1">
      <c r="N139" s="154"/>
    </row>
    <row r="140" spans="14:14" ht="12" customHeight="1">
      <c r="N140" s="154"/>
    </row>
    <row r="141" spans="14:14" ht="12" customHeight="1">
      <c r="N141" s="154"/>
    </row>
    <row r="142" spans="14:14" ht="12" customHeight="1"/>
    <row r="143" spans="14:14" ht="12" customHeight="1"/>
    <row r="144" spans="14:1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I28" sqref="I28"/>
    </sheetView>
  </sheetViews>
  <sheetFormatPr defaultColWidth="11.44140625" defaultRowHeight="13.2"/>
  <cols>
    <col min="1" max="1" width="25.6640625" customWidth="1"/>
    <col min="2" max="2" width="8.6640625" customWidth="1"/>
    <col min="3" max="3" width="2.6640625" style="352" customWidth="1"/>
    <col min="4" max="4" width="8.6640625" customWidth="1"/>
    <col min="5" max="5" width="2.6640625" style="352" customWidth="1"/>
    <col min="6" max="6" width="8.6640625" customWidth="1"/>
    <col min="7" max="7" width="2.6640625" style="352" customWidth="1"/>
    <col min="8" max="8" width="1.6640625" customWidth="1"/>
    <col min="9" max="9" width="8.6640625" customWidth="1"/>
    <col min="10" max="10" width="2.6640625" customWidth="1"/>
    <col min="11" max="11" width="8.6640625" customWidth="1"/>
    <col min="12" max="12" width="2.6640625" customWidth="1"/>
    <col min="13" max="13" width="8.6640625" customWidth="1"/>
    <col min="14" max="14" width="2.6640625" customWidth="1"/>
  </cols>
  <sheetData>
    <row r="1" spans="1:14" s="1" customFormat="1" ht="38.25" customHeight="1">
      <c r="A1" s="659" t="s">
        <v>204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</row>
    <row r="2" spans="1:14" s="11" customFormat="1" ht="6.6" customHeight="1" thickBot="1">
      <c r="A2" s="221"/>
      <c r="B2" s="221"/>
      <c r="C2" s="349"/>
      <c r="D2" s="221"/>
      <c r="E2" s="349"/>
      <c r="F2" s="221"/>
      <c r="G2" s="349"/>
      <c r="H2" s="221"/>
      <c r="I2" s="221"/>
      <c r="J2" s="221"/>
      <c r="K2" s="221"/>
      <c r="L2" s="221"/>
      <c r="M2" s="221"/>
      <c r="N2" s="221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60" t="s">
        <v>111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4" s="11" customFormat="1" ht="6.6" customHeight="1">
      <c r="A5" s="660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4" s="11" customFormat="1" ht="6.6" customHeight="1">
      <c r="A6" s="660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4" s="11" customFormat="1" ht="25.5" customHeight="1">
      <c r="A7" s="660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4" s="11" customFormat="1" ht="6.6" customHeight="1">
      <c r="A8" s="660"/>
      <c r="B8" s="657"/>
      <c r="C8" s="657"/>
      <c r="D8" s="462"/>
      <c r="E8" s="463"/>
      <c r="F8" s="462"/>
      <c r="G8" s="463"/>
      <c r="H8" s="460"/>
      <c r="I8" s="657"/>
      <c r="J8" s="657"/>
      <c r="K8" s="462"/>
      <c r="L8" s="462"/>
      <c r="M8" s="462"/>
      <c r="N8" s="462"/>
    </row>
    <row r="9" spans="1:14" s="11" customFormat="1" ht="6.6" customHeight="1">
      <c r="A9" s="660"/>
      <c r="B9" s="657"/>
      <c r="C9" s="657"/>
      <c r="D9" s="460"/>
      <c r="E9" s="464"/>
      <c r="F9" s="460"/>
      <c r="G9" s="464"/>
      <c r="H9" s="460"/>
      <c r="I9" s="657"/>
      <c r="J9" s="657"/>
      <c r="K9" s="460"/>
      <c r="L9" s="460"/>
      <c r="M9" s="460"/>
      <c r="N9" s="460"/>
    </row>
    <row r="10" spans="1:14" s="11" customFormat="1" ht="25.5" customHeight="1">
      <c r="A10" s="660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4" s="11" customFormat="1" ht="6.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4" s="11" customFormat="1" ht="6.6" customHeight="1">
      <c r="A12" s="16"/>
      <c r="B12" s="16"/>
      <c r="C12" s="350"/>
      <c r="D12" s="219"/>
      <c r="E12" s="353"/>
      <c r="F12" s="219"/>
      <c r="G12" s="353"/>
      <c r="H12" s="218"/>
      <c r="I12" s="220"/>
      <c r="J12" s="220"/>
      <c r="K12" s="219"/>
      <c r="L12" s="218"/>
      <c r="M12" s="219"/>
      <c r="N12" s="218"/>
    </row>
    <row r="13" spans="1:14" s="11" customFormat="1" ht="12">
      <c r="A13" s="513" t="s">
        <v>56</v>
      </c>
      <c r="B13" s="470">
        <f>D13+F13</f>
        <v>292462</v>
      </c>
      <c r="C13" s="489"/>
      <c r="D13" s="470">
        <f>SUM(D14:D17)</f>
        <v>95199</v>
      </c>
      <c r="E13" s="472"/>
      <c r="F13" s="470">
        <f>SUM(F14:F17)</f>
        <v>197263</v>
      </c>
      <c r="G13" s="489"/>
      <c r="H13" s="490"/>
      <c r="I13" s="504">
        <f>SUM(I14:I17)</f>
        <v>99.999999999999986</v>
      </c>
      <c r="J13" s="504"/>
      <c r="K13" s="504">
        <f>SUM(K14:K17)</f>
        <v>99.999999999999986</v>
      </c>
      <c r="L13" s="504"/>
      <c r="M13" s="504">
        <f>SUM(M14:M17)</f>
        <v>100</v>
      </c>
      <c r="N13" s="476"/>
    </row>
    <row r="14" spans="1:14" s="11" customFormat="1" ht="11.4">
      <c r="A14" s="516" t="s">
        <v>100</v>
      </c>
      <c r="B14" s="485">
        <f>D14+F14</f>
        <v>235794</v>
      </c>
      <c r="C14" s="486"/>
      <c r="D14" s="485">
        <v>62367</v>
      </c>
      <c r="E14" s="485"/>
      <c r="F14" s="485">
        <v>173427</v>
      </c>
      <c r="G14" s="486"/>
      <c r="H14" s="487"/>
      <c r="I14" s="488">
        <f>B14*100/SUM(B14:B17)</f>
        <v>80.623807537389467</v>
      </c>
      <c r="J14" s="488"/>
      <c r="K14" s="488">
        <f>D14*100/SUM(D14:D17)</f>
        <v>65.512242775659402</v>
      </c>
      <c r="L14" s="488"/>
      <c r="M14" s="488">
        <f>F14*100/SUM(F14:F17)</f>
        <v>87.916639207555392</v>
      </c>
      <c r="N14" s="488"/>
    </row>
    <row r="15" spans="1:14" s="11" customFormat="1" ht="11.4">
      <c r="A15" s="482" t="s">
        <v>99</v>
      </c>
      <c r="B15" s="485">
        <f>D15+F15</f>
        <v>47614</v>
      </c>
      <c r="C15" s="486"/>
      <c r="D15" s="485">
        <v>27353</v>
      </c>
      <c r="E15" s="485"/>
      <c r="F15" s="485">
        <v>20261</v>
      </c>
      <c r="G15" s="486"/>
      <c r="H15" s="487"/>
      <c r="I15" s="488">
        <f>B15*100/SUM(B14:B17)</f>
        <v>16.280405659538676</v>
      </c>
      <c r="J15" s="488"/>
      <c r="K15" s="488">
        <f>D15*100/SUM(D14:D17)</f>
        <v>28.732444668536434</v>
      </c>
      <c r="L15" s="488"/>
      <c r="M15" s="488">
        <f>F15*100/SUM(F14:F17)</f>
        <v>10.271059448553453</v>
      </c>
      <c r="N15" s="488"/>
    </row>
    <row r="16" spans="1:14" s="11" customFormat="1" ht="11.4">
      <c r="A16" s="482" t="s">
        <v>98</v>
      </c>
      <c r="B16" s="485">
        <f>D16+F16</f>
        <v>6041</v>
      </c>
      <c r="C16" s="486"/>
      <c r="D16" s="485">
        <v>5462</v>
      </c>
      <c r="E16" s="485"/>
      <c r="F16" s="485">
        <v>579</v>
      </c>
      <c r="G16" s="486" t="s">
        <v>1</v>
      </c>
      <c r="H16" s="487"/>
      <c r="I16" s="488">
        <f>B16*100/SUM(B14:B17)</f>
        <v>2.065567492528944</v>
      </c>
      <c r="J16" s="488"/>
      <c r="K16" s="488">
        <f>D16*100/SUM(D14:D17)</f>
        <v>5.737455225370014</v>
      </c>
      <c r="L16" s="488"/>
      <c r="M16" s="488">
        <f>F16*100/SUM(F14:F17)</f>
        <v>0.29351677709453877</v>
      </c>
      <c r="N16" s="488"/>
    </row>
    <row r="17" spans="1:15" s="11" customFormat="1">
      <c r="A17" s="482" t="s">
        <v>138</v>
      </c>
      <c r="B17" s="485">
        <f>D17+F17</f>
        <v>3013</v>
      </c>
      <c r="C17" s="486"/>
      <c r="D17" s="485">
        <v>17</v>
      </c>
      <c r="E17" s="485" t="s">
        <v>1</v>
      </c>
      <c r="F17" s="485">
        <v>2996</v>
      </c>
      <c r="G17" s="486"/>
      <c r="H17" s="487"/>
      <c r="I17" s="488">
        <f>B17*100/SUM(B14:B17)</f>
        <v>1.0302193105429081</v>
      </c>
      <c r="J17" s="488"/>
      <c r="K17" s="488">
        <f>D17*100/SUM(D14:D17)</f>
        <v>1.7857330434143216E-2</v>
      </c>
      <c r="L17" s="488"/>
      <c r="M17" s="488">
        <f>F17*100/SUM(F14:F17)</f>
        <v>1.5187845667966116</v>
      </c>
      <c r="N17" s="488"/>
    </row>
    <row r="18" spans="1:15" s="11" customFormat="1" ht="6.6" customHeight="1">
      <c r="A18" s="28"/>
      <c r="B18" s="238"/>
      <c r="C18" s="260"/>
      <c r="D18" s="238"/>
      <c r="E18" s="260"/>
      <c r="F18" s="238"/>
      <c r="G18" s="260"/>
      <c r="H18" s="56"/>
      <c r="I18" s="244"/>
      <c r="J18" s="244"/>
      <c r="K18" s="244"/>
      <c r="L18" s="244"/>
      <c r="M18" s="244"/>
      <c r="N18" s="244"/>
    </row>
    <row r="19" spans="1:15" s="11" customFormat="1">
      <c r="A19" s="445" t="s">
        <v>30</v>
      </c>
      <c r="B19" s="418">
        <f>D19+F19</f>
        <v>226926</v>
      </c>
      <c r="C19" s="287"/>
      <c r="D19" s="418">
        <f>SUM(D20:D23)</f>
        <v>84846</v>
      </c>
      <c r="E19" s="287"/>
      <c r="F19" s="418">
        <f>SUM(F20:F23)</f>
        <v>142080</v>
      </c>
      <c r="G19" s="269"/>
      <c r="H19" s="177"/>
      <c r="I19" s="278">
        <f>SUM(I20:I23)</f>
        <v>99.999999999999986</v>
      </c>
      <c r="J19" s="278"/>
      <c r="K19" s="278">
        <f>SUM(K20:K23)</f>
        <v>100</v>
      </c>
      <c r="L19" s="278"/>
      <c r="M19" s="278">
        <f>SUM(M20:M23)</f>
        <v>100</v>
      </c>
      <c r="N19" s="253"/>
      <c r="O19"/>
    </row>
    <row r="20" spans="1:15" s="11" customFormat="1" ht="11.4">
      <c r="A20" s="48" t="s">
        <v>100</v>
      </c>
      <c r="B20" s="419">
        <f>D20+F20</f>
        <v>177696</v>
      </c>
      <c r="C20" s="260"/>
      <c r="D20" s="419">
        <v>53453</v>
      </c>
      <c r="E20" s="419"/>
      <c r="F20" s="419">
        <v>124243</v>
      </c>
      <c r="G20" s="260"/>
      <c r="H20" s="56"/>
      <c r="I20" s="244">
        <f>B20*100/SUM(B20:B23)</f>
        <v>78.305703180772582</v>
      </c>
      <c r="J20" s="244"/>
      <c r="K20" s="244">
        <f>D20*100/SUM($D$20:$D$23)</f>
        <v>63.000023572118899</v>
      </c>
      <c r="L20" s="244"/>
      <c r="M20" s="244">
        <f>F20*100/SUM($F$20:$F$23)</f>
        <v>87.445805180180187</v>
      </c>
      <c r="N20" s="244"/>
    </row>
    <row r="21" spans="1:15" s="11" customFormat="1" ht="11.4">
      <c r="A21" s="46" t="s">
        <v>99</v>
      </c>
      <c r="B21" s="419">
        <f>D21+F21</f>
        <v>41679</v>
      </c>
      <c r="C21" s="260"/>
      <c r="D21" s="419">
        <v>26337</v>
      </c>
      <c r="E21" s="419"/>
      <c r="F21" s="419">
        <v>15342</v>
      </c>
      <c r="G21" s="260"/>
      <c r="H21" s="56"/>
      <c r="I21" s="244">
        <f>B21*100/SUM(B20:B23)</f>
        <v>18.366780360117396</v>
      </c>
      <c r="J21" s="244"/>
      <c r="K21" s="244">
        <f>D21*100/SUM($D$20:$D$23)</f>
        <v>31.040944770525421</v>
      </c>
      <c r="L21" s="244"/>
      <c r="M21" s="244">
        <f>F21*100/SUM($F$20:$F$23)</f>
        <v>10.798141891891891</v>
      </c>
      <c r="N21" s="244"/>
    </row>
    <row r="22" spans="1:15" s="11" customFormat="1" ht="11.4">
      <c r="A22" s="46" t="s">
        <v>98</v>
      </c>
      <c r="B22" s="419">
        <f>D22+F22</f>
        <v>5588</v>
      </c>
      <c r="C22" s="260"/>
      <c r="D22" s="419">
        <v>5056</v>
      </c>
      <c r="E22" s="419"/>
      <c r="F22" s="419">
        <v>532</v>
      </c>
      <c r="G22" s="260" t="s">
        <v>1</v>
      </c>
      <c r="H22" s="56"/>
      <c r="I22" s="244">
        <f>B22*100/SUM(B20:B23)</f>
        <v>2.4624767545367212</v>
      </c>
      <c r="J22" s="244"/>
      <c r="K22" s="244">
        <f>D22*100/SUM($D$20:$D$23)</f>
        <v>5.9590316573556796</v>
      </c>
      <c r="L22" s="244"/>
      <c r="M22" s="244">
        <f>F22*100/SUM($F$20:$F$23)</f>
        <v>0.37443693693693691</v>
      </c>
      <c r="N22" s="244"/>
    </row>
    <row r="23" spans="1:15" s="11" customFormat="1">
      <c r="A23" s="46" t="s">
        <v>138</v>
      </c>
      <c r="B23" s="419">
        <f>D23+F23</f>
        <v>1963</v>
      </c>
      <c r="C23" s="260"/>
      <c r="D23" s="419">
        <v>0</v>
      </c>
      <c r="E23" s="419"/>
      <c r="F23" s="419">
        <v>1963</v>
      </c>
      <c r="G23" s="260"/>
      <c r="H23" s="56"/>
      <c r="I23" s="244">
        <f>B23*100/SUM(B20:B23)</f>
        <v>0.86503970457329704</v>
      </c>
      <c r="J23" s="244"/>
      <c r="K23" s="244">
        <f>D23*100/SUM($D$20:$D$23)</f>
        <v>0</v>
      </c>
      <c r="L23" s="244"/>
      <c r="M23" s="244">
        <f>F23*100/SUM($F$20:$F$23)</f>
        <v>1.3816159909909911</v>
      </c>
      <c r="N23" s="244"/>
    </row>
    <row r="24" spans="1:15" s="11" customFormat="1" ht="6.6" customHeight="1">
      <c r="A24" s="44"/>
      <c r="B24" s="418"/>
      <c r="C24" s="260"/>
      <c r="D24" s="238"/>
      <c r="E24" s="260"/>
      <c r="F24" s="238"/>
      <c r="G24" s="257"/>
      <c r="H24" s="153"/>
      <c r="I24" s="240"/>
      <c r="J24" s="240"/>
      <c r="K24" s="240"/>
      <c r="L24" s="240"/>
      <c r="M24" s="240"/>
      <c r="N24" s="240"/>
    </row>
    <row r="25" spans="1:15" s="11" customFormat="1" ht="12">
      <c r="A25" s="445" t="s">
        <v>19</v>
      </c>
      <c r="B25" s="418">
        <f>D25+F25</f>
        <v>65536</v>
      </c>
      <c r="C25" s="287"/>
      <c r="D25" s="418">
        <f>SUM(D26:D29)</f>
        <v>10353</v>
      </c>
      <c r="E25" s="287"/>
      <c r="F25" s="418">
        <f>SUM(F26:F29)</f>
        <v>55183</v>
      </c>
      <c r="G25" s="269"/>
      <c r="H25" s="177"/>
      <c r="I25" s="278">
        <f>SUM(I26:I29)</f>
        <v>100</v>
      </c>
      <c r="J25" s="278"/>
      <c r="K25" s="278">
        <f>SUM(K26:K29)</f>
        <v>100</v>
      </c>
      <c r="L25" s="278"/>
      <c r="M25" s="278">
        <f>SUM(M26:M29)</f>
        <v>100</v>
      </c>
      <c r="N25" s="253"/>
    </row>
    <row r="26" spans="1:15" s="11" customFormat="1" ht="11.4">
      <c r="A26" s="48" t="s">
        <v>100</v>
      </c>
      <c r="B26" s="419">
        <f>D26+F26</f>
        <v>58098</v>
      </c>
      <c r="C26" s="260"/>
      <c r="D26" s="419">
        <v>8914</v>
      </c>
      <c r="E26" s="419"/>
      <c r="F26" s="419">
        <v>49184</v>
      </c>
      <c r="G26" s="419"/>
      <c r="H26" s="56"/>
      <c r="I26" s="244">
        <f>B26*100/SUM(B26:B29)</f>
        <v>88.6505126953125</v>
      </c>
      <c r="J26" s="244"/>
      <c r="K26" s="244">
        <f>D26*100/SUM(D26:D29)</f>
        <v>86.100647155413895</v>
      </c>
      <c r="L26" s="244"/>
      <c r="M26" s="244">
        <f>F26*100/SUM(F26:F29)</f>
        <v>89.128898392620911</v>
      </c>
      <c r="N26" s="244"/>
    </row>
    <row r="27" spans="1:15" s="11" customFormat="1" ht="11.4">
      <c r="A27" s="46" t="s">
        <v>99</v>
      </c>
      <c r="B27" s="419">
        <f>D27+F27</f>
        <v>5935</v>
      </c>
      <c r="C27" s="260"/>
      <c r="D27" s="419">
        <v>1016</v>
      </c>
      <c r="E27" s="419"/>
      <c r="F27" s="419">
        <v>4919</v>
      </c>
      <c r="G27" s="419"/>
      <c r="H27" s="56"/>
      <c r="I27" s="244">
        <f>B27*100/SUM(B26:B29)</f>
        <v>9.05609130859375</v>
      </c>
      <c r="J27" s="244"/>
      <c r="K27" s="244">
        <f>D27*100/SUM(D26:D29)</f>
        <v>9.8135806046556553</v>
      </c>
      <c r="L27" s="244"/>
      <c r="M27" s="244">
        <f>F27*100/SUM(F26:F29)</f>
        <v>8.9139771306380595</v>
      </c>
      <c r="N27" s="244"/>
    </row>
    <row r="28" spans="1:15" s="11" customFormat="1" ht="11.4">
      <c r="A28" s="46" t="s">
        <v>98</v>
      </c>
      <c r="B28" s="419">
        <f>D28+F28</f>
        <v>453</v>
      </c>
      <c r="C28" s="260" t="s">
        <v>1</v>
      </c>
      <c r="D28" s="419">
        <v>406</v>
      </c>
      <c r="E28" s="419" t="s">
        <v>1</v>
      </c>
      <c r="F28" s="419">
        <v>47</v>
      </c>
      <c r="G28" s="419" t="s">
        <v>1</v>
      </c>
      <c r="H28" s="56"/>
      <c r="I28" s="244">
        <f>B28*100/SUM(B26:B29)</f>
        <v>0.69122314453125</v>
      </c>
      <c r="J28" s="244"/>
      <c r="K28" s="244">
        <f>D28*100/SUM(D26:D29)</f>
        <v>3.9215686274509802</v>
      </c>
      <c r="L28" s="244"/>
      <c r="M28" s="244">
        <f>F28*100/SUM(F26:F29)</f>
        <v>8.5171157784100171E-2</v>
      </c>
      <c r="N28" s="244"/>
    </row>
    <row r="29" spans="1:15" s="11" customFormat="1">
      <c r="A29" s="46" t="s">
        <v>138</v>
      </c>
      <c r="B29" s="419">
        <f>D29+F29</f>
        <v>1050</v>
      </c>
      <c r="C29" s="260"/>
      <c r="D29" s="419">
        <v>17</v>
      </c>
      <c r="E29" s="419" t="s">
        <v>1</v>
      </c>
      <c r="F29" s="419">
        <v>1033</v>
      </c>
      <c r="G29" s="419"/>
      <c r="H29" s="56"/>
      <c r="I29" s="244">
        <f>B29*100/SUM(B26:B29)</f>
        <v>1.6021728515625</v>
      </c>
      <c r="J29" s="244"/>
      <c r="K29" s="244">
        <f>D29*100/SUM(D26:D29)</f>
        <v>0.16420361247947454</v>
      </c>
      <c r="L29" s="244"/>
      <c r="M29" s="244">
        <f>F29*100/SUM(F26:F29)</f>
        <v>1.8719533189569251</v>
      </c>
      <c r="N29" s="244"/>
    </row>
    <row r="30" spans="1:15" s="4" customFormat="1" ht="6.6" customHeight="1" thickBot="1">
      <c r="A30" s="217"/>
      <c r="B30" s="216"/>
      <c r="C30" s="351"/>
      <c r="D30" s="420"/>
      <c r="E30" s="351"/>
      <c r="F30" s="216"/>
      <c r="G30" s="351"/>
      <c r="H30" s="57"/>
      <c r="I30" s="57"/>
      <c r="J30" s="57"/>
      <c r="K30" s="57"/>
      <c r="L30" s="57"/>
      <c r="M30" s="57"/>
      <c r="N30" s="57"/>
    </row>
    <row r="31" spans="1:15" s="18" customFormat="1" ht="6.6" customHeight="1">
      <c r="B31" s="437"/>
      <c r="C31" s="437"/>
      <c r="D31" s="437"/>
      <c r="E31" s="437"/>
      <c r="F31" s="437"/>
      <c r="G31" s="437"/>
      <c r="H31" s="24"/>
      <c r="I31" s="24"/>
      <c r="J31" s="24"/>
      <c r="K31" s="24"/>
      <c r="L31" s="24"/>
      <c r="M31" s="24"/>
      <c r="N31" s="24"/>
    </row>
    <row r="32" spans="1:15" s="18" customFormat="1" ht="11.4">
      <c r="A32" s="133" t="s">
        <v>178</v>
      </c>
      <c r="B32" s="132"/>
      <c r="C32" s="132"/>
      <c r="D32" s="132"/>
      <c r="E32" s="132"/>
      <c r="F32" s="132"/>
      <c r="G32" s="132"/>
      <c r="H32" s="24"/>
      <c r="I32" s="24"/>
      <c r="J32" s="24"/>
      <c r="K32" s="24"/>
      <c r="L32" s="24"/>
      <c r="M32" s="24"/>
      <c r="N32" s="24"/>
    </row>
    <row r="33" spans="1:14" s="4" customFormat="1" ht="10.199999999999999">
      <c r="A33" s="158" t="s">
        <v>117</v>
      </c>
      <c r="B33" s="7"/>
      <c r="C33" s="337"/>
      <c r="D33" s="7"/>
      <c r="E33" s="337"/>
      <c r="F33" s="7"/>
      <c r="G33" s="337"/>
      <c r="H33" s="7"/>
      <c r="I33" s="7"/>
      <c r="J33" s="7"/>
      <c r="K33" s="7"/>
      <c r="L33" s="7"/>
      <c r="M33" s="7"/>
      <c r="N33" s="7"/>
    </row>
    <row r="34" spans="1:14" s="4" customFormat="1" ht="10.199999999999999">
      <c r="A34" s="4" t="s">
        <v>186</v>
      </c>
      <c r="B34" s="6"/>
      <c r="C34" s="330"/>
      <c r="E34" s="330"/>
      <c r="G34" s="330"/>
      <c r="N34" s="7"/>
    </row>
    <row r="36" spans="1:14" ht="13.5" customHeight="1">
      <c r="A36" s="326"/>
    </row>
    <row r="37" spans="1:14">
      <c r="A37" s="326"/>
      <c r="E37" s="257"/>
      <c r="F37" s="17"/>
      <c r="G37" s="257"/>
      <c r="H37" s="17"/>
      <c r="I37" s="17"/>
      <c r="J37" s="17"/>
      <c r="K37" s="17"/>
      <c r="L37" s="17"/>
      <c r="M37" s="17"/>
      <c r="N37" s="17"/>
    </row>
    <row r="38" spans="1:14">
      <c r="A38" s="326"/>
      <c r="E38" s="257"/>
      <c r="F38" s="17"/>
      <c r="G38" s="257"/>
      <c r="H38" s="17"/>
      <c r="I38" s="17"/>
      <c r="J38" s="17"/>
      <c r="K38" s="17"/>
      <c r="L38" s="17"/>
      <c r="M38" s="17"/>
      <c r="N38" s="17"/>
    </row>
    <row r="39" spans="1:14">
      <c r="A39" s="326"/>
      <c r="E39" s="257"/>
      <c r="F39" s="17"/>
      <c r="G39" s="257"/>
      <c r="H39" s="17"/>
      <c r="I39" s="17"/>
      <c r="J39" s="17"/>
      <c r="K39" s="17"/>
      <c r="L39" s="17"/>
      <c r="M39" s="17"/>
      <c r="N39" s="17"/>
    </row>
    <row r="40" spans="1:14">
      <c r="A40" s="326"/>
      <c r="E40" s="257"/>
      <c r="F40" s="17"/>
      <c r="G40" s="257"/>
      <c r="H40" s="17"/>
      <c r="I40" s="17"/>
      <c r="J40" s="17"/>
      <c r="K40" s="17"/>
      <c r="L40" s="17"/>
      <c r="M40" s="17"/>
      <c r="N40" s="17"/>
    </row>
    <row r="41" spans="1:14">
      <c r="A41" s="215"/>
      <c r="B41" s="17"/>
      <c r="C41" s="257"/>
      <c r="D41" s="17"/>
      <c r="E41" s="257"/>
      <c r="F41" s="17"/>
      <c r="G41" s="257"/>
      <c r="H41" s="17"/>
      <c r="I41" s="17"/>
      <c r="J41" s="17"/>
      <c r="K41" s="17"/>
      <c r="L41" s="17"/>
      <c r="M41" s="17"/>
      <c r="N41" s="17"/>
    </row>
    <row r="42" spans="1:14">
      <c r="A42" s="215"/>
      <c r="B42" s="17"/>
      <c r="C42" s="257"/>
      <c r="D42" s="17"/>
      <c r="E42" s="257"/>
      <c r="F42" s="17"/>
      <c r="G42" s="257"/>
      <c r="H42" s="17"/>
      <c r="I42" s="17"/>
      <c r="J42" s="17"/>
      <c r="K42" s="17"/>
      <c r="L42" s="17"/>
      <c r="M42" s="17"/>
      <c r="N42" s="17"/>
    </row>
    <row r="43" spans="1:14">
      <c r="A43" s="215"/>
      <c r="B43" s="17"/>
      <c r="C43" s="257"/>
      <c r="D43" s="17"/>
      <c r="E43" s="257"/>
      <c r="F43" s="17"/>
      <c r="G43" s="257"/>
      <c r="H43" s="17"/>
      <c r="I43" s="17"/>
      <c r="J43" s="17"/>
      <c r="K43" s="17"/>
      <c r="L43" s="17"/>
      <c r="M43" s="17"/>
      <c r="N43" s="17"/>
    </row>
    <row r="44" spans="1:14">
      <c r="A44" s="215"/>
      <c r="B44" s="17"/>
      <c r="C44" s="257"/>
      <c r="D44" s="17"/>
      <c r="E44" s="257"/>
      <c r="F44" s="17"/>
      <c r="G44" s="257"/>
      <c r="H44" s="17"/>
      <c r="I44" s="17"/>
      <c r="J44" s="17"/>
      <c r="K44" s="17"/>
      <c r="L44" s="17"/>
      <c r="M44" s="17"/>
      <c r="N44" s="17"/>
    </row>
    <row r="45" spans="1:14">
      <c r="A45" s="215"/>
      <c r="B45" s="17"/>
      <c r="C45" s="257"/>
      <c r="D45" s="17"/>
      <c r="E45" s="257"/>
      <c r="F45" s="17"/>
      <c r="G45" s="257"/>
      <c r="H45" s="17"/>
      <c r="I45" s="17"/>
      <c r="J45" s="17"/>
      <c r="K45" s="17"/>
      <c r="L45" s="17"/>
      <c r="M45" s="17"/>
    </row>
    <row r="46" spans="1:14">
      <c r="A46" s="215"/>
      <c r="B46" s="17"/>
      <c r="C46" s="257"/>
      <c r="D46" s="17"/>
      <c r="E46" s="257"/>
      <c r="F46" s="17"/>
      <c r="G46" s="257"/>
      <c r="H46" s="17"/>
      <c r="I46" s="17"/>
      <c r="J46" s="17"/>
      <c r="K46" s="17"/>
      <c r="L46" s="17"/>
      <c r="M46" s="17"/>
    </row>
    <row r="47" spans="1:14">
      <c r="A47" s="215"/>
      <c r="B47" s="17"/>
      <c r="C47" s="257"/>
      <c r="D47" s="17"/>
      <c r="E47" s="257"/>
      <c r="F47" s="17"/>
      <c r="G47" s="257"/>
      <c r="H47" s="17"/>
      <c r="I47" s="17"/>
      <c r="J47" s="17"/>
      <c r="K47" s="17"/>
      <c r="L47" s="17"/>
      <c r="M47" s="17"/>
    </row>
    <row r="48" spans="1:14">
      <c r="A48" s="215"/>
      <c r="B48" s="17"/>
      <c r="C48" s="257"/>
      <c r="D48" s="17"/>
      <c r="E48" s="257"/>
      <c r="F48" s="17"/>
      <c r="G48" s="257"/>
      <c r="H48" s="17"/>
      <c r="I48" s="17"/>
      <c r="J48" s="17"/>
      <c r="K48" s="17"/>
      <c r="L48" s="17"/>
      <c r="M48" s="17"/>
    </row>
  </sheetData>
  <mergeCells count="12"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Normal="100" workbookViewId="0">
      <pane xSplit="1" ySplit="11" topLeftCell="B15" activePane="bottomRight" state="frozen"/>
      <selection pane="topRight" activeCell="B1" sqref="B1"/>
      <selection pane="bottomLeft" activeCell="A12" sqref="A12"/>
      <selection pane="bottomRight" activeCell="H16" sqref="H16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7" ht="25.5" customHeight="1">
      <c r="A1" s="659" t="s">
        <v>205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62"/>
    </row>
    <row r="2" spans="1:17" s="11" customFormat="1" ht="6.6" customHeight="1" thickBot="1">
      <c r="A2" s="221"/>
      <c r="B2" s="77"/>
      <c r="C2" s="354"/>
      <c r="D2" s="77"/>
      <c r="E2" s="354"/>
      <c r="F2" s="77"/>
      <c r="G2" s="354"/>
      <c r="H2" s="9"/>
      <c r="I2" s="9"/>
      <c r="J2" s="9"/>
      <c r="K2" s="9"/>
      <c r="L2" s="9"/>
      <c r="M2" s="9"/>
      <c r="N2" s="9"/>
    </row>
    <row r="3" spans="1:17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56" t="s">
        <v>148</v>
      </c>
      <c r="B4" s="651" t="s">
        <v>54</v>
      </c>
      <c r="C4" s="651"/>
      <c r="D4" s="651"/>
      <c r="E4" s="651"/>
      <c r="F4" s="651"/>
      <c r="G4" s="651"/>
      <c r="H4" s="457"/>
      <c r="I4" s="651" t="s">
        <v>55</v>
      </c>
      <c r="J4" s="651"/>
      <c r="K4" s="651"/>
      <c r="L4" s="651"/>
      <c r="M4" s="651"/>
      <c r="N4" s="651"/>
    </row>
    <row r="5" spans="1:17" s="11" customFormat="1" ht="6.6" customHeight="1">
      <c r="A5" s="656"/>
      <c r="B5" s="458"/>
      <c r="C5" s="459"/>
      <c r="D5" s="458"/>
      <c r="E5" s="459"/>
      <c r="F5" s="458"/>
      <c r="G5" s="459"/>
      <c r="H5" s="460"/>
      <c r="I5" s="458"/>
      <c r="J5" s="458"/>
      <c r="K5" s="458"/>
      <c r="L5" s="458"/>
      <c r="M5" s="458"/>
      <c r="N5" s="458"/>
    </row>
    <row r="6" spans="1:17" s="11" customFormat="1" ht="6.6" customHeight="1">
      <c r="A6" s="656"/>
      <c r="B6" s="457"/>
      <c r="C6" s="461"/>
      <c r="D6" s="457"/>
      <c r="E6" s="461"/>
      <c r="F6" s="457"/>
      <c r="G6" s="461"/>
      <c r="H6" s="460"/>
      <c r="I6" s="457"/>
      <c r="J6" s="457"/>
      <c r="K6" s="457"/>
      <c r="L6" s="457"/>
      <c r="M6" s="457"/>
      <c r="N6" s="457"/>
    </row>
    <row r="7" spans="1:17" s="11" customFormat="1" ht="25.5" customHeight="1">
      <c r="A7" s="656"/>
      <c r="B7" s="657" t="s">
        <v>2</v>
      </c>
      <c r="C7" s="657"/>
      <c r="D7" s="652" t="s">
        <v>0</v>
      </c>
      <c r="E7" s="652"/>
      <c r="F7" s="652"/>
      <c r="G7" s="652"/>
      <c r="H7" s="460"/>
      <c r="I7" s="657" t="s">
        <v>2</v>
      </c>
      <c r="J7" s="657"/>
      <c r="K7" s="652" t="s">
        <v>0</v>
      </c>
      <c r="L7" s="652"/>
      <c r="M7" s="652"/>
      <c r="N7" s="652"/>
    </row>
    <row r="8" spans="1:17" s="11" customFormat="1" ht="6.6" customHeight="1">
      <c r="A8" s="656"/>
      <c r="B8" s="657"/>
      <c r="C8" s="657"/>
      <c r="D8" s="462"/>
      <c r="E8" s="463"/>
      <c r="F8" s="462"/>
      <c r="G8" s="463"/>
      <c r="H8" s="460"/>
      <c r="I8" s="657"/>
      <c r="J8" s="657"/>
      <c r="K8" s="462"/>
      <c r="L8" s="462"/>
      <c r="M8" s="462"/>
      <c r="N8" s="462"/>
    </row>
    <row r="9" spans="1:17" s="11" customFormat="1" ht="6.6" customHeight="1">
      <c r="A9" s="656"/>
      <c r="B9" s="657"/>
      <c r="C9" s="657"/>
      <c r="D9" s="460"/>
      <c r="E9" s="464"/>
      <c r="F9" s="460"/>
      <c r="G9" s="464"/>
      <c r="H9" s="460"/>
      <c r="I9" s="657"/>
      <c r="J9" s="657"/>
      <c r="K9" s="460"/>
      <c r="L9" s="460"/>
      <c r="M9" s="460"/>
      <c r="N9" s="460"/>
    </row>
    <row r="10" spans="1:17" s="11" customFormat="1" ht="25.5" customHeight="1">
      <c r="A10" s="656"/>
      <c r="B10" s="657"/>
      <c r="C10" s="657"/>
      <c r="D10" s="653" t="s">
        <v>3</v>
      </c>
      <c r="E10" s="653"/>
      <c r="F10" s="653" t="s">
        <v>10</v>
      </c>
      <c r="G10" s="653"/>
      <c r="H10" s="460"/>
      <c r="I10" s="657"/>
      <c r="J10" s="657"/>
      <c r="K10" s="653" t="s">
        <v>3</v>
      </c>
      <c r="L10" s="653"/>
      <c r="M10" s="653" t="s">
        <v>10</v>
      </c>
      <c r="N10" s="653"/>
    </row>
    <row r="11" spans="1:17" s="11" customFormat="1" ht="6.6" customHeight="1">
      <c r="A11" s="465"/>
      <c r="B11" s="466"/>
      <c r="C11" s="467"/>
      <c r="D11" s="468"/>
      <c r="E11" s="463"/>
      <c r="F11" s="462"/>
      <c r="G11" s="463"/>
      <c r="H11" s="462"/>
      <c r="I11" s="466"/>
      <c r="J11" s="466"/>
      <c r="K11" s="468"/>
      <c r="L11" s="468"/>
      <c r="M11" s="462"/>
      <c r="N11" s="462"/>
    </row>
    <row r="12" spans="1:17" s="36" customFormat="1" ht="6.6" customHeight="1">
      <c r="A12" s="185"/>
      <c r="B12" s="182"/>
      <c r="C12" s="265"/>
      <c r="D12" s="181"/>
      <c r="E12" s="268"/>
      <c r="F12" s="181"/>
      <c r="G12" s="268"/>
      <c r="H12" s="180"/>
      <c r="I12" s="182"/>
      <c r="J12" s="182"/>
      <c r="K12" s="181"/>
      <c r="L12" s="180"/>
      <c r="M12" s="181"/>
      <c r="N12" s="180"/>
    </row>
    <row r="13" spans="1:17" s="52" customFormat="1" ht="12">
      <c r="A13" s="478" t="s">
        <v>56</v>
      </c>
      <c r="B13" s="470">
        <f t="shared" ref="B13:B18" si="0">D13+F13</f>
        <v>292461</v>
      </c>
      <c r="C13" s="472"/>
      <c r="D13" s="517">
        <f>D14+D15+D18</f>
        <v>95199</v>
      </c>
      <c r="E13" s="472"/>
      <c r="F13" s="517">
        <f>F14+F15+F18</f>
        <v>197262</v>
      </c>
      <c r="G13" s="473"/>
      <c r="H13" s="518"/>
      <c r="I13" s="519">
        <f>SUM(I14,I16:I17)</f>
        <v>100</v>
      </c>
      <c r="J13" s="520"/>
      <c r="K13" s="519">
        <f>SUM(K14,K16:K17)</f>
        <v>100</v>
      </c>
      <c r="L13" s="520"/>
      <c r="M13" s="519">
        <f>SUM(M14,M16:M17)</f>
        <v>100</v>
      </c>
      <c r="N13" s="501"/>
    </row>
    <row r="14" spans="1:17" s="17" customFormat="1" ht="11.4">
      <c r="A14" s="505" t="s">
        <v>102</v>
      </c>
      <c r="B14" s="485">
        <f t="shared" si="0"/>
        <v>97616</v>
      </c>
      <c r="C14" s="499"/>
      <c r="D14" s="485">
        <v>32327</v>
      </c>
      <c r="E14" s="485"/>
      <c r="F14" s="485">
        <v>65289</v>
      </c>
      <c r="G14" s="486"/>
      <c r="H14" s="521"/>
      <c r="I14" s="488">
        <f>B14*100/(B14+B15)</f>
        <v>48.863949221859031</v>
      </c>
      <c r="J14" s="502"/>
      <c r="K14" s="488">
        <f>D14*100/(D14+D15)</f>
        <v>73.966365404415967</v>
      </c>
      <c r="L14" s="502"/>
      <c r="M14" s="488">
        <f>F14*100/(F14+F15)</f>
        <v>41.83422398216139</v>
      </c>
      <c r="N14" s="502"/>
    </row>
    <row r="15" spans="1:17" s="17" customFormat="1" ht="11.4">
      <c r="A15" s="505" t="s">
        <v>101</v>
      </c>
      <c r="B15" s="485">
        <f t="shared" si="0"/>
        <v>102155</v>
      </c>
      <c r="C15" s="499"/>
      <c r="D15" s="485">
        <f>SUM($D$16:$D$17)</f>
        <v>11378</v>
      </c>
      <c r="E15" s="485"/>
      <c r="F15" s="485">
        <f>SUM($F$16:$F$17)</f>
        <v>90777</v>
      </c>
      <c r="G15" s="486"/>
      <c r="H15" s="521"/>
      <c r="I15" s="488">
        <f>B15*100/(B14+B15)</f>
        <v>51.136050778140969</v>
      </c>
      <c r="J15" s="522"/>
      <c r="K15" s="488">
        <f>D15*100/(D14+D15)</f>
        <v>26.033634595584029</v>
      </c>
      <c r="L15" s="522"/>
      <c r="M15" s="488">
        <f>F15*100/(F14+F15)</f>
        <v>58.16577601783861</v>
      </c>
      <c r="N15" s="510"/>
    </row>
    <row r="16" spans="1:17" s="11" customFormat="1">
      <c r="A16" s="523" t="s">
        <v>122</v>
      </c>
      <c r="B16" s="485">
        <f t="shared" si="0"/>
        <v>19980</v>
      </c>
      <c r="C16" s="486"/>
      <c r="D16" s="485">
        <v>1605</v>
      </c>
      <c r="E16" s="485" t="s">
        <v>1</v>
      </c>
      <c r="F16" s="485">
        <v>18375</v>
      </c>
      <c r="G16" s="486"/>
      <c r="H16" s="521"/>
      <c r="I16" s="488">
        <f>B16*100/SUM(B14:B15)</f>
        <v>10.001451662153166</v>
      </c>
      <c r="J16" s="502"/>
      <c r="K16" s="488">
        <f>D16*100/SUM(D14:D15)</f>
        <v>3.6723487015215652</v>
      </c>
      <c r="L16" s="502"/>
      <c r="M16" s="488">
        <f>F16*100/SUM(F14:F15)</f>
        <v>11.773864903310137</v>
      </c>
      <c r="N16" s="502"/>
      <c r="Q16" s="270"/>
    </row>
    <row r="17" spans="1:14" s="11" customFormat="1">
      <c r="A17" s="523" t="s">
        <v>123</v>
      </c>
      <c r="B17" s="485">
        <f t="shared" si="0"/>
        <v>82175</v>
      </c>
      <c r="C17" s="499"/>
      <c r="D17" s="485">
        <v>9773</v>
      </c>
      <c r="E17" s="485"/>
      <c r="F17" s="485">
        <v>72402</v>
      </c>
      <c r="G17" s="486"/>
      <c r="H17" s="521"/>
      <c r="I17" s="488">
        <f>B17*100/SUM(B14:B15)</f>
        <v>41.134599115987804</v>
      </c>
      <c r="J17" s="502"/>
      <c r="K17" s="488">
        <f>D17*100/SUM(D14:D15)</f>
        <v>22.361285894062465</v>
      </c>
      <c r="L17" s="502"/>
      <c r="M17" s="488">
        <f>F17*100/SUM(F14:F15)</f>
        <v>46.391911114528469</v>
      </c>
      <c r="N17" s="502"/>
    </row>
    <row r="18" spans="1:14" s="17" customFormat="1" ht="11.4">
      <c r="A18" s="524" t="s">
        <v>11</v>
      </c>
      <c r="B18" s="485">
        <f t="shared" si="0"/>
        <v>92690</v>
      </c>
      <c r="C18" s="499"/>
      <c r="D18" s="485">
        <v>51494</v>
      </c>
      <c r="E18" s="485"/>
      <c r="F18" s="485">
        <v>41196</v>
      </c>
      <c r="G18" s="486"/>
      <c r="H18" s="521"/>
      <c r="I18" s="493" t="s">
        <v>105</v>
      </c>
      <c r="J18" s="502"/>
      <c r="K18" s="493" t="s">
        <v>105</v>
      </c>
      <c r="L18" s="502"/>
      <c r="M18" s="493" t="s">
        <v>105</v>
      </c>
      <c r="N18" s="502"/>
    </row>
    <row r="19" spans="1:14" s="11" customFormat="1" ht="6.6" customHeight="1" thickBot="1">
      <c r="A19" s="234"/>
      <c r="B19" s="195"/>
      <c r="C19" s="338"/>
      <c r="D19" s="232"/>
      <c r="E19" s="338"/>
      <c r="F19" s="233"/>
      <c r="G19" s="355"/>
      <c r="H19" s="231"/>
      <c r="I19" s="187"/>
      <c r="J19" s="187"/>
      <c r="K19" s="232"/>
      <c r="L19" s="187"/>
      <c r="M19" s="187"/>
      <c r="N19" s="231"/>
    </row>
    <row r="20" spans="1:14" s="4" customFormat="1" ht="6.6" customHeight="1">
      <c r="A20" s="230"/>
      <c r="B20" s="229"/>
      <c r="C20" s="334"/>
      <c r="D20" s="229"/>
      <c r="E20" s="334"/>
      <c r="F20" s="229"/>
      <c r="G20" s="334"/>
      <c r="H20" s="171"/>
      <c r="I20" s="227"/>
      <c r="J20" s="228"/>
      <c r="K20" s="227"/>
      <c r="L20" s="228"/>
      <c r="M20" s="227"/>
      <c r="N20" s="171"/>
    </row>
    <row r="21" spans="1:14" s="4" customFormat="1" ht="11.25" customHeight="1">
      <c r="A21" s="661" t="s">
        <v>112</v>
      </c>
      <c r="B21" s="661"/>
      <c r="C21" s="661"/>
      <c r="D21" s="661"/>
      <c r="E21" s="661"/>
      <c r="F21" s="661"/>
      <c r="G21" s="661"/>
      <c r="H21" s="661"/>
      <c r="I21" s="661"/>
      <c r="J21" s="661"/>
      <c r="K21" s="661"/>
      <c r="L21" s="661"/>
      <c r="M21" s="661"/>
      <c r="N21" s="661"/>
    </row>
    <row r="22" spans="1:14" s="4" customFormat="1" ht="22.5" customHeight="1">
      <c r="A22" s="649" t="s">
        <v>157</v>
      </c>
      <c r="B22" s="650"/>
      <c r="C22" s="650"/>
      <c r="D22" s="650"/>
      <c r="E22" s="650"/>
      <c r="F22" s="650"/>
      <c r="G22" s="650"/>
      <c r="H22" s="650"/>
      <c r="I22" s="650"/>
      <c r="J22" s="650"/>
      <c r="K22" s="650"/>
      <c r="L22" s="650"/>
      <c r="M22" s="650"/>
      <c r="N22" s="650"/>
    </row>
    <row r="23" spans="1:14" s="4" customFormat="1" ht="12" customHeight="1">
      <c r="A23" s="4" t="s">
        <v>186</v>
      </c>
      <c r="B23" s="6"/>
      <c r="C23" s="330"/>
      <c r="E23" s="330"/>
      <c r="G23" s="330"/>
      <c r="N23" s="160"/>
    </row>
    <row r="24" spans="1:14" ht="12.75" customHeight="1">
      <c r="A24" s="226"/>
      <c r="B24" s="39"/>
      <c r="C24" s="260"/>
      <c r="D24" s="225"/>
      <c r="E24" s="260"/>
      <c r="F24" s="225"/>
      <c r="G24" s="356"/>
      <c r="H24" s="56"/>
      <c r="I24" s="45"/>
      <c r="J24" s="35"/>
      <c r="K24" s="45"/>
      <c r="L24" s="35"/>
      <c r="M24" s="45"/>
      <c r="N24" s="160"/>
    </row>
    <row r="25" spans="1:14" ht="12.75" customHeight="1">
      <c r="A25" s="224"/>
      <c r="G25" s="260"/>
      <c r="H25" s="153"/>
      <c r="I25" s="222"/>
      <c r="J25" s="223"/>
      <c r="K25" s="222"/>
      <c r="L25" s="223"/>
      <c r="M25" s="222"/>
      <c r="N25" s="160"/>
    </row>
    <row r="26" spans="1:14">
      <c r="A26" s="326"/>
      <c r="B26" s="323"/>
      <c r="D26" s="323"/>
      <c r="G26" s="266"/>
      <c r="N26" s="160"/>
    </row>
    <row r="27" spans="1:14">
      <c r="A27" s="326"/>
      <c r="B27" s="323"/>
      <c r="D27" s="323"/>
      <c r="G27" s="266"/>
      <c r="N27" s="160"/>
    </row>
    <row r="28" spans="1:14">
      <c r="A28" s="326"/>
      <c r="B28" s="323"/>
      <c r="D28" s="323"/>
      <c r="N28" s="160"/>
    </row>
    <row r="29" spans="1:14">
      <c r="A29" s="326"/>
      <c r="B29" s="323"/>
      <c r="D29" s="323"/>
      <c r="N29" s="160"/>
    </row>
    <row r="30" spans="1:14">
      <c r="A30" s="326"/>
      <c r="B30" s="323"/>
      <c r="D30" s="323"/>
      <c r="N30" s="160"/>
    </row>
    <row r="31" spans="1:14">
      <c r="N31" s="160"/>
    </row>
    <row r="32" spans="1:14">
      <c r="N32" s="160"/>
    </row>
    <row r="33" spans="14:14">
      <c r="N33" s="160"/>
    </row>
    <row r="34" spans="14:14">
      <c r="N34" s="160"/>
    </row>
    <row r="35" spans="14:14">
      <c r="N35" s="160"/>
    </row>
    <row r="36" spans="14:14">
      <c r="N36" s="154"/>
    </row>
    <row r="37" spans="14:14">
      <c r="N37" s="154"/>
    </row>
    <row r="38" spans="14:14">
      <c r="N38" s="154"/>
    </row>
    <row r="39" spans="14:14">
      <c r="N39" s="154"/>
    </row>
  </sheetData>
  <mergeCells count="14">
    <mergeCell ref="A21:N21"/>
    <mergeCell ref="K7:N7"/>
    <mergeCell ref="A22:N22"/>
    <mergeCell ref="A1:N1"/>
    <mergeCell ref="B4:G4"/>
    <mergeCell ref="I4:N4"/>
    <mergeCell ref="D7:G7"/>
    <mergeCell ref="K10:L10"/>
    <mergeCell ref="M10:N10"/>
    <mergeCell ref="A4:A10"/>
    <mergeCell ref="B7:C10"/>
    <mergeCell ref="D10:E10"/>
    <mergeCell ref="F10:G10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Normal="100" workbookViewId="0">
      <pane xSplit="1" ySplit="11" topLeftCell="B33" activePane="bottomRight" state="frozen"/>
      <selection pane="topRight" activeCell="B1" sqref="B1"/>
      <selection pane="bottomLeft" activeCell="A12" sqref="A12"/>
      <selection pane="bottomRight" activeCell="I40" sqref="I40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65" t="s">
        <v>206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4" s="11" customFormat="1" ht="6.6" customHeight="1" thickBot="1">
      <c r="A2" s="80"/>
      <c r="B2" s="77"/>
      <c r="C2" s="354"/>
      <c r="D2" s="77"/>
      <c r="E2" s="354"/>
      <c r="F2" s="77"/>
      <c r="G2" s="354"/>
      <c r="H2" s="77"/>
      <c r="I2" s="77"/>
      <c r="J2" s="77"/>
      <c r="K2" s="77"/>
      <c r="L2" s="77"/>
      <c r="M2" s="77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124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5"/>
      <c r="M12" s="74"/>
      <c r="N12" s="75"/>
    </row>
    <row r="13" spans="1:14" s="11" customFormat="1" ht="12">
      <c r="A13" s="525" t="s">
        <v>56</v>
      </c>
      <c r="B13" s="470">
        <f>SUM(B14:B15)</f>
        <v>292461</v>
      </c>
      <c r="C13" s="473"/>
      <c r="D13" s="526">
        <f>SUM(D14:D15)</f>
        <v>95199</v>
      </c>
      <c r="E13" s="473"/>
      <c r="F13" s="526">
        <f>SUM(F14:F15)</f>
        <v>197262</v>
      </c>
      <c r="G13" s="473"/>
      <c r="H13" s="518"/>
      <c r="I13" s="476">
        <f>SUM(I14:I15)</f>
        <v>100</v>
      </c>
      <c r="J13" s="476"/>
      <c r="K13" s="476">
        <f>SUM(K14:K15)</f>
        <v>100</v>
      </c>
      <c r="L13" s="476"/>
      <c r="M13" s="476">
        <f>SUM(M14:M15)</f>
        <v>100</v>
      </c>
      <c r="N13" s="476"/>
    </row>
    <row r="14" spans="1:14" s="11" customFormat="1" ht="11.4">
      <c r="A14" s="527" t="s">
        <v>51</v>
      </c>
      <c r="B14" s="483">
        <f>D14+F14</f>
        <v>283753</v>
      </c>
      <c r="C14" s="499"/>
      <c r="D14" s="483">
        <v>92363</v>
      </c>
      <c r="E14" s="483"/>
      <c r="F14" s="483">
        <v>191390</v>
      </c>
      <c r="G14" s="486"/>
      <c r="H14" s="521"/>
      <c r="I14" s="488">
        <f>B14*100/(B14+B15)</f>
        <v>97.022508984103865</v>
      </c>
      <c r="J14" s="488"/>
      <c r="K14" s="488">
        <f>D14*100/(D14+D15)</f>
        <v>97.020977111104102</v>
      </c>
      <c r="L14" s="488"/>
      <c r="M14" s="488">
        <f>F14*100/(F14+F15)</f>
        <v>97.023248268799875</v>
      </c>
      <c r="N14" s="488"/>
    </row>
    <row r="15" spans="1:14" s="11" customFormat="1" ht="11.4">
      <c r="A15" s="529" t="s">
        <v>50</v>
      </c>
      <c r="B15" s="483">
        <f>D15+F15</f>
        <v>8708</v>
      </c>
      <c r="C15" s="499"/>
      <c r="D15" s="483">
        <v>2836</v>
      </c>
      <c r="E15" s="483"/>
      <c r="F15" s="483">
        <v>5872</v>
      </c>
      <c r="G15" s="499"/>
      <c r="H15" s="521"/>
      <c r="I15" s="488">
        <f>B15*100/(B14+B15)</f>
        <v>2.9774910158961365</v>
      </c>
      <c r="J15" s="488"/>
      <c r="K15" s="488">
        <f>D15*100/(D14+D15)</f>
        <v>2.9790228888958916</v>
      </c>
      <c r="L15" s="488"/>
      <c r="M15" s="488">
        <f>F15*100/(F14+F15)</f>
        <v>2.9767517312001299</v>
      </c>
      <c r="N15" s="488"/>
    </row>
    <row r="16" spans="1:14" s="11" customFormat="1" ht="6.6" customHeight="1">
      <c r="A16" s="50"/>
      <c r="B16" s="247"/>
      <c r="C16" s="259"/>
      <c r="D16" s="247"/>
      <c r="E16" s="259"/>
      <c r="F16" s="247"/>
      <c r="G16" s="259"/>
      <c r="H16" s="51"/>
      <c r="I16" s="294"/>
      <c r="J16" s="244"/>
      <c r="K16" s="294"/>
      <c r="L16" s="244"/>
      <c r="M16" s="294"/>
      <c r="N16" s="295"/>
    </row>
    <row r="17" spans="1:14" s="11" customFormat="1" ht="12">
      <c r="A17" s="525" t="s">
        <v>56</v>
      </c>
      <c r="B17" s="470">
        <f>D17+F17</f>
        <v>292460</v>
      </c>
      <c r="C17" s="473"/>
      <c r="D17" s="479">
        <f>SUM(D18:D24)</f>
        <v>95199</v>
      </c>
      <c r="E17" s="480"/>
      <c r="F17" s="479">
        <f>SUM(F18:F24)</f>
        <v>197261</v>
      </c>
      <c r="G17" s="489"/>
      <c r="H17" s="490"/>
      <c r="I17" s="481">
        <f>SUM(I18:I23)</f>
        <v>100</v>
      </c>
      <c r="J17" s="481"/>
      <c r="K17" s="481">
        <f>SUM(K18:K23)</f>
        <v>100</v>
      </c>
      <c r="L17" s="481"/>
      <c r="M17" s="481">
        <f>SUM(M18:M23)</f>
        <v>100</v>
      </c>
      <c r="N17" s="476"/>
    </row>
    <row r="18" spans="1:14" s="11" customFormat="1" ht="11.4">
      <c r="A18" s="527" t="s">
        <v>4</v>
      </c>
      <c r="B18" s="483">
        <f t="shared" ref="B18:B24" si="0">D18+F18</f>
        <v>30703</v>
      </c>
      <c r="C18" s="486"/>
      <c r="D18" s="483">
        <v>11692</v>
      </c>
      <c r="E18" s="483"/>
      <c r="F18" s="483">
        <v>19011</v>
      </c>
      <c r="G18" s="499"/>
      <c r="H18" s="521"/>
      <c r="I18" s="488">
        <f>B18*100/SUM(B18:B23)</f>
        <v>10.50781677800898</v>
      </c>
      <c r="J18" s="488"/>
      <c r="K18" s="488">
        <f>D18*100/SUM(D18:D23)</f>
        <v>12.312811980033278</v>
      </c>
      <c r="L18" s="488"/>
      <c r="M18" s="488">
        <f>F18*100/SUM(F18:F23)</f>
        <v>9.6388046685662712</v>
      </c>
      <c r="N18" s="488"/>
    </row>
    <row r="19" spans="1:14" s="11" customFormat="1" ht="11.4">
      <c r="A19" s="527" t="s">
        <v>5</v>
      </c>
      <c r="B19" s="483">
        <f t="shared" si="0"/>
        <v>87295</v>
      </c>
      <c r="C19" s="486"/>
      <c r="D19" s="483">
        <v>27750</v>
      </c>
      <c r="E19" s="483"/>
      <c r="F19" s="483">
        <v>59545</v>
      </c>
      <c r="G19" s="499"/>
      <c r="H19" s="521"/>
      <c r="I19" s="488">
        <f>B19*100/SUM(B18:B23)</f>
        <v>29.87590351549666</v>
      </c>
      <c r="J19" s="488"/>
      <c r="K19" s="488">
        <f>D19*100/SUM(D18:D23)</f>
        <v>29.223446155142273</v>
      </c>
      <c r="L19" s="488"/>
      <c r="M19" s="488">
        <f>F19*100/SUM(F18:F23)</f>
        <v>30.19002808846345</v>
      </c>
      <c r="N19" s="488"/>
    </row>
    <row r="20" spans="1:14" s="11" customFormat="1" ht="11.4">
      <c r="A20" s="527" t="s">
        <v>6</v>
      </c>
      <c r="B20" s="483">
        <f t="shared" si="0"/>
        <v>72816</v>
      </c>
      <c r="C20" s="486"/>
      <c r="D20" s="483">
        <v>22708</v>
      </c>
      <c r="E20" s="483"/>
      <c r="F20" s="483">
        <v>50108</v>
      </c>
      <c r="G20" s="499"/>
      <c r="H20" s="521"/>
      <c r="I20" s="488">
        <f>B20*100/SUM(B18:B23)</f>
        <v>24.920600153323843</v>
      </c>
      <c r="J20" s="488"/>
      <c r="K20" s="488">
        <f>D20*100/SUM(D18:D23)</f>
        <v>23.913730280755704</v>
      </c>
      <c r="L20" s="488"/>
      <c r="M20" s="488">
        <f>F20*100/SUM(F18:F23)</f>
        <v>25.405356074510479</v>
      </c>
      <c r="N20" s="488"/>
    </row>
    <row r="21" spans="1:14" s="11" customFormat="1" ht="11.4">
      <c r="A21" s="527" t="s">
        <v>7</v>
      </c>
      <c r="B21" s="483">
        <f t="shared" si="0"/>
        <v>56786</v>
      </c>
      <c r="C21" s="486"/>
      <c r="D21" s="483">
        <v>15680</v>
      </c>
      <c r="E21" s="483"/>
      <c r="F21" s="483">
        <v>41106</v>
      </c>
      <c r="G21" s="499"/>
      <c r="H21" s="521"/>
      <c r="I21" s="488">
        <f>B21*100/SUM(B18:B23)</f>
        <v>19.434481436863432</v>
      </c>
      <c r="J21" s="488"/>
      <c r="K21" s="488">
        <f>D21*100/SUM(D18:D23)</f>
        <v>16.512563449103816</v>
      </c>
      <c r="L21" s="488"/>
      <c r="M21" s="488">
        <f>F21*100/SUM(F18:F23)</f>
        <v>20.841234269953457</v>
      </c>
      <c r="N21" s="488"/>
    </row>
    <row r="22" spans="1:14" s="11" customFormat="1" ht="11.4">
      <c r="A22" s="527" t="s">
        <v>8</v>
      </c>
      <c r="B22" s="483">
        <f t="shared" si="0"/>
        <v>32432</v>
      </c>
      <c r="C22" s="530"/>
      <c r="D22" s="483">
        <v>11457</v>
      </c>
      <c r="E22" s="483"/>
      <c r="F22" s="483">
        <v>20975</v>
      </c>
      <c r="G22" s="499"/>
      <c r="H22" s="521"/>
      <c r="I22" s="488">
        <f>B22*100/SUM(B18:B23)</f>
        <v>11.099550980177417</v>
      </c>
      <c r="J22" s="488"/>
      <c r="K22" s="488">
        <f>D22*100/SUM(D18:D23)</f>
        <v>12.065334147728469</v>
      </c>
      <c r="L22" s="488"/>
      <c r="M22" s="488">
        <f>F22*100/SUM(F18:F23)</f>
        <v>10.634576188689577</v>
      </c>
      <c r="N22" s="488"/>
    </row>
    <row r="23" spans="1:14" s="11" customFormat="1" ht="11.4">
      <c r="A23" s="527" t="s">
        <v>9</v>
      </c>
      <c r="B23" s="483">
        <f t="shared" si="0"/>
        <v>12160</v>
      </c>
      <c r="C23" s="499"/>
      <c r="D23" s="483">
        <v>5671</v>
      </c>
      <c r="E23" s="483"/>
      <c r="F23" s="483">
        <v>6489</v>
      </c>
      <c r="G23" s="499"/>
      <c r="H23" s="521"/>
      <c r="I23" s="488">
        <f>B23*100/SUM(B18:B23)</f>
        <v>4.1616471361296679</v>
      </c>
      <c r="J23" s="488"/>
      <c r="K23" s="488">
        <f>D23*100/SUM(D18:D23)</f>
        <v>5.9721139872364626</v>
      </c>
      <c r="L23" s="488"/>
      <c r="M23" s="488">
        <f>F23*100/SUM(F18:F23)</f>
        <v>3.2900007098167658</v>
      </c>
      <c r="N23" s="510"/>
    </row>
    <row r="24" spans="1:14" s="11" customFormat="1" ht="11.4">
      <c r="A24" s="527" t="s">
        <v>11</v>
      </c>
      <c r="B24" s="483">
        <f t="shared" si="0"/>
        <v>268</v>
      </c>
      <c r="C24" s="499"/>
      <c r="D24" s="483">
        <v>241</v>
      </c>
      <c r="E24" s="483"/>
      <c r="F24" s="483">
        <v>27</v>
      </c>
      <c r="G24" s="499"/>
      <c r="H24" s="521"/>
      <c r="I24" s="493" t="s">
        <v>105</v>
      </c>
      <c r="J24" s="502"/>
      <c r="K24" s="493" t="s">
        <v>105</v>
      </c>
      <c r="L24" s="502"/>
      <c r="M24" s="493" t="s">
        <v>105</v>
      </c>
      <c r="N24" s="510"/>
    </row>
    <row r="25" spans="1:14" s="11" customFormat="1" ht="6.6" customHeight="1">
      <c r="A25" s="36"/>
      <c r="B25" s="255"/>
      <c r="C25" s="261"/>
      <c r="D25" s="239"/>
      <c r="E25" s="261"/>
      <c r="F25" s="239"/>
      <c r="G25" s="257"/>
      <c r="H25" s="17"/>
      <c r="I25" s="254"/>
      <c r="J25" s="254"/>
      <c r="K25" s="254"/>
      <c r="L25" s="254"/>
      <c r="M25" s="254"/>
      <c r="N25" s="240"/>
    </row>
    <row r="26" spans="1:14" s="11" customFormat="1" ht="12">
      <c r="A26" s="448" t="s">
        <v>51</v>
      </c>
      <c r="B26" s="424">
        <f t="shared" ref="B26:B33" si="1">D26+F26</f>
        <v>283753</v>
      </c>
      <c r="C26" s="281"/>
      <c r="D26" s="321">
        <f>SUM(D27:D33)</f>
        <v>92363</v>
      </c>
      <c r="E26" s="281"/>
      <c r="F26" s="321">
        <f>SUM(F27:F33)</f>
        <v>191390</v>
      </c>
      <c r="G26" s="281"/>
      <c r="H26" s="41"/>
      <c r="I26" s="391">
        <f>SUM(I27:I32)</f>
        <v>99.999999999999986</v>
      </c>
      <c r="J26" s="280"/>
      <c r="K26" s="391">
        <f>SUM(K27:K32)</f>
        <v>100</v>
      </c>
      <c r="L26" s="280"/>
      <c r="M26" s="391">
        <f>SUM(M27:M32)</f>
        <v>100</v>
      </c>
      <c r="N26" s="280"/>
    </row>
    <row r="27" spans="1:14" s="11" customFormat="1" ht="11.4">
      <c r="A27" s="82" t="s">
        <v>4</v>
      </c>
      <c r="B27" s="303">
        <f t="shared" si="1"/>
        <v>29412</v>
      </c>
      <c r="C27" s="259"/>
      <c r="D27" s="303">
        <v>11332</v>
      </c>
      <c r="E27" s="303"/>
      <c r="F27" s="303">
        <v>18080</v>
      </c>
      <c r="G27" s="259"/>
      <c r="H27" s="26"/>
      <c r="I27" s="244">
        <f>B27*100/SUM(B27:B32)</f>
        <v>10.375152124451029</v>
      </c>
      <c r="J27" s="244"/>
      <c r="K27" s="244">
        <f>D27*100/SUM(D27:D32)</f>
        <v>12.301079003929571</v>
      </c>
      <c r="L27" s="244"/>
      <c r="M27" s="244">
        <f>F27*100/SUM(F27:F32)</f>
        <v>9.4480124161933077</v>
      </c>
      <c r="N27" s="243"/>
    </row>
    <row r="28" spans="1:14" s="11" customFormat="1" ht="11.4">
      <c r="A28" s="82" t="s">
        <v>5</v>
      </c>
      <c r="B28" s="303">
        <f t="shared" si="1"/>
        <v>85069</v>
      </c>
      <c r="C28" s="259"/>
      <c r="D28" s="303">
        <v>27013</v>
      </c>
      <c r="E28" s="303"/>
      <c r="F28" s="303">
        <v>58056</v>
      </c>
      <c r="G28" s="259"/>
      <c r="H28" s="26"/>
      <c r="I28" s="244">
        <f>B28*100/SUM(B27:B32)</f>
        <v>30.008289680229993</v>
      </c>
      <c r="J28" s="244"/>
      <c r="K28" s="244">
        <f>D28*100/SUM(D27:D32)</f>
        <v>29.323071578993073</v>
      </c>
      <c r="L28" s="243"/>
      <c r="M28" s="244">
        <f>F28*100/SUM(F27:F32)</f>
        <v>30.33815314350214</v>
      </c>
      <c r="N28" s="243"/>
    </row>
    <row r="29" spans="1:14" s="11" customFormat="1" ht="11.4">
      <c r="A29" s="82" t="s">
        <v>6</v>
      </c>
      <c r="B29" s="303">
        <f t="shared" si="1"/>
        <v>71101</v>
      </c>
      <c r="C29" s="259"/>
      <c r="D29" s="303">
        <v>22433</v>
      </c>
      <c r="E29" s="303"/>
      <c r="F29" s="303">
        <v>48668</v>
      </c>
      <c r="G29" s="259"/>
      <c r="H29" s="26"/>
      <c r="I29" s="244">
        <f>B29*100/SUM(B27:B32)</f>
        <v>25.081044852461329</v>
      </c>
      <c r="J29" s="244"/>
      <c r="K29" s="244">
        <f>D29*100/SUM(D27:D32)</f>
        <v>24.35140357352207</v>
      </c>
      <c r="L29" s="243"/>
      <c r="M29" s="244">
        <f>F29*100/SUM(F27:F32)</f>
        <v>25.4322935990761</v>
      </c>
      <c r="N29" s="243"/>
    </row>
    <row r="30" spans="1:14" s="11" customFormat="1" ht="11.4">
      <c r="A30" s="82" t="s">
        <v>7</v>
      </c>
      <c r="B30" s="303">
        <f t="shared" si="1"/>
        <v>55217</v>
      </c>
      <c r="C30" s="259"/>
      <c r="D30" s="303">
        <v>15234</v>
      </c>
      <c r="E30" s="303"/>
      <c r="F30" s="303">
        <v>39983</v>
      </c>
      <c r="G30" s="259"/>
      <c r="H30" s="26"/>
      <c r="I30" s="244">
        <f>B30*100/SUM(B27:B32)</f>
        <v>19.47792652168545</v>
      </c>
      <c r="J30" s="243"/>
      <c r="K30" s="244">
        <f>D30*100/SUM(D27:D32)</f>
        <v>16.536766461865788</v>
      </c>
      <c r="L30" s="243"/>
      <c r="M30" s="244">
        <f>F30*100/SUM(F27:F32)</f>
        <v>20.893798696717756</v>
      </c>
      <c r="N30" s="243"/>
    </row>
    <row r="31" spans="1:14" s="11" customFormat="1" ht="11.4">
      <c r="A31" s="82" t="s">
        <v>8</v>
      </c>
      <c r="B31" s="303">
        <f t="shared" si="1"/>
        <v>31171</v>
      </c>
      <c r="C31" s="259"/>
      <c r="D31" s="303">
        <v>10838</v>
      </c>
      <c r="E31" s="303"/>
      <c r="F31" s="303">
        <v>20333</v>
      </c>
      <c r="G31" s="259"/>
      <c r="H31" s="26"/>
      <c r="I31" s="244">
        <f>B31*100/SUM(B27:B32)</f>
        <v>10.995643508474876</v>
      </c>
      <c r="J31" s="292"/>
      <c r="K31" s="244">
        <f>D31*100/SUM(D27:D32)</f>
        <v>11.76483359023903</v>
      </c>
      <c r="L31" s="243"/>
      <c r="M31" s="244">
        <f>F31*100/SUM(F27:F32)</f>
        <v>10.625355998808548</v>
      </c>
      <c r="N31" s="243"/>
    </row>
    <row r="32" spans="1:14" s="11" customFormat="1" ht="11.4">
      <c r="A32" s="82" t="s">
        <v>9</v>
      </c>
      <c r="B32" s="303">
        <f t="shared" si="1"/>
        <v>11515</v>
      </c>
      <c r="C32" s="259"/>
      <c r="D32" s="303">
        <v>5272</v>
      </c>
      <c r="E32" s="303"/>
      <c r="F32" s="303">
        <v>6243</v>
      </c>
      <c r="G32" s="259"/>
      <c r="H32" s="26"/>
      <c r="I32" s="244">
        <f>B32*100/SUM(B27:B32)</f>
        <v>4.0619433126973208</v>
      </c>
      <c r="J32" s="292"/>
      <c r="K32" s="244">
        <f>D32*100/SUM(D27:D32)</f>
        <v>5.7228457914504682</v>
      </c>
      <c r="L32" s="243"/>
      <c r="M32" s="244">
        <f>F32*100/SUM(F27:F32)</f>
        <v>3.262386145702147</v>
      </c>
      <c r="N32" s="292"/>
    </row>
    <row r="33" spans="1:14" s="11" customFormat="1" ht="11.4">
      <c r="A33" s="82" t="s">
        <v>11</v>
      </c>
      <c r="B33" s="303">
        <f t="shared" si="1"/>
        <v>268</v>
      </c>
      <c r="C33" s="259" t="s">
        <v>1</v>
      </c>
      <c r="D33" s="303">
        <v>241</v>
      </c>
      <c r="E33" s="303" t="s">
        <v>1</v>
      </c>
      <c r="F33" s="303">
        <v>27</v>
      </c>
      <c r="G33" s="259" t="s">
        <v>1</v>
      </c>
      <c r="H33" s="26"/>
      <c r="I33" s="282" t="s">
        <v>105</v>
      </c>
      <c r="J33" s="639"/>
      <c r="K33" s="282" t="s">
        <v>105</v>
      </c>
      <c r="L33" s="589"/>
      <c r="M33" s="282" t="s">
        <v>105</v>
      </c>
      <c r="N33" s="292"/>
    </row>
    <row r="34" spans="1:14" s="11" customFormat="1" ht="6.6" customHeight="1">
      <c r="A34" s="26"/>
      <c r="B34" s="302"/>
      <c r="C34" s="260"/>
      <c r="D34" s="238"/>
      <c r="E34" s="260"/>
      <c r="F34" s="238"/>
      <c r="G34" s="260"/>
      <c r="H34" s="26"/>
      <c r="I34" s="244"/>
      <c r="J34" s="244"/>
      <c r="K34" s="244"/>
      <c r="L34" s="244"/>
      <c r="M34" s="244"/>
      <c r="N34" s="244"/>
    </row>
    <row r="35" spans="1:14" s="11" customFormat="1" ht="12">
      <c r="A35" s="448" t="s">
        <v>50</v>
      </c>
      <c r="B35" s="321">
        <f t="shared" ref="B35:B41" si="2">D35+F35</f>
        <v>8707</v>
      </c>
      <c r="C35" s="259"/>
      <c r="D35" s="321">
        <f>SUM(D36:D41)</f>
        <v>2836</v>
      </c>
      <c r="E35" s="259"/>
      <c r="F35" s="321">
        <f>SUM(F36:F41)</f>
        <v>5871</v>
      </c>
      <c r="G35" s="259"/>
      <c r="H35" s="41"/>
      <c r="I35" s="391">
        <f>SUM(I36:I41)</f>
        <v>100</v>
      </c>
      <c r="J35" s="280"/>
      <c r="K35" s="391">
        <f>SUM(K36:K41)</f>
        <v>99.999999999999986</v>
      </c>
      <c r="L35" s="280"/>
      <c r="M35" s="391">
        <f>SUM(M36:M41)</f>
        <v>100</v>
      </c>
      <c r="N35" s="280"/>
    </row>
    <row r="36" spans="1:14" s="11" customFormat="1" ht="11.4">
      <c r="A36" s="82" t="s">
        <v>4</v>
      </c>
      <c r="B36" s="303">
        <f t="shared" si="2"/>
        <v>1291</v>
      </c>
      <c r="C36" s="259"/>
      <c r="D36" s="303">
        <v>360</v>
      </c>
      <c r="E36" s="303" t="s">
        <v>1</v>
      </c>
      <c r="F36" s="303">
        <v>931</v>
      </c>
      <c r="G36" s="303" t="s">
        <v>1</v>
      </c>
      <c r="H36" s="26"/>
      <c r="I36" s="244">
        <f>B36*100/SUM(B36:B41)</f>
        <v>14.827150568508097</v>
      </c>
      <c r="J36" s="244"/>
      <c r="K36" s="244">
        <f>D36*100/SUM(D36:D41)</f>
        <v>12.693935119887165</v>
      </c>
      <c r="L36" s="244"/>
      <c r="M36" s="244">
        <f>F36*100/SUM(F36:F41)</f>
        <v>15.857605177993527</v>
      </c>
      <c r="N36" s="243"/>
    </row>
    <row r="37" spans="1:14" s="11" customFormat="1" ht="11.4">
      <c r="A37" s="82" t="s">
        <v>5</v>
      </c>
      <c r="B37" s="303">
        <f t="shared" si="2"/>
        <v>2226</v>
      </c>
      <c r="C37" s="259"/>
      <c r="D37" s="303">
        <v>737</v>
      </c>
      <c r="E37" s="303" t="s">
        <v>1</v>
      </c>
      <c r="F37" s="303">
        <v>1489</v>
      </c>
      <c r="G37" s="303"/>
      <c r="H37" s="26"/>
      <c r="I37" s="244">
        <f>B37*100/SUM(B36:B41)</f>
        <v>25.565636843918686</v>
      </c>
      <c r="J37" s="244"/>
      <c r="K37" s="244">
        <f>D37*100/SUM(D36:D41)</f>
        <v>25.987306064880112</v>
      </c>
      <c r="L37" s="244"/>
      <c r="M37" s="244">
        <f>F37*100/SUM(F36:F41)</f>
        <v>25.361948560722194</v>
      </c>
      <c r="N37" s="243"/>
    </row>
    <row r="38" spans="1:14" s="11" customFormat="1" ht="11.4">
      <c r="A38" s="82" t="s">
        <v>6</v>
      </c>
      <c r="B38" s="303">
        <f t="shared" si="2"/>
        <v>1715</v>
      </c>
      <c r="C38" s="259"/>
      <c r="D38" s="303">
        <v>275</v>
      </c>
      <c r="E38" s="303" t="s">
        <v>1</v>
      </c>
      <c r="F38" s="303">
        <v>1440</v>
      </c>
      <c r="G38" s="303"/>
      <c r="H38" s="26"/>
      <c r="I38" s="244">
        <f>B38*100/SUM(B36:B41)</f>
        <v>19.696795681635464</v>
      </c>
      <c r="J38" s="244"/>
      <c r="K38" s="244">
        <f>D38*100/SUM(D36:D41)</f>
        <v>9.6967559943582504</v>
      </c>
      <c r="L38" s="243"/>
      <c r="M38" s="244">
        <f>F38*100/SUM(F36:F41)</f>
        <v>24.527337761880428</v>
      </c>
      <c r="N38" s="243"/>
    </row>
    <row r="39" spans="1:14" s="11" customFormat="1" ht="11.4">
      <c r="A39" s="82" t="s">
        <v>7</v>
      </c>
      <c r="B39" s="303">
        <f t="shared" si="2"/>
        <v>1569</v>
      </c>
      <c r="C39" s="259"/>
      <c r="D39" s="303">
        <v>446</v>
      </c>
      <c r="E39" s="303" t="s">
        <v>1</v>
      </c>
      <c r="F39" s="303">
        <v>1123</v>
      </c>
      <c r="G39" s="303"/>
      <c r="H39" s="26"/>
      <c r="I39" s="244">
        <f>B39*100/SUM(B36:B41)</f>
        <v>18.019983920983115</v>
      </c>
      <c r="J39" s="244"/>
      <c r="K39" s="244">
        <f>D39*100/SUM(D36:D41)</f>
        <v>15.726375176304655</v>
      </c>
      <c r="L39" s="244"/>
      <c r="M39" s="244">
        <f>F39*100/SUM(F36:F41)</f>
        <v>19.127916879577583</v>
      </c>
      <c r="N39" s="243"/>
    </row>
    <row r="40" spans="1:14" s="11" customFormat="1" ht="11.4">
      <c r="A40" s="82" t="s">
        <v>8</v>
      </c>
      <c r="B40" s="303">
        <f t="shared" si="2"/>
        <v>1261</v>
      </c>
      <c r="C40" s="259"/>
      <c r="D40" s="303">
        <v>619</v>
      </c>
      <c r="E40" s="303" t="s">
        <v>1</v>
      </c>
      <c r="F40" s="303">
        <v>642</v>
      </c>
      <c r="G40" s="303" t="s">
        <v>1</v>
      </c>
      <c r="H40" s="26"/>
      <c r="I40" s="244">
        <f>B40*100/SUM(B36:B41)</f>
        <v>14.482600206730217</v>
      </c>
      <c r="J40" s="244"/>
      <c r="K40" s="244">
        <f>D40*100/SUM(D36:D41)</f>
        <v>21.826516220028207</v>
      </c>
      <c r="L40" s="244"/>
      <c r="M40" s="244">
        <f>F40*100/SUM(F36:F41)</f>
        <v>10.935104752171691</v>
      </c>
      <c r="N40" s="243"/>
    </row>
    <row r="41" spans="1:14" s="11" customFormat="1" ht="11.4">
      <c r="A41" s="82" t="s">
        <v>9</v>
      </c>
      <c r="B41" s="303">
        <f t="shared" si="2"/>
        <v>645</v>
      </c>
      <c r="C41" s="419" t="s">
        <v>1</v>
      </c>
      <c r="D41" s="303">
        <v>399</v>
      </c>
      <c r="E41" s="303" t="s">
        <v>1</v>
      </c>
      <c r="F41" s="303">
        <v>246</v>
      </c>
      <c r="G41" s="303" t="s">
        <v>1</v>
      </c>
      <c r="H41" s="26"/>
      <c r="I41" s="244">
        <f>B41*100/SUM(B36:B41)</f>
        <v>7.4078327782244173</v>
      </c>
      <c r="J41" s="244"/>
      <c r="K41" s="244">
        <f>D41*100/SUM(D36:D41)</f>
        <v>14.069111424541608</v>
      </c>
      <c r="L41" s="244"/>
      <c r="M41" s="244">
        <f>F41*100/SUM(F36:F41)</f>
        <v>4.1900868676545731</v>
      </c>
      <c r="N41" s="243"/>
    </row>
    <row r="42" spans="1:14" s="11" customFormat="1" ht="6.6" customHeight="1" thickBot="1">
      <c r="A42" s="87"/>
      <c r="B42" s="88"/>
      <c r="C42" s="359"/>
      <c r="D42" s="357"/>
      <c r="E42" s="359"/>
      <c r="F42" s="88"/>
      <c r="G42" s="362"/>
      <c r="H42" s="71"/>
      <c r="I42" s="90"/>
      <c r="J42" s="88"/>
      <c r="K42" s="400"/>
      <c r="L42" s="88"/>
      <c r="M42" s="90"/>
      <c r="N42" s="89"/>
    </row>
    <row r="43" spans="1:14" s="4" customFormat="1" ht="6.6" customHeight="1">
      <c r="A43" s="84"/>
      <c r="B43" s="85"/>
      <c r="C43" s="360"/>
      <c r="D43" s="85"/>
      <c r="E43" s="360"/>
      <c r="F43" s="85"/>
      <c r="G43" s="360"/>
      <c r="H43" s="85"/>
      <c r="I43" s="86"/>
      <c r="J43" s="59"/>
      <c r="K43" s="86"/>
      <c r="L43" s="86"/>
      <c r="M43" s="86"/>
      <c r="N43" s="85"/>
    </row>
    <row r="44" spans="1:14" s="4" customFormat="1" ht="22.5" customHeight="1">
      <c r="A44" s="649" t="s">
        <v>157</v>
      </c>
      <c r="B44" s="650"/>
      <c r="C44" s="650"/>
      <c r="D44" s="650"/>
      <c r="E44" s="650"/>
      <c r="F44" s="650"/>
      <c r="G44" s="650"/>
      <c r="H44" s="650"/>
      <c r="I44" s="650"/>
      <c r="J44" s="650"/>
      <c r="K44" s="650"/>
      <c r="L44" s="650"/>
      <c r="M44" s="650"/>
      <c r="N44" s="650"/>
    </row>
    <row r="45" spans="1:14" s="4" customFormat="1" ht="10.199999999999999">
      <c r="A45" s="3" t="s">
        <v>31</v>
      </c>
      <c r="C45" s="330"/>
      <c r="E45" s="330"/>
      <c r="G45" s="330"/>
    </row>
    <row r="46" spans="1:14" s="4" customFormat="1" ht="10.199999999999999">
      <c r="A46" s="158" t="s">
        <v>117</v>
      </c>
      <c r="C46" s="330"/>
      <c r="E46" s="330"/>
      <c r="G46" s="330"/>
    </row>
    <row r="47" spans="1:14" s="4" customFormat="1" ht="10.199999999999999">
      <c r="A47" s="4" t="s">
        <v>186</v>
      </c>
      <c r="B47" s="6"/>
      <c r="C47" s="330"/>
      <c r="E47" s="330"/>
      <c r="G47" s="330"/>
      <c r="N47" s="7"/>
    </row>
    <row r="48" spans="1:14">
      <c r="A48" s="326"/>
    </row>
    <row r="49" spans="1:1">
      <c r="A49" s="326"/>
    </row>
    <row r="50" spans="1:1">
      <c r="A50" s="326"/>
    </row>
    <row r="51" spans="1:1">
      <c r="A51" s="326"/>
    </row>
    <row r="52" spans="1:1">
      <c r="A52" s="326"/>
    </row>
    <row r="53" spans="1:1">
      <c r="A53" s="326"/>
    </row>
  </sheetData>
  <mergeCells count="13">
    <mergeCell ref="A44:N44"/>
    <mergeCell ref="B7:C10"/>
    <mergeCell ref="D10:E10"/>
    <mergeCell ref="F10:G10"/>
    <mergeCell ref="A1:N1"/>
    <mergeCell ref="I4:N4"/>
    <mergeCell ref="K7:N7"/>
    <mergeCell ref="B4:G4"/>
    <mergeCell ref="D7:G7"/>
    <mergeCell ref="I7:J10"/>
    <mergeCell ref="K10:L10"/>
    <mergeCell ref="M10:N10"/>
    <mergeCell ref="A4:A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T20" sqref="T20"/>
    </sheetView>
  </sheetViews>
  <sheetFormatPr defaultColWidth="11.44140625" defaultRowHeight="13.2"/>
  <cols>
    <col min="1" max="1" width="30.6640625" style="11" customWidth="1"/>
    <col min="2" max="2" width="8.6640625" style="11" customWidth="1"/>
    <col min="3" max="3" width="2.6640625" style="266" customWidth="1"/>
    <col min="4" max="4" width="8.6640625" style="11" customWidth="1"/>
    <col min="5" max="5" width="2.6640625" style="266" customWidth="1"/>
    <col min="6" max="6" width="8.6640625" style="11" customWidth="1"/>
    <col min="7" max="7" width="2.6640625" style="266" customWidth="1"/>
    <col min="8" max="8" width="1.6640625" style="11" customWidth="1"/>
    <col min="9" max="9" width="8.6640625" style="11" customWidth="1"/>
    <col min="10" max="10" width="2.6640625" style="11" customWidth="1"/>
    <col min="11" max="11" width="8.6640625" style="11" customWidth="1"/>
    <col min="12" max="12" width="2.6640625" style="11" customWidth="1"/>
    <col min="13" max="13" width="8.6640625" style="11" customWidth="1"/>
    <col min="14" max="14" width="2.6640625" style="11" customWidth="1"/>
    <col min="15" max="16384" width="11.44140625" style="1"/>
  </cols>
  <sheetData>
    <row r="1" spans="1:14" ht="38.25" customHeight="1">
      <c r="A1" s="665" t="s">
        <v>207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4" ht="6.6" customHeight="1" thickBot="1">
      <c r="A2" s="91"/>
      <c r="B2" s="91"/>
      <c r="C2" s="364"/>
      <c r="D2" s="91"/>
      <c r="E2" s="364"/>
      <c r="F2" s="91"/>
      <c r="G2" s="364"/>
      <c r="H2" s="91"/>
      <c r="I2" s="91"/>
      <c r="J2" s="91"/>
      <c r="K2" s="91"/>
      <c r="L2" s="91"/>
      <c r="M2" s="91"/>
      <c r="N2" s="9"/>
    </row>
    <row r="3" spans="1:14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56" t="s">
        <v>149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79" customFormat="1" ht="6.6" customHeight="1">
      <c r="A12" s="16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42" t="s">
        <v>60</v>
      </c>
      <c r="B13" s="470">
        <f>D13+F13</f>
        <v>283753</v>
      </c>
      <c r="C13" s="473"/>
      <c r="D13" s="526">
        <f>D14+D15+D25</f>
        <v>92362</v>
      </c>
      <c r="E13" s="473"/>
      <c r="F13" s="526">
        <f>F14+F15+F25</f>
        <v>191391</v>
      </c>
      <c r="G13" s="473"/>
      <c r="H13" s="543"/>
      <c r="I13" s="544">
        <f>SUM(I14:I15)</f>
        <v>100</v>
      </c>
      <c r="J13" s="544"/>
      <c r="K13" s="544">
        <f>SUM(K14:K15)</f>
        <v>100</v>
      </c>
      <c r="L13" s="544"/>
      <c r="M13" s="544">
        <f>SUM(M14:M15)</f>
        <v>100</v>
      </c>
      <c r="N13" s="501"/>
    </row>
    <row r="14" spans="1:14" s="78" customFormat="1" ht="11.4">
      <c r="A14" s="545" t="s">
        <v>152</v>
      </c>
      <c r="B14" s="546">
        <f>D14+F14</f>
        <v>100994</v>
      </c>
      <c r="C14" s="547"/>
      <c r="D14" s="546">
        <v>4213</v>
      </c>
      <c r="E14" s="546"/>
      <c r="F14" s="546">
        <v>96781</v>
      </c>
      <c r="G14" s="547"/>
      <c r="H14" s="548"/>
      <c r="I14" s="549">
        <f>B14*100/SUM(B14:B15)</f>
        <v>36.772694834039704</v>
      </c>
      <c r="J14" s="549"/>
      <c r="K14" s="549">
        <f>D14*100/SUM(D14:D15)</f>
        <v>4.7648129926825682</v>
      </c>
      <c r="L14" s="549"/>
      <c r="M14" s="549">
        <f>F14*100/SUM(F14:F15)</f>
        <v>51.969928849509998</v>
      </c>
      <c r="N14" s="550"/>
    </row>
    <row r="15" spans="1:14" s="78" customFormat="1" ht="11.4">
      <c r="A15" s="551" t="s">
        <v>64</v>
      </c>
      <c r="B15" s="546">
        <f>D15+F15</f>
        <v>173650</v>
      </c>
      <c r="C15" s="547"/>
      <c r="D15" s="546">
        <f>D16+D24</f>
        <v>84206</v>
      </c>
      <c r="E15" s="546"/>
      <c r="F15" s="546">
        <f>F16+F24</f>
        <v>89444</v>
      </c>
      <c r="G15" s="547"/>
      <c r="H15" s="548"/>
      <c r="I15" s="549">
        <f>B15*100/SUM(B14:B15)</f>
        <v>63.227305165960296</v>
      </c>
      <c r="J15" s="549"/>
      <c r="K15" s="549">
        <f>D15*100/SUM(D14:D15)</f>
        <v>95.235187007317435</v>
      </c>
      <c r="L15" s="549"/>
      <c r="M15" s="549">
        <f>F15*100/SUM(F14:F15)</f>
        <v>48.030071150490002</v>
      </c>
      <c r="N15" s="550"/>
    </row>
    <row r="16" spans="1:14" s="11" customFormat="1" ht="11.4">
      <c r="A16" s="515" t="s">
        <v>57</v>
      </c>
      <c r="B16" s="528">
        <f t="shared" ref="B16:B25" si="0">D16+F16</f>
        <v>171520</v>
      </c>
      <c r="C16" s="486"/>
      <c r="D16" s="483">
        <f>SUM($D$17:$D$23)</f>
        <v>84088</v>
      </c>
      <c r="E16" s="483"/>
      <c r="F16" s="483">
        <f>SUM($F$17:$F$23)</f>
        <v>87432</v>
      </c>
      <c r="G16" s="486"/>
      <c r="H16" s="521"/>
      <c r="I16" s="488">
        <f>B16*100/SUM(B14:B15)</f>
        <v>62.451755727414401</v>
      </c>
      <c r="J16" s="488"/>
      <c r="K16" s="488">
        <f>D16*100/SUM(D14:D15)</f>
        <v>95.101731528291424</v>
      </c>
      <c r="L16" s="488"/>
      <c r="M16" s="488">
        <f>F16*100/SUM(F14:F15)</f>
        <v>46.949657672170758</v>
      </c>
      <c r="N16" s="510"/>
    </row>
    <row r="17" spans="1:14" s="11" customFormat="1" ht="11.4">
      <c r="A17" s="552" t="s">
        <v>44</v>
      </c>
      <c r="B17" s="528">
        <f t="shared" si="0"/>
        <v>77935</v>
      </c>
      <c r="C17" s="486"/>
      <c r="D17" s="483">
        <v>48345</v>
      </c>
      <c r="E17" s="483"/>
      <c r="F17" s="483">
        <v>29590</v>
      </c>
      <c r="G17" s="486"/>
      <c r="H17" s="521"/>
      <c r="I17" s="488">
        <f>B17*100/SUM(B14:B15)</f>
        <v>28.376734973274495</v>
      </c>
      <c r="J17" s="488"/>
      <c r="K17" s="488">
        <f>D17*100/SUM(D14:D15)</f>
        <v>54.677162148407014</v>
      </c>
      <c r="L17" s="488"/>
      <c r="M17" s="488">
        <f>F17*100/SUM(F14:F15)</f>
        <v>15.889381124983219</v>
      </c>
      <c r="N17" s="510"/>
    </row>
    <row r="18" spans="1:14" s="11" customFormat="1" ht="11.4">
      <c r="A18" s="552" t="s">
        <v>45</v>
      </c>
      <c r="B18" s="528">
        <f t="shared" si="0"/>
        <v>14202</v>
      </c>
      <c r="C18" s="486"/>
      <c r="D18" s="483">
        <v>10541</v>
      </c>
      <c r="E18" s="483"/>
      <c r="F18" s="483">
        <v>3661</v>
      </c>
      <c r="G18" s="486"/>
      <c r="H18" s="521"/>
      <c r="I18" s="488">
        <f>B18*100/SUM(B14:B15)</f>
        <v>5.1710578057412508</v>
      </c>
      <c r="J18" s="488"/>
      <c r="K18" s="488">
        <f>D18*100/SUM(D14:D15)</f>
        <v>11.921645800110836</v>
      </c>
      <c r="L18" s="488"/>
      <c r="M18" s="488">
        <f>F18*100/SUM(F14:F15)</f>
        <v>1.9659014632836622</v>
      </c>
      <c r="N18" s="510"/>
    </row>
    <row r="19" spans="1:14" s="11" customFormat="1" ht="11.4">
      <c r="A19" s="552" t="s">
        <v>47</v>
      </c>
      <c r="B19" s="528">
        <f t="shared" si="0"/>
        <v>13341</v>
      </c>
      <c r="C19" s="486"/>
      <c r="D19" s="483">
        <v>11313</v>
      </c>
      <c r="E19" s="483"/>
      <c r="F19" s="483">
        <v>2028</v>
      </c>
      <c r="G19" s="486" t="s">
        <v>1</v>
      </c>
      <c r="H19" s="521"/>
      <c r="I19" s="488">
        <f>B19*100/SUM(B14:B15)</f>
        <v>4.8575610608642457</v>
      </c>
      <c r="J19" s="488"/>
      <c r="K19" s="488">
        <f>D19*100/SUM(D14:D15)</f>
        <v>12.794761306958911</v>
      </c>
      <c r="L19" s="488"/>
      <c r="M19" s="488">
        <f>F19*100/SUM(F14:F15)</f>
        <v>1.0890052356020943</v>
      </c>
      <c r="N19" s="510"/>
    </row>
    <row r="20" spans="1:14" s="11" customFormat="1" ht="11.4">
      <c r="A20" s="552" t="s">
        <v>46</v>
      </c>
      <c r="B20" s="528">
        <f t="shared" si="0"/>
        <v>14498</v>
      </c>
      <c r="C20" s="486"/>
      <c r="D20" s="483">
        <v>11771</v>
      </c>
      <c r="E20" s="483"/>
      <c r="F20" s="483">
        <v>2727</v>
      </c>
      <c r="G20" s="486"/>
      <c r="H20" s="521"/>
      <c r="I20" s="488">
        <f>B20*100/SUM(B14:B15)</f>
        <v>5.2788336901588968</v>
      </c>
      <c r="J20" s="488"/>
      <c r="K20" s="488">
        <f>D20*100/SUM(D14:D15)</f>
        <v>13.312749522161527</v>
      </c>
      <c r="L20" s="488"/>
      <c r="M20" s="488">
        <f>F20*100/SUM(F14:F15)</f>
        <v>1.4643576318968989</v>
      </c>
      <c r="N20" s="510"/>
    </row>
    <row r="21" spans="1:14" s="11" customFormat="1" ht="11.4">
      <c r="A21" s="552" t="s">
        <v>48</v>
      </c>
      <c r="B21" s="528">
        <f t="shared" si="0"/>
        <v>380</v>
      </c>
      <c r="C21" s="615" t="s">
        <v>1</v>
      </c>
      <c r="D21" s="483">
        <v>66</v>
      </c>
      <c r="E21" s="619" t="s">
        <v>1</v>
      </c>
      <c r="F21" s="483">
        <v>314</v>
      </c>
      <c r="G21" s="486" t="s">
        <v>1</v>
      </c>
      <c r="H21" s="521"/>
      <c r="I21" s="488">
        <f>B21*100/SUM(B14:B15)</f>
        <v>0.13836093269832947</v>
      </c>
      <c r="J21" s="488"/>
      <c r="K21" s="488">
        <f>D21*100/SUM(D14:D15)</f>
        <v>7.4644589963695579E-2</v>
      </c>
      <c r="L21" s="488"/>
      <c r="M21" s="488">
        <f>F21*100/SUM(F14:F15)</f>
        <v>0.1686132366760639</v>
      </c>
      <c r="N21" s="510"/>
    </row>
    <row r="22" spans="1:14" s="11" customFormat="1" ht="11.4">
      <c r="A22" s="552" t="s">
        <v>159</v>
      </c>
      <c r="B22" s="528">
        <f t="shared" si="0"/>
        <v>37456</v>
      </c>
      <c r="C22" s="615"/>
      <c r="D22" s="483">
        <v>1225</v>
      </c>
      <c r="E22" s="619"/>
      <c r="F22" s="483">
        <v>36231</v>
      </c>
      <c r="G22" s="486"/>
      <c r="H22" s="521"/>
      <c r="I22" s="488">
        <f>B22*100/SUM(B14:B15)</f>
        <v>13.63801867144376</v>
      </c>
      <c r="J22" s="488"/>
      <c r="K22" s="488">
        <f>D22*100/SUM(D14:D15)</f>
        <v>1.3854488288716227</v>
      </c>
      <c r="L22" s="488"/>
      <c r="M22" s="488">
        <f>F22*100/SUM(F14:F15)</f>
        <v>19.455497382198953</v>
      </c>
      <c r="N22" s="510"/>
    </row>
    <row r="23" spans="1:14" s="11" customFormat="1" ht="11.4">
      <c r="A23" s="552" t="s">
        <v>49</v>
      </c>
      <c r="B23" s="528">
        <f t="shared" si="0"/>
        <v>13708</v>
      </c>
      <c r="C23" s="615"/>
      <c r="D23" s="483">
        <v>827</v>
      </c>
      <c r="E23" s="619" t="s">
        <v>1</v>
      </c>
      <c r="F23" s="483">
        <v>12881</v>
      </c>
      <c r="G23" s="615"/>
      <c r="H23" s="521"/>
      <c r="I23" s="488">
        <f>B23*100/SUM(B14:B15)</f>
        <v>4.9911885932334226</v>
      </c>
      <c r="J23" s="488"/>
      <c r="K23" s="488">
        <f>D23*100/SUM(D14:D15)</f>
        <v>0.93531933181782201</v>
      </c>
      <c r="L23" s="488"/>
      <c r="M23" s="488">
        <f>F23*100/SUM(F14:F15)</f>
        <v>6.9169015975298702</v>
      </c>
      <c r="N23" s="510"/>
    </row>
    <row r="24" spans="1:14" s="11" customFormat="1" ht="11.4">
      <c r="A24" s="515" t="s">
        <v>43</v>
      </c>
      <c r="B24" s="528">
        <f t="shared" si="0"/>
        <v>2130</v>
      </c>
      <c r="C24" s="615"/>
      <c r="D24" s="483">
        <v>118</v>
      </c>
      <c r="E24" s="619" t="s">
        <v>1</v>
      </c>
      <c r="F24" s="483">
        <v>2012</v>
      </c>
      <c r="G24" s="615"/>
      <c r="H24" s="521"/>
      <c r="I24" s="488">
        <f>B24*100/SUM(B14:B15)</f>
        <v>0.77554943854589942</v>
      </c>
      <c r="J24" s="488"/>
      <c r="K24" s="488">
        <f>D24*100/SUM(D14:D15)</f>
        <v>0.13345547902600119</v>
      </c>
      <c r="L24" s="553"/>
      <c r="M24" s="488">
        <f>F24*100/SUM(F14:F15)</f>
        <v>1.0804134783192374</v>
      </c>
      <c r="N24" s="510"/>
    </row>
    <row r="25" spans="1:14" s="20" customFormat="1">
      <c r="A25" s="551" t="s">
        <v>173</v>
      </c>
      <c r="B25" s="528">
        <f t="shared" si="0"/>
        <v>9109</v>
      </c>
      <c r="C25" s="615"/>
      <c r="D25" s="483">
        <v>3943</v>
      </c>
      <c r="E25" s="619"/>
      <c r="F25" s="483">
        <v>5166</v>
      </c>
      <c r="G25" s="615"/>
      <c r="H25" s="521"/>
      <c r="I25" s="606" t="s">
        <v>105</v>
      </c>
      <c r="J25" s="606"/>
      <c r="K25" s="606" t="s">
        <v>105</v>
      </c>
      <c r="L25" s="607"/>
      <c r="M25" s="606" t="s">
        <v>105</v>
      </c>
      <c r="N25" s="549"/>
    </row>
    <row r="26" spans="1:14" s="11" customFormat="1" ht="6.6" customHeight="1">
      <c r="A26" s="12"/>
      <c r="B26" s="301"/>
      <c r="C26" s="616"/>
      <c r="D26" s="301"/>
      <c r="E26" s="616"/>
      <c r="F26" s="301"/>
      <c r="G26" s="616"/>
      <c r="H26" s="92"/>
      <c r="I26" s="401"/>
      <c r="J26" s="401"/>
      <c r="K26" s="401"/>
      <c r="L26" s="401"/>
      <c r="M26" s="401"/>
      <c r="N26" s="291"/>
    </row>
    <row r="27" spans="1:14" s="11" customFormat="1" ht="12">
      <c r="A27" s="446" t="s">
        <v>133</v>
      </c>
      <c r="B27" s="321">
        <f>D27+F27</f>
        <v>39771</v>
      </c>
      <c r="C27" s="617"/>
      <c r="D27" s="321">
        <f>D28+D29+D36</f>
        <v>11890</v>
      </c>
      <c r="E27" s="617"/>
      <c r="F27" s="321">
        <f>F28+F29+F36</f>
        <v>27881</v>
      </c>
      <c r="G27" s="612"/>
      <c r="H27" s="21"/>
      <c r="I27" s="293">
        <f>SUM(I28:I29)</f>
        <v>100</v>
      </c>
      <c r="J27" s="293"/>
      <c r="K27" s="293">
        <f>SUM(K28:K29)</f>
        <v>100</v>
      </c>
      <c r="L27" s="293"/>
      <c r="M27" s="293">
        <f>SUM(M28:M29)</f>
        <v>100</v>
      </c>
      <c r="N27" s="275"/>
    </row>
    <row r="28" spans="1:14" s="78" customFormat="1" ht="11.4">
      <c r="A28" s="449" t="s">
        <v>152</v>
      </c>
      <c r="B28" s="421">
        <f t="shared" ref="B28:B35" si="1">D28+F28</f>
        <v>22021</v>
      </c>
      <c r="C28" s="618"/>
      <c r="D28" s="421">
        <v>1247</v>
      </c>
      <c r="E28" s="620"/>
      <c r="F28" s="421">
        <v>20774</v>
      </c>
      <c r="G28" s="618"/>
      <c r="H28" s="96"/>
      <c r="I28" s="244">
        <f>B28*100/SUM($B$28:$B$29)</f>
        <v>56.596160271402503</v>
      </c>
      <c r="J28" s="294"/>
      <c r="K28" s="244">
        <f>D28*100/SUM($D$28:$D$29)</f>
        <v>10.561531294994495</v>
      </c>
      <c r="L28" s="294"/>
      <c r="M28" s="244">
        <f>F28*100/SUM($F$28:$F$29)</f>
        <v>76.65116965537598</v>
      </c>
      <c r="N28" s="299"/>
    </row>
    <row r="29" spans="1:14" s="78" customFormat="1" ht="11.4">
      <c r="A29" s="441" t="s">
        <v>64</v>
      </c>
      <c r="B29" s="421">
        <f t="shared" si="1"/>
        <v>16888</v>
      </c>
      <c r="C29" s="618"/>
      <c r="D29" s="421">
        <f>D30+D35</f>
        <v>10560</v>
      </c>
      <c r="E29" s="618"/>
      <c r="F29" s="421">
        <f>F30+F35</f>
        <v>6328</v>
      </c>
      <c r="G29" s="618"/>
      <c r="H29" s="96"/>
      <c r="I29" s="244">
        <f t="shared" ref="I29:I35" si="2">B29*100/SUM($B$28:$B$29)</f>
        <v>43.403839728597497</v>
      </c>
      <c r="J29" s="294"/>
      <c r="K29" s="244">
        <f t="shared" ref="K29:K35" si="3">D29*100/SUM($D$28:$D$29)</f>
        <v>89.438468705005505</v>
      </c>
      <c r="L29" s="294"/>
      <c r="M29" s="244">
        <f t="shared" ref="M29:M35" si="4">F29*100/SUM($F$28:$F$29)</f>
        <v>23.348830344624012</v>
      </c>
      <c r="N29" s="299"/>
    </row>
    <row r="30" spans="1:14" s="11" customFormat="1" ht="11.4">
      <c r="A30" s="47" t="s">
        <v>57</v>
      </c>
      <c r="B30" s="247">
        <f t="shared" si="1"/>
        <v>16600</v>
      </c>
      <c r="C30" s="612"/>
      <c r="D30" s="247">
        <f>SUM(D31:D34)</f>
        <v>10560</v>
      </c>
      <c r="E30" s="247"/>
      <c r="F30" s="247">
        <f>SUM(F31:F34)</f>
        <v>6040</v>
      </c>
      <c r="G30" s="612"/>
      <c r="H30" s="69"/>
      <c r="I30" s="244">
        <f t="shared" si="2"/>
        <v>42.663651083296926</v>
      </c>
      <c r="J30" s="244"/>
      <c r="K30" s="244">
        <f t="shared" si="3"/>
        <v>89.438468705005505</v>
      </c>
      <c r="L30" s="244"/>
      <c r="M30" s="244">
        <f t="shared" si="4"/>
        <v>22.286178141834551</v>
      </c>
      <c r="N30" s="276"/>
    </row>
    <row r="31" spans="1:14" s="11" customFormat="1" ht="11.4">
      <c r="A31" s="28" t="s">
        <v>44</v>
      </c>
      <c r="B31" s="247">
        <f t="shared" si="1"/>
        <v>2562</v>
      </c>
      <c r="C31" s="612"/>
      <c r="D31" s="247">
        <v>246</v>
      </c>
      <c r="E31" s="621" t="s">
        <v>1</v>
      </c>
      <c r="F31" s="247">
        <v>2316</v>
      </c>
      <c r="G31" s="612"/>
      <c r="H31" s="69"/>
      <c r="I31" s="244">
        <f t="shared" si="2"/>
        <v>6.5845948238196819</v>
      </c>
      <c r="J31" s="244"/>
      <c r="K31" s="244">
        <f t="shared" si="3"/>
        <v>2.0835097823325146</v>
      </c>
      <c r="L31" s="244"/>
      <c r="M31" s="244">
        <f t="shared" si="4"/>
        <v>8.5454947974319246</v>
      </c>
      <c r="N31" s="276"/>
    </row>
    <row r="32" spans="1:14" s="11" customFormat="1" ht="11.4">
      <c r="A32" s="28" t="s">
        <v>45</v>
      </c>
      <c r="B32" s="247">
        <f t="shared" si="1"/>
        <v>13736</v>
      </c>
      <c r="C32" s="612"/>
      <c r="D32" s="247">
        <v>10257</v>
      </c>
      <c r="E32" s="621"/>
      <c r="F32" s="247">
        <v>3479</v>
      </c>
      <c r="G32" s="612"/>
      <c r="H32" s="69"/>
      <c r="I32" s="244">
        <f t="shared" si="2"/>
        <v>35.302886221696781</v>
      </c>
      <c r="J32" s="244"/>
      <c r="K32" s="244">
        <f t="shared" si="3"/>
        <v>86.872194460913022</v>
      </c>
      <c r="L32" s="244"/>
      <c r="M32" s="244">
        <f t="shared" si="4"/>
        <v>12.83669101911298</v>
      </c>
      <c r="N32" s="276"/>
    </row>
    <row r="33" spans="1:14" s="11" customFormat="1" ht="11.4">
      <c r="A33" s="28" t="s">
        <v>185</v>
      </c>
      <c r="B33" s="247">
        <f t="shared" si="1"/>
        <v>43</v>
      </c>
      <c r="C33" s="612" t="s">
        <v>1</v>
      </c>
      <c r="D33" s="247">
        <v>0</v>
      </c>
      <c r="E33" s="621"/>
      <c r="F33" s="247">
        <v>43</v>
      </c>
      <c r="G33" s="612" t="s">
        <v>1</v>
      </c>
      <c r="H33" s="69"/>
      <c r="I33" s="244">
        <f>B33*100/SUM($B$28:$B$29)</f>
        <v>0.11051427690251613</v>
      </c>
      <c r="J33" s="244"/>
      <c r="K33" s="244">
        <f>D33*100/SUM($D$28:$D$29)</f>
        <v>0</v>
      </c>
      <c r="L33" s="244"/>
      <c r="M33" s="244">
        <f>F33*100/SUM($F$28:$F$29)</f>
        <v>0.1586598774998155</v>
      </c>
      <c r="N33" s="276"/>
    </row>
    <row r="34" spans="1:14" s="11" customFormat="1" ht="11.4">
      <c r="A34" s="28" t="s">
        <v>49</v>
      </c>
      <c r="B34" s="247">
        <f t="shared" si="1"/>
        <v>259</v>
      </c>
      <c r="C34" s="612" t="s">
        <v>1</v>
      </c>
      <c r="D34" s="247">
        <v>57</v>
      </c>
      <c r="E34" s="621" t="s">
        <v>1</v>
      </c>
      <c r="F34" s="247">
        <v>202</v>
      </c>
      <c r="G34" s="612" t="s">
        <v>1</v>
      </c>
      <c r="H34" s="69"/>
      <c r="I34" s="244">
        <f>B34*100/SUM($B$28:$B$29)</f>
        <v>0.66565576087794598</v>
      </c>
      <c r="J34" s="244"/>
      <c r="K34" s="244">
        <f t="shared" si="3"/>
        <v>0.4827644617599729</v>
      </c>
      <c r="L34" s="244"/>
      <c r="M34" s="244">
        <f t="shared" si="4"/>
        <v>0.74533244778983099</v>
      </c>
      <c r="N34" s="276"/>
    </row>
    <row r="35" spans="1:14" s="11" customFormat="1" ht="11.4">
      <c r="A35" s="442" t="s">
        <v>43</v>
      </c>
      <c r="B35" s="247">
        <f t="shared" si="1"/>
        <v>288</v>
      </c>
      <c r="C35" s="612" t="s">
        <v>1</v>
      </c>
      <c r="D35" s="247">
        <v>0</v>
      </c>
      <c r="E35" s="621"/>
      <c r="F35" s="247">
        <v>288</v>
      </c>
      <c r="G35" s="612" t="s">
        <v>1</v>
      </c>
      <c r="H35" s="69"/>
      <c r="I35" s="244">
        <f t="shared" si="2"/>
        <v>0.74018864530057316</v>
      </c>
      <c r="J35" s="244"/>
      <c r="K35" s="244">
        <f t="shared" si="3"/>
        <v>0</v>
      </c>
      <c r="L35" s="244"/>
      <c r="M35" s="244">
        <f t="shared" si="4"/>
        <v>1.062652202789462</v>
      </c>
      <c r="N35" s="276"/>
    </row>
    <row r="36" spans="1:14" s="20" customFormat="1">
      <c r="A36" s="441" t="s">
        <v>175</v>
      </c>
      <c r="B36" s="438">
        <f>D36+F36</f>
        <v>862</v>
      </c>
      <c r="C36" s="618"/>
      <c r="D36" s="438">
        <v>83</v>
      </c>
      <c r="E36" s="622" t="s">
        <v>1</v>
      </c>
      <c r="F36" s="438">
        <v>779</v>
      </c>
      <c r="G36" s="618"/>
      <c r="H36" s="97"/>
      <c r="I36" s="439" t="s">
        <v>105</v>
      </c>
      <c r="J36" s="294"/>
      <c r="K36" s="439" t="s">
        <v>105</v>
      </c>
      <c r="L36" s="440"/>
      <c r="M36" s="439" t="s">
        <v>105</v>
      </c>
      <c r="N36" s="300"/>
    </row>
    <row r="37" spans="1:14" s="11" customFormat="1" ht="6.6" customHeight="1">
      <c r="A37" s="68"/>
      <c r="B37" s="286"/>
      <c r="C37" s="612"/>
      <c r="D37" s="286"/>
      <c r="E37" s="612"/>
      <c r="F37" s="286"/>
      <c r="G37" s="612"/>
      <c r="H37" s="69"/>
      <c r="I37" s="289"/>
      <c r="J37" s="289"/>
      <c r="K37" s="289"/>
      <c r="L37" s="289"/>
      <c r="M37" s="289"/>
      <c r="N37" s="276"/>
    </row>
    <row r="38" spans="1:14" s="11" customFormat="1" ht="12">
      <c r="A38" s="446" t="s">
        <v>132</v>
      </c>
      <c r="B38" s="321">
        <f t="shared" ref="B38:B49" si="5">D38+F38</f>
        <v>121949</v>
      </c>
      <c r="C38" s="617"/>
      <c r="D38" s="321">
        <f>D39+D40+D49</f>
        <v>78527</v>
      </c>
      <c r="E38" s="617"/>
      <c r="F38" s="321">
        <f>F39+F40+F49</f>
        <v>43422</v>
      </c>
      <c r="G38" s="612"/>
      <c r="H38" s="21"/>
      <c r="I38" s="293">
        <f>SUM(I39:I40)</f>
        <v>100</v>
      </c>
      <c r="J38" s="293"/>
      <c r="K38" s="293">
        <f>SUM(K39:K40)</f>
        <v>100</v>
      </c>
      <c r="L38" s="293"/>
      <c r="M38" s="293">
        <f>SUM(M39:M40)</f>
        <v>100</v>
      </c>
      <c r="N38" s="275"/>
    </row>
    <row r="39" spans="1:14" s="78" customFormat="1" ht="11.4">
      <c r="A39" s="449" t="s">
        <v>152</v>
      </c>
      <c r="B39" s="421">
        <f t="shared" si="5"/>
        <v>10175</v>
      </c>
      <c r="C39" s="618"/>
      <c r="D39" s="421">
        <v>2697</v>
      </c>
      <c r="E39" s="620" t="s">
        <v>1</v>
      </c>
      <c r="F39" s="421">
        <v>7478</v>
      </c>
      <c r="G39" s="618"/>
      <c r="H39" s="95"/>
      <c r="I39" s="294">
        <f>B39*100/SUM(B39:B40)</f>
        <v>8.841214396190674</v>
      </c>
      <c r="J39" s="294"/>
      <c r="K39" s="294">
        <f>D39*100/SUM(D39:D40)</f>
        <v>3.6101034708929554</v>
      </c>
      <c r="L39" s="294"/>
      <c r="M39" s="294">
        <f>F39*100/SUM(F39:F40)</f>
        <v>18.519527477153964</v>
      </c>
      <c r="N39" s="294"/>
    </row>
    <row r="40" spans="1:14" s="78" customFormat="1" ht="11.4">
      <c r="A40" s="441" t="s">
        <v>64</v>
      </c>
      <c r="B40" s="421">
        <f t="shared" si="5"/>
        <v>104911</v>
      </c>
      <c r="C40" s="618"/>
      <c r="D40" s="421">
        <f>D41+D48</f>
        <v>72010</v>
      </c>
      <c r="E40" s="618"/>
      <c r="F40" s="421">
        <f>F41+F48</f>
        <v>32901</v>
      </c>
      <c r="G40" s="618"/>
      <c r="H40" s="95"/>
      <c r="I40" s="294">
        <f>B40*100/SUM(B39:B40)</f>
        <v>91.158785603809321</v>
      </c>
      <c r="J40" s="294"/>
      <c r="K40" s="294">
        <f>D40*100/SUM(D39:D40)</f>
        <v>96.389896529107048</v>
      </c>
      <c r="L40" s="294"/>
      <c r="M40" s="294">
        <f>F40*100/SUM(F39:F40)</f>
        <v>81.480472522846028</v>
      </c>
      <c r="N40" s="294"/>
    </row>
    <row r="41" spans="1:14" s="11" customFormat="1" ht="11.4">
      <c r="A41" s="47" t="s">
        <v>57</v>
      </c>
      <c r="B41" s="247">
        <f t="shared" si="5"/>
        <v>104552</v>
      </c>
      <c r="C41" s="612"/>
      <c r="D41" s="238">
        <f>SUM(D42:D47)</f>
        <v>71892</v>
      </c>
      <c r="E41" s="612"/>
      <c r="F41" s="238">
        <f>SUM(F42:F47)</f>
        <v>32660</v>
      </c>
      <c r="G41" s="612"/>
      <c r="H41" s="98"/>
      <c r="I41" s="244">
        <f>B41*100/SUM(B39:B40)</f>
        <v>90.846844968110801</v>
      </c>
      <c r="J41" s="244"/>
      <c r="K41" s="244">
        <f>D41*100/SUM(D39:D40)</f>
        <v>96.231946136238903</v>
      </c>
      <c r="L41" s="244"/>
      <c r="M41" s="244">
        <f>F41*100/SUM(F39:F40)</f>
        <v>80.883627628222584</v>
      </c>
      <c r="N41" s="244"/>
    </row>
    <row r="42" spans="1:14" s="11" customFormat="1" ht="11.4">
      <c r="A42" s="28" t="s">
        <v>44</v>
      </c>
      <c r="B42" s="247">
        <f t="shared" si="5"/>
        <v>74996</v>
      </c>
      <c r="C42" s="612"/>
      <c r="D42" s="247">
        <v>47791</v>
      </c>
      <c r="E42" s="621"/>
      <c r="F42" s="247">
        <v>27205</v>
      </c>
      <c r="G42" s="612"/>
      <c r="H42" s="98"/>
      <c r="I42" s="244">
        <f>B42*100/SUM(B39:B40)</f>
        <v>65.165180821298861</v>
      </c>
      <c r="J42" s="244"/>
      <c r="K42" s="244">
        <f>D42*100/SUM(D39:D40)</f>
        <v>63.971247674247394</v>
      </c>
      <c r="L42" s="244"/>
      <c r="M42" s="244">
        <f>F42*100/SUM(F39:F40)</f>
        <v>67.374130117140098</v>
      </c>
      <c r="N42" s="250"/>
    </row>
    <row r="43" spans="1:14" s="11" customFormat="1" ht="11.4">
      <c r="A43" s="28" t="s">
        <v>45</v>
      </c>
      <c r="B43" s="247">
        <f t="shared" si="5"/>
        <v>411</v>
      </c>
      <c r="C43" s="612" t="s">
        <v>1</v>
      </c>
      <c r="D43" s="247">
        <v>259</v>
      </c>
      <c r="E43" s="621" t="s">
        <v>1</v>
      </c>
      <c r="F43" s="247">
        <v>152</v>
      </c>
      <c r="G43" s="612" t="s">
        <v>1</v>
      </c>
      <c r="H43" s="69"/>
      <c r="I43" s="244">
        <f>B43*100/SUM(B39:B40)</f>
        <v>0.35712423752671912</v>
      </c>
      <c r="J43" s="244"/>
      <c r="K43" s="244">
        <f>D43*100/SUM(D39:D40)</f>
        <v>0.34668772671904907</v>
      </c>
      <c r="L43" s="244"/>
      <c r="M43" s="244">
        <f>F43*100/SUM(F39:F40)</f>
        <v>0.37643329453428764</v>
      </c>
      <c r="N43" s="276"/>
    </row>
    <row r="44" spans="1:14" s="11" customFormat="1" ht="11.4">
      <c r="A44" s="28" t="s">
        <v>47</v>
      </c>
      <c r="B44" s="247">
        <f t="shared" si="5"/>
        <v>13298</v>
      </c>
      <c r="C44" s="612"/>
      <c r="D44" s="247">
        <v>11313</v>
      </c>
      <c r="E44" s="621"/>
      <c r="F44" s="247">
        <v>1985</v>
      </c>
      <c r="G44" s="612" t="s">
        <v>1</v>
      </c>
      <c r="H44" s="98"/>
      <c r="I44" s="244">
        <f>B44*100/SUM(B39:B40)</f>
        <v>11.554837252141876</v>
      </c>
      <c r="J44" s="244"/>
      <c r="K44" s="244">
        <f>D44*100/SUM(D39:D40)</f>
        <v>15.143159275569893</v>
      </c>
      <c r="L44" s="244"/>
      <c r="M44" s="244">
        <f>F44*100/SUM(F39:F40)</f>
        <v>4.9159216424379011</v>
      </c>
      <c r="N44" s="244"/>
    </row>
    <row r="45" spans="1:14" s="11" customFormat="1" ht="11.4">
      <c r="A45" s="28" t="s">
        <v>46</v>
      </c>
      <c r="B45" s="247">
        <f t="shared" si="5"/>
        <v>13941</v>
      </c>
      <c r="C45" s="612"/>
      <c r="D45" s="247">
        <v>11771</v>
      </c>
      <c r="E45" s="621"/>
      <c r="F45" s="247">
        <v>2170</v>
      </c>
      <c r="G45" s="612" t="s">
        <v>1</v>
      </c>
      <c r="H45" s="98"/>
      <c r="I45" s="244">
        <f>B45*100/SUM(B39:B40)</f>
        <v>12.113549867055941</v>
      </c>
      <c r="J45" s="244"/>
      <c r="K45" s="244">
        <f>D45*100/SUM(D39:D40)</f>
        <v>15.756220969922497</v>
      </c>
      <c r="L45" s="244"/>
      <c r="M45" s="244">
        <f>F45*100/SUM(F39:F40)</f>
        <v>5.3740805864434487</v>
      </c>
      <c r="N45" s="244"/>
    </row>
    <row r="46" spans="1:14" s="11" customFormat="1" ht="11.4">
      <c r="A46" s="28" t="s">
        <v>48</v>
      </c>
      <c r="B46" s="247">
        <f t="shared" si="5"/>
        <v>268</v>
      </c>
      <c r="C46" s="612" t="s">
        <v>1</v>
      </c>
      <c r="D46" s="247">
        <v>66</v>
      </c>
      <c r="E46" s="621" t="s">
        <v>1</v>
      </c>
      <c r="F46" s="247">
        <v>202</v>
      </c>
      <c r="G46" s="612" t="s">
        <v>1</v>
      </c>
      <c r="H46" s="98"/>
      <c r="I46" s="244">
        <f>B46*100/SUM(B39:B40)</f>
        <v>0.23286933249917452</v>
      </c>
      <c r="J46" s="244"/>
      <c r="K46" s="244">
        <f>D46*100/SUM(D39:D40)</f>
        <v>8.8345134994043395E-2</v>
      </c>
      <c r="L46" s="244"/>
      <c r="M46" s="244">
        <f>F46*100/SUM(F39:F40)</f>
        <v>0.50026003615740855</v>
      </c>
      <c r="N46" s="244"/>
    </row>
    <row r="47" spans="1:14" s="11" customFormat="1" ht="11.4">
      <c r="A47" s="28" t="s">
        <v>49</v>
      </c>
      <c r="B47" s="247">
        <f t="shared" si="5"/>
        <v>1638</v>
      </c>
      <c r="C47" s="612" t="s">
        <v>1</v>
      </c>
      <c r="D47" s="247">
        <v>692</v>
      </c>
      <c r="E47" s="621" t="s">
        <v>1</v>
      </c>
      <c r="F47" s="247">
        <v>946</v>
      </c>
      <c r="G47" s="612" t="s">
        <v>1</v>
      </c>
      <c r="H47" s="98"/>
      <c r="I47" s="244">
        <f>B47*100/SUM(B39:B40)</f>
        <v>1.4232834575882383</v>
      </c>
      <c r="J47" s="244"/>
      <c r="K47" s="244">
        <f>D47*100/SUM(D39:D40)</f>
        <v>0.9262853547860308</v>
      </c>
      <c r="L47" s="244"/>
      <c r="M47" s="244">
        <f>F47*100/SUM(F39:F40)</f>
        <v>2.3428019515094478</v>
      </c>
      <c r="N47" s="244"/>
    </row>
    <row r="48" spans="1:14" s="52" customFormat="1" ht="12">
      <c r="A48" s="442" t="s">
        <v>43</v>
      </c>
      <c r="B48" s="247">
        <f t="shared" si="5"/>
        <v>359</v>
      </c>
      <c r="C48" s="612" t="s">
        <v>1</v>
      </c>
      <c r="D48" s="247">
        <v>118</v>
      </c>
      <c r="E48" s="621" t="s">
        <v>1</v>
      </c>
      <c r="F48" s="247">
        <v>241</v>
      </c>
      <c r="G48" s="612" t="s">
        <v>1</v>
      </c>
      <c r="H48" s="443"/>
      <c r="I48" s="244">
        <f>B48*100/SUM(B39:B40)</f>
        <v>0.3119406356985211</v>
      </c>
      <c r="J48" s="244"/>
      <c r="K48" s="244">
        <f>D48*100/SUM(D39:D40)</f>
        <v>0.1579503928681382</v>
      </c>
      <c r="L48" s="402"/>
      <c r="M48" s="244">
        <f>F48*100/SUM(F39:F40)</f>
        <v>0.59684489462344292</v>
      </c>
      <c r="N48" s="253"/>
    </row>
    <row r="49" spans="1:14" s="20" customFormat="1">
      <c r="A49" s="441" t="s">
        <v>175</v>
      </c>
      <c r="B49" s="438">
        <f t="shared" si="5"/>
        <v>6863</v>
      </c>
      <c r="C49" s="260"/>
      <c r="D49" s="247">
        <v>3820</v>
      </c>
      <c r="E49" s="621"/>
      <c r="F49" s="247">
        <v>3043</v>
      </c>
      <c r="G49" s="612"/>
      <c r="H49" s="97"/>
      <c r="I49" s="439" t="s">
        <v>105</v>
      </c>
      <c r="J49" s="294"/>
      <c r="K49" s="439" t="s">
        <v>105</v>
      </c>
      <c r="L49" s="440"/>
      <c r="M49" s="439" t="s">
        <v>105</v>
      </c>
      <c r="N49" s="300"/>
    </row>
    <row r="50" spans="1:14" s="78" customFormat="1" ht="6" customHeight="1">
      <c r="A50" s="94"/>
      <c r="B50" s="421"/>
      <c r="C50" s="298"/>
      <c r="D50" s="238"/>
      <c r="E50" s="260"/>
      <c r="F50" s="238"/>
      <c r="G50" s="298"/>
      <c r="H50" s="316"/>
      <c r="I50" s="294"/>
      <c r="J50" s="294"/>
      <c r="K50" s="294"/>
      <c r="L50" s="294"/>
      <c r="M50" s="294"/>
      <c r="N50" s="299"/>
    </row>
    <row r="51" spans="1:14" s="78" customFormat="1" ht="13.8">
      <c r="A51" s="446" t="s">
        <v>139</v>
      </c>
      <c r="B51" s="321">
        <f t="shared" ref="B51:B62" si="6">D51+F51</f>
        <v>121500</v>
      </c>
      <c r="C51" s="298"/>
      <c r="D51" s="321">
        <f>D52+D53+D62</f>
        <v>1677</v>
      </c>
      <c r="E51" s="260"/>
      <c r="F51" s="321">
        <f>F52+F53+F62</f>
        <v>119823</v>
      </c>
      <c r="G51" s="298"/>
      <c r="H51" s="21"/>
      <c r="I51" s="293">
        <f>SUM(I52:I53)</f>
        <v>100</v>
      </c>
      <c r="J51" s="293"/>
      <c r="K51" s="293">
        <f>K52+K53</f>
        <v>100</v>
      </c>
      <c r="L51" s="293"/>
      <c r="M51" s="293">
        <f>SUM(M52:M53)</f>
        <v>100</v>
      </c>
      <c r="N51" s="299"/>
    </row>
    <row r="52" spans="1:14" s="78" customFormat="1" ht="11.4">
      <c r="A52" s="449" t="s">
        <v>152</v>
      </c>
      <c r="B52" s="421">
        <f t="shared" si="6"/>
        <v>68687</v>
      </c>
      <c r="C52" s="298"/>
      <c r="D52" s="431">
        <v>269</v>
      </c>
      <c r="E52" s="260" t="s">
        <v>1</v>
      </c>
      <c r="F52" s="238">
        <v>68418</v>
      </c>
      <c r="G52" s="298"/>
      <c r="H52" s="95"/>
      <c r="I52" s="294">
        <f>B52*100/SUM($B$52:$B$53)</f>
        <v>57.183888907389523</v>
      </c>
      <c r="J52" s="294"/>
      <c r="K52" s="294">
        <f t="shared" ref="K52:K61" si="7">D52/SUM($D$52+$D$53)*100</f>
        <v>16.432498472816125</v>
      </c>
      <c r="L52" s="294"/>
      <c r="M52" s="294">
        <f>F52*100/SUM($F$52:$F$53)</f>
        <v>57.746942496138558</v>
      </c>
      <c r="N52" s="299"/>
    </row>
    <row r="53" spans="1:14" s="78" customFormat="1" ht="11.4">
      <c r="A53" s="441" t="s">
        <v>64</v>
      </c>
      <c r="B53" s="421">
        <f t="shared" si="6"/>
        <v>51429</v>
      </c>
      <c r="C53" s="298"/>
      <c r="D53" s="421">
        <f>D54+D61</f>
        <v>1368</v>
      </c>
      <c r="E53" s="260"/>
      <c r="F53" s="238">
        <f>F54+F61</f>
        <v>50061</v>
      </c>
      <c r="G53" s="298"/>
      <c r="H53" s="95"/>
      <c r="I53" s="294">
        <f t="shared" ref="I53:I60" si="8">B53*100/SUM($B$52:$B$53)</f>
        <v>42.816111092610477</v>
      </c>
      <c r="J53" s="294"/>
      <c r="K53" s="294">
        <f t="shared" si="7"/>
        <v>83.567501527183879</v>
      </c>
      <c r="L53" s="294"/>
      <c r="M53" s="294">
        <f t="shared" ref="M53:M60" si="9">F53*100/SUM($F$52:$F$53)</f>
        <v>42.253057503861442</v>
      </c>
      <c r="N53" s="299"/>
    </row>
    <row r="54" spans="1:14" s="11" customFormat="1" ht="11.4">
      <c r="A54" s="47" t="s">
        <v>57</v>
      </c>
      <c r="B54" s="238">
        <f>D54+F54</f>
        <v>49946</v>
      </c>
      <c r="C54" s="260"/>
      <c r="D54" s="238">
        <f>SUM(D55:D60)</f>
        <v>1368</v>
      </c>
      <c r="E54" s="260"/>
      <c r="F54" s="238">
        <f>SUM(F55:F60)</f>
        <v>48578</v>
      </c>
      <c r="G54" s="260"/>
      <c r="H54" s="98"/>
      <c r="I54" s="294">
        <f t="shared" si="8"/>
        <v>41.581471244463685</v>
      </c>
      <c r="J54" s="244"/>
      <c r="K54" s="294">
        <f t="shared" si="7"/>
        <v>83.567501527183879</v>
      </c>
      <c r="L54" s="244"/>
      <c r="M54" s="294">
        <f t="shared" si="9"/>
        <v>41.001358890605083</v>
      </c>
      <c r="N54" s="276"/>
    </row>
    <row r="55" spans="1:14" s="11" customFormat="1" ht="11.4">
      <c r="A55" s="28" t="s">
        <v>44</v>
      </c>
      <c r="B55" s="238">
        <f t="shared" si="6"/>
        <v>109</v>
      </c>
      <c r="C55" s="260" t="s">
        <v>1</v>
      </c>
      <c r="D55" s="238">
        <v>40</v>
      </c>
      <c r="E55" s="260" t="s">
        <v>1</v>
      </c>
      <c r="F55" s="238">
        <v>69</v>
      </c>
      <c r="G55" s="260" t="s">
        <v>1</v>
      </c>
      <c r="H55" s="98"/>
      <c r="I55" s="294">
        <f t="shared" si="8"/>
        <v>9.0745612574511303E-2</v>
      </c>
      <c r="J55" s="244"/>
      <c r="K55" s="294">
        <f t="shared" si="7"/>
        <v>2.4434941967012831</v>
      </c>
      <c r="L55" s="244"/>
      <c r="M55" s="294">
        <f t="shared" si="9"/>
        <v>5.8238168789405714E-2</v>
      </c>
      <c r="N55" s="276"/>
    </row>
    <row r="56" spans="1:14" s="11" customFormat="1" ht="11.4">
      <c r="A56" s="28" t="s">
        <v>45</v>
      </c>
      <c r="B56" s="238">
        <f t="shared" si="6"/>
        <v>55</v>
      </c>
      <c r="C56" s="260" t="s">
        <v>1</v>
      </c>
      <c r="D56" s="238">
        <v>25</v>
      </c>
      <c r="E56" s="260" t="s">
        <v>1</v>
      </c>
      <c r="F56" s="238">
        <v>30</v>
      </c>
      <c r="G56" s="260" t="s">
        <v>1</v>
      </c>
      <c r="H56" s="98"/>
      <c r="I56" s="294">
        <f t="shared" si="8"/>
        <v>4.5789070565120382E-2</v>
      </c>
      <c r="J56" s="244"/>
      <c r="K56" s="294">
        <f t="shared" si="7"/>
        <v>1.5271838729383016</v>
      </c>
      <c r="L56" s="244"/>
      <c r="M56" s="294">
        <f t="shared" si="9"/>
        <v>2.5320942951915528E-2</v>
      </c>
      <c r="N56" s="276"/>
    </row>
    <row r="57" spans="1:14" s="11" customFormat="1" ht="11.4">
      <c r="A57" s="28" t="s">
        <v>46</v>
      </c>
      <c r="B57" s="238">
        <f t="shared" si="6"/>
        <v>557</v>
      </c>
      <c r="C57" s="260" t="s">
        <v>1</v>
      </c>
      <c r="D57" s="238">
        <v>0</v>
      </c>
      <c r="E57" s="260"/>
      <c r="F57" s="238">
        <v>557</v>
      </c>
      <c r="G57" s="260" t="s">
        <v>1</v>
      </c>
      <c r="H57" s="98"/>
      <c r="I57" s="294">
        <f>B57*100/SUM($B$52:$B$53)</f>
        <v>0.46371840554131005</v>
      </c>
      <c r="J57" s="244"/>
      <c r="K57" s="294">
        <f t="shared" si="7"/>
        <v>0</v>
      </c>
      <c r="L57" s="244"/>
      <c r="M57" s="294">
        <f>F57*100/SUM($F$52:$F$53)</f>
        <v>0.47012550747389831</v>
      </c>
      <c r="N57" s="276"/>
    </row>
    <row r="58" spans="1:14" s="11" customFormat="1" ht="11.4">
      <c r="A58" s="28" t="s">
        <v>48</v>
      </c>
      <c r="B58" s="238">
        <f t="shared" si="6"/>
        <v>112</v>
      </c>
      <c r="C58" s="260"/>
      <c r="D58" s="238">
        <v>0</v>
      </c>
      <c r="E58" s="260"/>
      <c r="F58" s="238">
        <v>112</v>
      </c>
      <c r="G58" s="260" t="s">
        <v>1</v>
      </c>
      <c r="H58" s="98"/>
      <c r="I58" s="294">
        <f>B58*100/SUM($B$52:$B$53)</f>
        <v>9.3243198241699687E-2</v>
      </c>
      <c r="J58" s="244"/>
      <c r="K58" s="294">
        <f t="shared" si="7"/>
        <v>0</v>
      </c>
      <c r="L58" s="244"/>
      <c r="M58" s="294">
        <f>F58*100/SUM($F$52:$F$53)</f>
        <v>9.4531520353817983E-2</v>
      </c>
      <c r="N58" s="276"/>
    </row>
    <row r="59" spans="1:14" s="11" customFormat="1" ht="11.4">
      <c r="A59" s="28" t="s">
        <v>159</v>
      </c>
      <c r="B59" s="238">
        <f t="shared" si="6"/>
        <v>37302</v>
      </c>
      <c r="C59" s="260"/>
      <c r="D59" s="238">
        <v>1225</v>
      </c>
      <c r="E59" s="260"/>
      <c r="F59" s="238">
        <v>36077</v>
      </c>
      <c r="G59" s="260"/>
      <c r="H59" s="98"/>
      <c r="I59" s="294">
        <f t="shared" si="8"/>
        <v>31.054980185820373</v>
      </c>
      <c r="J59" s="244"/>
      <c r="K59" s="294">
        <f t="shared" si="7"/>
        <v>74.832009773976779</v>
      </c>
      <c r="L59" s="244"/>
      <c r="M59" s="294">
        <f t="shared" si="9"/>
        <v>30.450121962541886</v>
      </c>
      <c r="N59" s="276"/>
    </row>
    <row r="60" spans="1:14" s="52" customFormat="1" ht="12">
      <c r="A60" s="28" t="s">
        <v>49</v>
      </c>
      <c r="B60" s="238">
        <f t="shared" si="6"/>
        <v>11811</v>
      </c>
      <c r="C60" s="260"/>
      <c r="D60" s="238">
        <v>78</v>
      </c>
      <c r="E60" s="260" t="s">
        <v>1</v>
      </c>
      <c r="F60" s="238">
        <v>11733</v>
      </c>
      <c r="G60" s="260"/>
      <c r="H60" s="443"/>
      <c r="I60" s="294">
        <f t="shared" si="8"/>
        <v>9.8329947717206707</v>
      </c>
      <c r="J60" s="244"/>
      <c r="K60" s="294">
        <f t="shared" si="7"/>
        <v>4.7648136835675015</v>
      </c>
      <c r="L60" s="402"/>
      <c r="M60" s="294">
        <f t="shared" si="9"/>
        <v>9.9030207884941639</v>
      </c>
      <c r="N60" s="253"/>
    </row>
    <row r="61" spans="1:14" s="52" customFormat="1" ht="12">
      <c r="A61" s="442" t="s">
        <v>43</v>
      </c>
      <c r="B61" s="238">
        <f t="shared" si="6"/>
        <v>1483</v>
      </c>
      <c r="C61" s="260"/>
      <c r="D61" s="238">
        <v>0</v>
      </c>
      <c r="E61" s="260"/>
      <c r="F61" s="238">
        <v>1483</v>
      </c>
      <c r="G61" s="260"/>
      <c r="H61" s="443"/>
      <c r="I61" s="294">
        <f>B61*100/SUM($B$52:$B$53)</f>
        <v>1.2346398481467915</v>
      </c>
      <c r="J61" s="244"/>
      <c r="K61" s="294">
        <f t="shared" si="7"/>
        <v>0</v>
      </c>
      <c r="L61" s="402"/>
      <c r="M61" s="294">
        <f>F61*100/SUM($F$52:$F$53)</f>
        <v>1.2516986132563577</v>
      </c>
      <c r="N61" s="253"/>
    </row>
    <row r="62" spans="1:14" s="20" customFormat="1">
      <c r="A62" s="441" t="s">
        <v>175</v>
      </c>
      <c r="B62" s="438">
        <f t="shared" si="6"/>
        <v>1384</v>
      </c>
      <c r="C62" s="260"/>
      <c r="D62" s="421">
        <v>40</v>
      </c>
      <c r="E62" s="260" t="s">
        <v>1</v>
      </c>
      <c r="F62" s="238">
        <v>1344</v>
      </c>
      <c r="G62" s="260"/>
      <c r="H62" s="97"/>
      <c r="I62" s="439" t="s">
        <v>105</v>
      </c>
      <c r="J62" s="294"/>
      <c r="K62" s="439" t="s">
        <v>105</v>
      </c>
      <c r="L62" s="440"/>
      <c r="M62" s="439" t="s">
        <v>105</v>
      </c>
      <c r="N62" s="300"/>
    </row>
    <row r="63" spans="1:14" s="20" customFormat="1" ht="6.75" customHeight="1">
      <c r="A63" s="441"/>
      <c r="B63" s="438"/>
      <c r="C63" s="260"/>
      <c r="D63" s="421"/>
      <c r="E63" s="260"/>
      <c r="F63" s="238"/>
      <c r="G63" s="260"/>
      <c r="H63" s="97"/>
      <c r="I63" s="439"/>
      <c r="J63" s="294"/>
      <c r="K63" s="294"/>
      <c r="L63" s="440"/>
      <c r="M63" s="439"/>
      <c r="N63" s="300"/>
    </row>
    <row r="64" spans="1:14" s="20" customFormat="1" ht="12">
      <c r="A64" s="446" t="s">
        <v>11</v>
      </c>
      <c r="B64" s="637">
        <f>D64+F64</f>
        <v>533</v>
      </c>
      <c r="C64" s="260"/>
      <c r="D64" s="605">
        <v>268</v>
      </c>
      <c r="E64" s="605"/>
      <c r="F64" s="605">
        <v>265</v>
      </c>
      <c r="G64" s="260"/>
      <c r="H64" s="605"/>
      <c r="I64" s="605" t="s">
        <v>105</v>
      </c>
      <c r="J64" s="605"/>
      <c r="K64" s="605" t="s">
        <v>105</v>
      </c>
      <c r="L64" s="605"/>
      <c r="M64" s="605" t="s">
        <v>105</v>
      </c>
      <c r="N64" s="300"/>
    </row>
    <row r="65" spans="1:14" s="11" customFormat="1" ht="6.6" customHeight="1" thickBot="1">
      <c r="A65" s="103"/>
      <c r="B65" s="88"/>
      <c r="C65" s="359"/>
      <c r="D65" s="88"/>
      <c r="E65" s="359"/>
      <c r="F65" s="88"/>
      <c r="G65" s="359"/>
      <c r="H65" s="72"/>
      <c r="I65" s="73"/>
      <c r="J65" s="73"/>
      <c r="K65" s="73"/>
      <c r="L65" s="73"/>
      <c r="M65" s="73"/>
      <c r="N65" s="72"/>
    </row>
    <row r="66" spans="1:14" s="4" customFormat="1" ht="6.6" customHeight="1">
      <c r="A66" s="99"/>
      <c r="B66" s="100"/>
      <c r="C66" s="368"/>
      <c r="D66" s="99"/>
      <c r="E66" s="366"/>
      <c r="F66" s="99"/>
      <c r="G66" s="366"/>
      <c r="H66" s="99"/>
      <c r="I66" s="99"/>
      <c r="J66" s="99"/>
      <c r="K66" s="99"/>
      <c r="L66" s="99"/>
      <c r="M66" s="99"/>
    </row>
    <row r="67" spans="1:14" s="4" customFormat="1" ht="11.4">
      <c r="A67" s="13" t="s">
        <v>52</v>
      </c>
      <c r="C67" s="330"/>
      <c r="E67" s="330"/>
      <c r="G67" s="330"/>
    </row>
    <row r="68" spans="1:14" s="4" customFormat="1" ht="11.4">
      <c r="A68" s="24" t="s">
        <v>164</v>
      </c>
      <c r="C68" s="330"/>
      <c r="E68" s="330"/>
      <c r="G68" s="330"/>
    </row>
    <row r="69" spans="1:14" s="4" customFormat="1" ht="10.199999999999999">
      <c r="A69" s="24" t="s">
        <v>174</v>
      </c>
      <c r="C69" s="330"/>
      <c r="E69" s="330"/>
      <c r="G69" s="330"/>
    </row>
    <row r="70" spans="1:14" s="4" customFormat="1" ht="22.5" customHeight="1">
      <c r="A70" s="649" t="s">
        <v>157</v>
      </c>
      <c r="B70" s="649"/>
      <c r="C70" s="649"/>
      <c r="D70" s="649"/>
      <c r="E70" s="649"/>
      <c r="F70" s="649"/>
      <c r="G70" s="649"/>
      <c r="H70" s="649"/>
      <c r="I70" s="649"/>
      <c r="J70" s="649"/>
      <c r="K70" s="649"/>
      <c r="L70" s="649"/>
      <c r="M70" s="649"/>
      <c r="N70" s="649"/>
    </row>
    <row r="71" spans="1:14" s="4" customFormat="1" ht="10.199999999999999">
      <c r="A71" s="3" t="s">
        <v>31</v>
      </c>
      <c r="B71" s="101"/>
      <c r="C71" s="368"/>
      <c r="D71" s="102"/>
      <c r="E71" s="367"/>
      <c r="F71" s="102"/>
      <c r="G71" s="367"/>
      <c r="H71" s="102"/>
      <c r="I71" s="102"/>
      <c r="J71" s="102"/>
      <c r="K71" s="102"/>
      <c r="L71" s="102"/>
      <c r="M71" s="102"/>
    </row>
    <row r="72" spans="1:14" s="4" customFormat="1" ht="10.199999999999999">
      <c r="A72" s="158" t="s">
        <v>117</v>
      </c>
      <c r="B72" s="100"/>
      <c r="C72" s="368"/>
      <c r="D72" s="102"/>
      <c r="E72" s="367"/>
      <c r="F72" s="102"/>
      <c r="G72" s="367"/>
      <c r="H72" s="102"/>
      <c r="I72" s="433"/>
      <c r="J72" s="102"/>
      <c r="K72" s="102"/>
      <c r="L72" s="102"/>
      <c r="M72" s="102"/>
    </row>
    <row r="73" spans="1:14" s="4" customFormat="1" ht="10.199999999999999">
      <c r="A73" s="4" t="s">
        <v>186</v>
      </c>
      <c r="B73" s="6"/>
      <c r="C73" s="330"/>
      <c r="E73" s="330"/>
      <c r="G73" s="330"/>
      <c r="I73" s="434"/>
      <c r="N73" s="7"/>
    </row>
    <row r="74" spans="1:14">
      <c r="A74" s="92"/>
      <c r="B74" s="92"/>
      <c r="C74" s="297"/>
      <c r="D74" s="92"/>
      <c r="E74" s="297"/>
      <c r="F74" s="92"/>
      <c r="G74" s="297"/>
      <c r="H74" s="92"/>
      <c r="I74" s="92"/>
      <c r="J74" s="92"/>
      <c r="K74" s="92"/>
      <c r="L74" s="92"/>
      <c r="M74" s="92"/>
    </row>
    <row r="75" spans="1:14">
      <c r="A75" s="326"/>
      <c r="B75" s="323"/>
      <c r="D75" s="323"/>
      <c r="E75" s="297"/>
      <c r="F75" s="92"/>
      <c r="G75" s="297"/>
      <c r="H75" s="92"/>
      <c r="I75" s="92"/>
      <c r="J75" s="92"/>
      <c r="K75" s="92"/>
      <c r="L75" s="92"/>
      <c r="M75" s="92"/>
    </row>
    <row r="76" spans="1:14">
      <c r="A76" s="326"/>
      <c r="E76" s="297"/>
      <c r="G76" s="297"/>
      <c r="H76" s="92"/>
      <c r="I76" s="92"/>
      <c r="J76" s="92"/>
      <c r="K76" s="92"/>
      <c r="L76" s="92"/>
      <c r="M76" s="92"/>
    </row>
    <row r="77" spans="1:14">
      <c r="A77" s="326"/>
      <c r="D77" s="323"/>
      <c r="E77" s="297"/>
      <c r="F77" s="92"/>
      <c r="G77" s="297"/>
      <c r="H77" s="92"/>
      <c r="I77" s="92"/>
      <c r="J77" s="92"/>
      <c r="K77" s="92"/>
      <c r="L77" s="92"/>
      <c r="M77" s="92"/>
    </row>
    <row r="78" spans="1:14">
      <c r="A78" s="326"/>
      <c r="D78" s="323"/>
      <c r="E78" s="297"/>
      <c r="F78" s="92"/>
      <c r="G78" s="297"/>
      <c r="H78" s="92"/>
      <c r="I78" s="92"/>
      <c r="J78" s="92"/>
      <c r="K78" s="92"/>
      <c r="L78" s="92"/>
      <c r="M78" s="92"/>
    </row>
    <row r="79" spans="1:14">
      <c r="A79" s="326"/>
      <c r="B79" s="323"/>
      <c r="D79" s="323"/>
      <c r="E79" s="297"/>
      <c r="F79" s="92"/>
      <c r="G79" s="297"/>
      <c r="H79" s="92"/>
      <c r="I79" s="92"/>
      <c r="J79" s="92"/>
      <c r="K79" s="92"/>
      <c r="L79" s="92"/>
      <c r="M79" s="92"/>
    </row>
    <row r="80" spans="1:14">
      <c r="A80" s="326"/>
      <c r="E80" s="297"/>
      <c r="F80" s="92"/>
      <c r="G80" s="297"/>
      <c r="H80" s="92"/>
      <c r="I80" s="92"/>
      <c r="J80" s="92"/>
      <c r="K80" s="92"/>
      <c r="L80" s="92"/>
      <c r="M80" s="92"/>
    </row>
    <row r="81" spans="1:14">
      <c r="A81" s="326"/>
      <c r="B81" s="323"/>
      <c r="D81" s="323"/>
      <c r="E81" s="297"/>
      <c r="F81" s="92"/>
      <c r="G81" s="297"/>
      <c r="H81" s="92"/>
      <c r="I81" s="92"/>
      <c r="J81" s="92"/>
      <c r="K81" s="92"/>
      <c r="L81" s="92"/>
      <c r="M81" s="92"/>
    </row>
    <row r="82" spans="1:14">
      <c r="A82" s="326"/>
      <c r="B82" s="323"/>
      <c r="D82" s="323"/>
      <c r="E82" s="297"/>
      <c r="F82" s="92"/>
      <c r="G82" s="297"/>
      <c r="H82" s="92"/>
      <c r="I82" s="92"/>
      <c r="J82" s="92"/>
      <c r="K82" s="92"/>
      <c r="L82" s="92"/>
      <c r="M82" s="92"/>
    </row>
    <row r="83" spans="1:14">
      <c r="A83" s="92"/>
      <c r="B83" s="92"/>
      <c r="C83" s="297"/>
      <c r="D83" s="92"/>
      <c r="E83" s="297"/>
      <c r="F83" s="92"/>
      <c r="G83" s="297"/>
      <c r="H83" s="92"/>
      <c r="I83" s="92"/>
      <c r="J83" s="92"/>
      <c r="K83" s="92"/>
      <c r="L83" s="92"/>
      <c r="M83" s="92"/>
    </row>
    <row r="84" spans="1:14">
      <c r="A84" s="92"/>
      <c r="B84" s="92"/>
      <c r="C84" s="297"/>
      <c r="D84" s="92"/>
      <c r="E84" s="297"/>
      <c r="F84" s="92"/>
      <c r="G84" s="297"/>
      <c r="H84" s="92"/>
      <c r="I84" s="92"/>
      <c r="J84" s="92"/>
      <c r="K84" s="92"/>
      <c r="L84" s="92"/>
      <c r="M84" s="92"/>
      <c r="N84" s="1"/>
    </row>
    <row r="85" spans="1:14">
      <c r="A85" s="92"/>
      <c r="B85" s="92"/>
      <c r="C85" s="297"/>
      <c r="D85" s="92"/>
      <c r="E85" s="297"/>
      <c r="F85" s="92"/>
      <c r="G85" s="297"/>
      <c r="H85" s="92"/>
      <c r="I85" s="92"/>
      <c r="J85" s="92"/>
      <c r="K85" s="92"/>
      <c r="L85" s="92"/>
      <c r="M85" s="92"/>
      <c r="N85" s="1"/>
    </row>
    <row r="86" spans="1:14">
      <c r="A86" s="92"/>
      <c r="B86" s="92"/>
      <c r="C86" s="297"/>
      <c r="D86" s="92"/>
      <c r="E86" s="297"/>
      <c r="F86" s="92"/>
      <c r="G86" s="297"/>
      <c r="H86" s="92"/>
      <c r="I86" s="92"/>
      <c r="J86" s="92"/>
      <c r="K86" s="92"/>
      <c r="L86" s="92"/>
      <c r="M86" s="92"/>
      <c r="N86" s="1"/>
    </row>
    <row r="87" spans="1:14">
      <c r="A87" s="92"/>
      <c r="B87" s="92"/>
      <c r="C87" s="297"/>
      <c r="D87" s="92"/>
      <c r="E87" s="297"/>
      <c r="F87" s="92"/>
      <c r="G87" s="297"/>
      <c r="H87" s="92"/>
      <c r="I87" s="92"/>
      <c r="J87" s="92"/>
      <c r="K87" s="92"/>
      <c r="L87" s="92"/>
      <c r="M87" s="92"/>
      <c r="N87" s="1"/>
    </row>
    <row r="88" spans="1:14">
      <c r="A88" s="92"/>
      <c r="B88" s="92"/>
      <c r="C88" s="297"/>
      <c r="D88" s="92"/>
      <c r="E88" s="297"/>
      <c r="F88" s="92"/>
      <c r="G88" s="297"/>
      <c r="H88" s="92"/>
      <c r="I88" s="92"/>
      <c r="J88" s="92"/>
      <c r="K88" s="92"/>
      <c r="L88" s="92"/>
      <c r="M88" s="92"/>
      <c r="N88" s="1"/>
    </row>
    <row r="89" spans="1:14">
      <c r="A89" s="92"/>
      <c r="B89" s="92"/>
      <c r="C89" s="297"/>
      <c r="D89" s="92"/>
      <c r="E89" s="297"/>
      <c r="F89" s="92"/>
      <c r="G89" s="297"/>
      <c r="H89" s="92"/>
      <c r="I89" s="92"/>
      <c r="J89" s="92"/>
      <c r="K89" s="92"/>
      <c r="L89" s="92"/>
      <c r="M89" s="92"/>
      <c r="N89" s="1"/>
    </row>
    <row r="90" spans="1:14">
      <c r="A90" s="92"/>
      <c r="B90" s="92"/>
      <c r="C90" s="297"/>
      <c r="D90" s="92"/>
      <c r="E90" s="297"/>
      <c r="F90" s="92"/>
      <c r="G90" s="297"/>
      <c r="H90" s="92"/>
      <c r="I90" s="92"/>
      <c r="J90" s="92"/>
      <c r="K90" s="92"/>
      <c r="L90" s="92"/>
      <c r="M90" s="92"/>
      <c r="N90" s="1"/>
    </row>
    <row r="91" spans="1:14">
      <c r="A91" s="92"/>
      <c r="B91" s="92"/>
      <c r="C91" s="297"/>
      <c r="D91" s="92"/>
      <c r="E91" s="297"/>
      <c r="F91" s="92"/>
      <c r="G91" s="297"/>
      <c r="H91" s="92"/>
      <c r="I91" s="92"/>
      <c r="J91" s="92"/>
      <c r="K91" s="92"/>
      <c r="L91" s="92"/>
      <c r="M91" s="92"/>
      <c r="N91" s="1"/>
    </row>
    <row r="92" spans="1:14">
      <c r="A92" s="92"/>
      <c r="B92" s="92"/>
      <c r="C92" s="297"/>
      <c r="D92" s="92"/>
      <c r="E92" s="297"/>
      <c r="F92" s="92"/>
      <c r="G92" s="297"/>
      <c r="H92" s="92"/>
      <c r="I92" s="92"/>
      <c r="J92" s="92"/>
      <c r="K92" s="92"/>
      <c r="L92" s="92"/>
      <c r="M92" s="92"/>
      <c r="N92" s="1"/>
    </row>
    <row r="93" spans="1:14">
      <c r="A93" s="92"/>
      <c r="B93" s="92"/>
      <c r="C93" s="297"/>
      <c r="D93" s="92"/>
      <c r="E93" s="297"/>
      <c r="F93" s="92"/>
      <c r="G93" s="297"/>
      <c r="H93" s="92"/>
      <c r="I93" s="92"/>
      <c r="J93" s="92"/>
      <c r="K93" s="92"/>
      <c r="L93" s="92"/>
      <c r="M93" s="92"/>
      <c r="N93" s="1"/>
    </row>
    <row r="94" spans="1:14">
      <c r="A94" s="92"/>
      <c r="B94" s="92"/>
      <c r="C94" s="297"/>
      <c r="D94" s="92"/>
      <c r="E94" s="297"/>
      <c r="F94" s="92"/>
      <c r="G94" s="297"/>
      <c r="H94" s="92"/>
      <c r="I94" s="92"/>
      <c r="J94" s="92"/>
      <c r="K94" s="92"/>
      <c r="L94" s="92"/>
      <c r="M94" s="92"/>
      <c r="N94" s="1"/>
    </row>
    <row r="95" spans="1:14">
      <c r="A95" s="92"/>
      <c r="B95" s="92"/>
      <c r="C95" s="297"/>
      <c r="D95" s="92"/>
      <c r="E95" s="297"/>
      <c r="F95" s="92"/>
      <c r="G95" s="297"/>
      <c r="H95" s="92"/>
      <c r="I95" s="92"/>
      <c r="J95" s="92"/>
      <c r="K95" s="92"/>
      <c r="L95" s="92"/>
      <c r="M95" s="92"/>
      <c r="N95" s="1"/>
    </row>
    <row r="96" spans="1:14">
      <c r="A96" s="92"/>
      <c r="B96" s="92"/>
      <c r="C96" s="297"/>
      <c r="D96" s="92"/>
      <c r="E96" s="297"/>
      <c r="F96" s="92"/>
      <c r="G96" s="297"/>
      <c r="H96" s="92"/>
      <c r="I96" s="92"/>
      <c r="J96" s="92"/>
      <c r="K96" s="92"/>
      <c r="L96" s="92"/>
      <c r="M96" s="92"/>
      <c r="N96" s="1"/>
    </row>
    <row r="97" spans="1:14">
      <c r="A97" s="92"/>
      <c r="B97" s="92"/>
      <c r="C97" s="297"/>
      <c r="D97" s="92"/>
      <c r="E97" s="297"/>
      <c r="F97" s="92"/>
      <c r="G97" s="297"/>
      <c r="H97" s="92"/>
      <c r="I97" s="92"/>
      <c r="J97" s="92"/>
      <c r="K97" s="92"/>
      <c r="L97" s="92"/>
      <c r="M97" s="92"/>
      <c r="N97" s="1"/>
    </row>
    <row r="98" spans="1:14">
      <c r="A98" s="92"/>
      <c r="B98" s="92"/>
      <c r="C98" s="297"/>
      <c r="D98" s="92"/>
      <c r="E98" s="297"/>
      <c r="F98" s="92"/>
      <c r="G98" s="297"/>
      <c r="H98" s="92"/>
      <c r="I98" s="92"/>
      <c r="J98" s="92"/>
      <c r="K98" s="92"/>
      <c r="L98" s="92"/>
      <c r="M98" s="92"/>
      <c r="N98" s="1"/>
    </row>
    <row r="99" spans="1:14">
      <c r="A99" s="92"/>
      <c r="B99" s="92"/>
      <c r="C99" s="297"/>
      <c r="D99" s="92"/>
      <c r="E99" s="297"/>
      <c r="F99" s="92"/>
      <c r="G99" s="297"/>
      <c r="H99" s="92"/>
      <c r="I99" s="92"/>
      <c r="J99" s="92"/>
      <c r="K99" s="92"/>
      <c r="L99" s="92"/>
      <c r="M99" s="92"/>
      <c r="N99" s="1"/>
    </row>
    <row r="100" spans="1:14">
      <c r="A100" s="92"/>
      <c r="B100" s="92"/>
      <c r="C100" s="297"/>
      <c r="D100" s="92"/>
      <c r="E100" s="297"/>
      <c r="F100" s="92"/>
      <c r="G100" s="297"/>
      <c r="H100" s="92"/>
      <c r="I100" s="92"/>
      <c r="J100" s="92"/>
      <c r="K100" s="92"/>
      <c r="L100" s="92"/>
      <c r="M100" s="92"/>
      <c r="N100" s="1"/>
    </row>
    <row r="101" spans="1:14">
      <c r="A101" s="92"/>
      <c r="B101" s="92"/>
      <c r="C101" s="297"/>
      <c r="D101" s="92"/>
      <c r="E101" s="297"/>
      <c r="F101" s="92"/>
      <c r="G101" s="297"/>
      <c r="H101" s="92"/>
      <c r="I101" s="92"/>
      <c r="J101" s="92"/>
      <c r="K101" s="92"/>
      <c r="L101" s="92"/>
      <c r="M101" s="92"/>
      <c r="N101" s="1"/>
    </row>
    <row r="102" spans="1:14">
      <c r="A102" s="92"/>
      <c r="B102" s="92"/>
      <c r="C102" s="297"/>
      <c r="D102" s="92"/>
      <c r="E102" s="297"/>
      <c r="F102" s="92"/>
      <c r="G102" s="297"/>
      <c r="H102" s="92"/>
      <c r="I102" s="92"/>
      <c r="J102" s="92"/>
      <c r="K102" s="92"/>
      <c r="L102" s="92"/>
      <c r="M102" s="92"/>
      <c r="N102" s="1"/>
    </row>
    <row r="103" spans="1:14">
      <c r="A103" s="92"/>
      <c r="B103" s="92"/>
      <c r="C103" s="297"/>
      <c r="D103" s="92"/>
      <c r="E103" s="297"/>
      <c r="F103" s="92"/>
      <c r="G103" s="297"/>
      <c r="H103" s="92"/>
      <c r="I103" s="92"/>
      <c r="J103" s="92"/>
      <c r="K103" s="92"/>
      <c r="L103" s="92"/>
      <c r="M103" s="92"/>
      <c r="N103" s="1"/>
    </row>
    <row r="104" spans="1:14">
      <c r="A104" s="92"/>
      <c r="B104" s="92"/>
      <c r="C104" s="297"/>
      <c r="D104" s="92"/>
      <c r="E104" s="297"/>
      <c r="F104" s="92"/>
      <c r="G104" s="297"/>
      <c r="H104" s="92"/>
      <c r="I104" s="92"/>
      <c r="J104" s="92"/>
      <c r="K104" s="92"/>
      <c r="L104" s="92"/>
      <c r="M104" s="92"/>
      <c r="N104" s="1"/>
    </row>
    <row r="105" spans="1:14">
      <c r="A105" s="92"/>
      <c r="B105" s="92"/>
      <c r="C105" s="297"/>
      <c r="D105" s="92"/>
      <c r="E105" s="297"/>
      <c r="F105" s="92"/>
      <c r="G105" s="297"/>
      <c r="H105" s="92"/>
      <c r="I105" s="92"/>
      <c r="J105" s="92"/>
      <c r="K105" s="92"/>
      <c r="L105" s="92"/>
      <c r="M105" s="92"/>
      <c r="N105" s="1"/>
    </row>
    <row r="106" spans="1:14">
      <c r="A106" s="92"/>
      <c r="B106" s="92"/>
      <c r="C106" s="297"/>
      <c r="D106" s="92"/>
      <c r="E106" s="297"/>
      <c r="F106" s="92"/>
      <c r="G106" s="297"/>
      <c r="H106" s="92"/>
      <c r="I106" s="92"/>
      <c r="J106" s="92"/>
      <c r="K106" s="92"/>
      <c r="L106" s="92"/>
      <c r="M106" s="92"/>
      <c r="N106" s="1"/>
    </row>
    <row r="107" spans="1:14">
      <c r="A107" s="92"/>
      <c r="B107" s="92"/>
      <c r="C107" s="297"/>
      <c r="D107" s="92"/>
      <c r="E107" s="297"/>
      <c r="F107" s="92"/>
      <c r="G107" s="297"/>
      <c r="H107" s="92"/>
      <c r="I107" s="92"/>
      <c r="J107" s="92"/>
      <c r="K107" s="92"/>
      <c r="L107" s="92"/>
      <c r="M107" s="92"/>
      <c r="N107" s="1"/>
    </row>
    <row r="108" spans="1:14">
      <c r="A108" s="92"/>
      <c r="B108" s="92"/>
      <c r="C108" s="297"/>
      <c r="D108" s="92"/>
      <c r="E108" s="297"/>
      <c r="F108" s="92"/>
      <c r="G108" s="297"/>
      <c r="H108" s="92"/>
      <c r="I108" s="92"/>
      <c r="J108" s="92"/>
      <c r="K108" s="92"/>
      <c r="L108" s="92"/>
      <c r="M108" s="92"/>
      <c r="N108" s="1"/>
    </row>
    <row r="109" spans="1:14">
      <c r="A109" s="92"/>
      <c r="B109" s="92"/>
      <c r="C109" s="297"/>
      <c r="D109" s="92"/>
      <c r="E109" s="297"/>
      <c r="F109" s="92"/>
      <c r="G109" s="297"/>
      <c r="H109" s="92"/>
      <c r="I109" s="92"/>
      <c r="J109" s="92"/>
      <c r="K109" s="92"/>
      <c r="L109" s="92"/>
      <c r="M109" s="92"/>
      <c r="N109" s="1"/>
    </row>
    <row r="110" spans="1:14">
      <c r="A110" s="92"/>
      <c r="B110" s="92"/>
      <c r="C110" s="297"/>
      <c r="D110" s="92"/>
      <c r="E110" s="297"/>
      <c r="F110" s="92"/>
      <c r="G110" s="297"/>
      <c r="H110" s="92"/>
      <c r="I110" s="92"/>
      <c r="J110" s="92"/>
      <c r="K110" s="92"/>
      <c r="L110" s="92"/>
      <c r="M110" s="92"/>
      <c r="N110" s="1"/>
    </row>
    <row r="111" spans="1:14">
      <c r="A111" s="92"/>
      <c r="B111" s="92"/>
      <c r="C111" s="297"/>
      <c r="D111" s="92"/>
      <c r="E111" s="297"/>
      <c r="F111" s="92"/>
      <c r="G111" s="297"/>
      <c r="H111" s="92"/>
      <c r="I111" s="92"/>
      <c r="J111" s="92"/>
      <c r="K111" s="92"/>
      <c r="L111" s="92"/>
      <c r="M111" s="92"/>
      <c r="N111" s="1"/>
    </row>
    <row r="112" spans="1:14">
      <c r="A112" s="92"/>
      <c r="B112" s="92"/>
      <c r="C112" s="297"/>
      <c r="D112" s="92"/>
      <c r="E112" s="297"/>
      <c r="F112" s="92"/>
      <c r="G112" s="297"/>
      <c r="H112" s="92"/>
      <c r="I112" s="92"/>
      <c r="J112" s="92"/>
      <c r="K112" s="92"/>
      <c r="L112" s="92"/>
      <c r="M112" s="92"/>
      <c r="N112" s="1"/>
    </row>
    <row r="113" spans="1:14">
      <c r="A113" s="92"/>
      <c r="B113" s="92"/>
      <c r="C113" s="297"/>
      <c r="D113" s="92"/>
      <c r="E113" s="297"/>
      <c r="F113" s="92"/>
      <c r="G113" s="297"/>
      <c r="H113" s="92"/>
      <c r="I113" s="92"/>
      <c r="J113" s="92"/>
      <c r="K113" s="92"/>
      <c r="L113" s="92"/>
      <c r="M113" s="92"/>
      <c r="N113" s="1"/>
    </row>
    <row r="114" spans="1:14">
      <c r="A114" s="92"/>
      <c r="B114" s="92"/>
      <c r="C114" s="297"/>
      <c r="D114" s="92"/>
      <c r="E114" s="297"/>
      <c r="F114" s="92"/>
      <c r="G114" s="297"/>
      <c r="H114" s="92"/>
      <c r="I114" s="92"/>
      <c r="J114" s="92"/>
      <c r="K114" s="92"/>
      <c r="L114" s="92"/>
      <c r="M114" s="92"/>
      <c r="N114" s="1"/>
    </row>
    <row r="115" spans="1:14">
      <c r="A115" s="93"/>
      <c r="B115" s="92"/>
      <c r="C115" s="297"/>
      <c r="D115" s="92"/>
      <c r="E115" s="297"/>
      <c r="F115" s="92"/>
      <c r="G115" s="297"/>
      <c r="H115" s="92"/>
      <c r="I115" s="92"/>
      <c r="J115" s="92"/>
      <c r="K115" s="92"/>
      <c r="L115" s="92"/>
      <c r="M115" s="92"/>
      <c r="N115" s="1"/>
    </row>
    <row r="116" spans="1:14">
      <c r="A116" s="93"/>
      <c r="B116" s="93"/>
      <c r="C116" s="365"/>
      <c r="D116" s="93"/>
      <c r="E116" s="365"/>
      <c r="F116" s="92"/>
      <c r="G116" s="365"/>
      <c r="H116" s="93"/>
      <c r="I116" s="93"/>
      <c r="J116" s="92"/>
      <c r="K116" s="92"/>
      <c r="L116" s="92"/>
      <c r="M116" s="92"/>
      <c r="N116" s="1"/>
    </row>
    <row r="117" spans="1:14">
      <c r="A117" s="92"/>
      <c r="B117" s="93"/>
      <c r="C117" s="365"/>
      <c r="D117" s="93"/>
      <c r="E117" s="365"/>
      <c r="F117" s="92"/>
      <c r="G117" s="365"/>
      <c r="H117" s="93"/>
      <c r="I117" s="93"/>
      <c r="J117" s="92"/>
      <c r="K117" s="92"/>
      <c r="L117" s="92"/>
      <c r="M117" s="92"/>
      <c r="N117" s="1"/>
    </row>
    <row r="118" spans="1:14">
      <c r="A118" s="92"/>
      <c r="B118" s="92"/>
      <c r="C118" s="297"/>
      <c r="D118" s="92"/>
      <c r="E118" s="297"/>
      <c r="F118" s="92"/>
      <c r="G118" s="297"/>
      <c r="H118" s="92"/>
      <c r="I118" s="92"/>
      <c r="J118" s="92"/>
      <c r="K118" s="92"/>
      <c r="L118" s="92"/>
      <c r="M118" s="92"/>
      <c r="N118" s="1"/>
    </row>
    <row r="119" spans="1:14">
      <c r="A119" s="92"/>
      <c r="B119" s="92"/>
      <c r="C119" s="297"/>
      <c r="D119" s="92"/>
      <c r="E119" s="297"/>
      <c r="F119" s="92"/>
      <c r="G119" s="297"/>
      <c r="H119" s="92"/>
      <c r="I119" s="92"/>
      <c r="J119" s="92"/>
      <c r="K119" s="92"/>
      <c r="L119" s="92"/>
      <c r="M119" s="92"/>
      <c r="N119" s="1"/>
    </row>
    <row r="120" spans="1:14">
      <c r="A120" s="92"/>
      <c r="B120" s="92"/>
      <c r="C120" s="297"/>
      <c r="D120" s="92"/>
      <c r="E120" s="297"/>
      <c r="F120" s="92"/>
      <c r="G120" s="297"/>
      <c r="H120" s="92"/>
      <c r="I120" s="92"/>
      <c r="J120" s="92"/>
      <c r="K120" s="92"/>
      <c r="L120" s="92"/>
      <c r="M120" s="92"/>
      <c r="N120" s="1"/>
    </row>
    <row r="121" spans="1:14">
      <c r="A121" s="92"/>
      <c r="B121" s="92"/>
      <c r="C121" s="297"/>
      <c r="D121" s="92"/>
      <c r="E121" s="297"/>
      <c r="F121" s="92"/>
      <c r="G121" s="297"/>
      <c r="H121" s="92"/>
      <c r="I121" s="92"/>
      <c r="J121" s="92"/>
      <c r="K121" s="92"/>
      <c r="L121" s="92"/>
      <c r="M121" s="92"/>
      <c r="N121" s="1"/>
    </row>
    <row r="122" spans="1:14">
      <c r="A122" s="92"/>
      <c r="B122" s="92"/>
      <c r="C122" s="297"/>
      <c r="D122" s="92"/>
      <c r="E122" s="297"/>
      <c r="F122" s="92"/>
      <c r="G122" s="297"/>
      <c r="H122" s="92"/>
      <c r="I122" s="92"/>
      <c r="J122" s="92"/>
      <c r="K122" s="92"/>
      <c r="L122" s="92"/>
      <c r="M122" s="92"/>
      <c r="N122" s="1"/>
    </row>
    <row r="123" spans="1:14">
      <c r="J123" s="92"/>
      <c r="K123" s="92"/>
      <c r="L123" s="92"/>
      <c r="M123" s="92"/>
      <c r="N123" s="1"/>
    </row>
    <row r="124" spans="1:14">
      <c r="J124" s="93"/>
      <c r="K124" s="93"/>
      <c r="L124" s="93"/>
      <c r="M124" s="93"/>
      <c r="N124" s="1"/>
    </row>
    <row r="125" spans="1:14">
      <c r="J125" s="93"/>
      <c r="K125" s="93"/>
      <c r="L125" s="93"/>
      <c r="M125" s="93"/>
      <c r="N125" s="1"/>
    </row>
    <row r="126" spans="1:14">
      <c r="J126" s="92"/>
      <c r="K126" s="92"/>
      <c r="L126" s="92"/>
      <c r="M126" s="92"/>
      <c r="N126" s="1"/>
    </row>
    <row r="127" spans="1:14">
      <c r="J127" s="92"/>
      <c r="K127" s="92"/>
      <c r="L127" s="92"/>
      <c r="M127" s="92"/>
      <c r="N127" s="1"/>
    </row>
    <row r="128" spans="1:14">
      <c r="J128" s="92"/>
      <c r="K128" s="92"/>
      <c r="L128" s="92"/>
      <c r="M128" s="92"/>
      <c r="N128" s="1"/>
    </row>
    <row r="129" spans="10:14">
      <c r="J129" s="92"/>
      <c r="K129" s="92"/>
      <c r="L129" s="92"/>
      <c r="M129" s="92"/>
      <c r="N129" s="1"/>
    </row>
    <row r="130" spans="10:14">
      <c r="J130" s="92"/>
      <c r="K130" s="92"/>
      <c r="L130" s="92"/>
      <c r="M130" s="92"/>
      <c r="N130" s="1"/>
    </row>
  </sheetData>
  <mergeCells count="13">
    <mergeCell ref="A70:N70"/>
    <mergeCell ref="A4:A10"/>
    <mergeCell ref="F10:G10"/>
    <mergeCell ref="I7:J10"/>
    <mergeCell ref="M10:N10"/>
    <mergeCell ref="A1:N1"/>
    <mergeCell ref="B4:G4"/>
    <mergeCell ref="I4:N4"/>
    <mergeCell ref="D7:G7"/>
    <mergeCell ref="K7:N7"/>
    <mergeCell ref="B7:C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6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1" ySplit="11" topLeftCell="B30" activePane="bottomRight" state="frozen"/>
      <selection pane="topRight" activeCell="B1" sqref="B1"/>
      <selection pane="bottomLeft" activeCell="A12" sqref="A12"/>
      <selection pane="bottomRight" activeCell="P44" sqref="P44:U55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68" t="s">
        <v>208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113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54"/>
      <c r="F8" s="536"/>
      <c r="G8" s="554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55"/>
      <c r="F9" s="534"/>
      <c r="G9" s="555"/>
      <c r="H9" s="534"/>
      <c r="I9" s="663"/>
      <c r="J9" s="663"/>
      <c r="K9" s="534"/>
      <c r="L9" s="534"/>
      <c r="M9" s="534"/>
      <c r="N9" s="534"/>
    </row>
    <row r="10" spans="1:14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56"/>
      <c r="D11" s="541"/>
      <c r="E11" s="537"/>
      <c r="F11" s="536"/>
      <c r="G11" s="554"/>
      <c r="H11" s="536"/>
      <c r="I11" s="539"/>
      <c r="J11" s="539"/>
      <c r="K11" s="541"/>
      <c r="L11" s="541"/>
      <c r="M11" s="536"/>
      <c r="N11" s="536"/>
    </row>
    <row r="12" spans="1:14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403"/>
      <c r="J12" s="403"/>
      <c r="K12" s="403"/>
      <c r="L12" s="403"/>
      <c r="M12" s="403"/>
      <c r="N12" s="62"/>
    </row>
    <row r="13" spans="1:14" s="11" customFormat="1" ht="13.8">
      <c r="A13" s="557" t="s">
        <v>60</v>
      </c>
      <c r="B13" s="470">
        <f>D13+F13</f>
        <v>283753</v>
      </c>
      <c r="C13" s="473"/>
      <c r="D13" s="526">
        <f>SUM(D14:D15)</f>
        <v>92363</v>
      </c>
      <c r="E13" s="473"/>
      <c r="F13" s="526">
        <f>SUM(F14:F15)</f>
        <v>191390</v>
      </c>
      <c r="G13" s="558"/>
      <c r="H13" s="559"/>
      <c r="I13" s="481">
        <f>SUM(I14:I15)</f>
        <v>100</v>
      </c>
      <c r="J13" s="481"/>
      <c r="K13" s="481">
        <f>SUM(K14:K15)</f>
        <v>100</v>
      </c>
      <c r="L13" s="481"/>
      <c r="M13" s="481">
        <f>SUM(M14:M15)</f>
        <v>100</v>
      </c>
      <c r="N13" s="560"/>
    </row>
    <row r="14" spans="1:14" s="11" customFormat="1" ht="11.4">
      <c r="A14" s="482" t="s">
        <v>12</v>
      </c>
      <c r="B14" s="485">
        <f>D14+F14</f>
        <v>239246</v>
      </c>
      <c r="C14" s="561"/>
      <c r="D14" s="485">
        <v>66834</v>
      </c>
      <c r="E14" s="485"/>
      <c r="F14" s="485">
        <v>172412</v>
      </c>
      <c r="G14" s="486"/>
      <c r="H14" s="521"/>
      <c r="I14" s="488">
        <f>B14*100/(B14+B15)</f>
        <v>84.314879490260893</v>
      </c>
      <c r="J14" s="488"/>
      <c r="K14" s="488">
        <f>D14*100/(D14+D15)</f>
        <v>72.360144213592022</v>
      </c>
      <c r="L14" s="488"/>
      <c r="M14" s="488">
        <f>F14*100/(F14+F15)</f>
        <v>90.084121427451805</v>
      </c>
      <c r="N14" s="488"/>
    </row>
    <row r="15" spans="1:14" s="11" customFormat="1" ht="11.4">
      <c r="A15" s="482" t="s">
        <v>13</v>
      </c>
      <c r="B15" s="485">
        <f>D15+F15</f>
        <v>44507</v>
      </c>
      <c r="C15" s="561"/>
      <c r="D15" s="485">
        <v>25529</v>
      </c>
      <c r="E15" s="485"/>
      <c r="F15" s="485">
        <v>18978</v>
      </c>
      <c r="G15" s="486"/>
      <c r="H15" s="521"/>
      <c r="I15" s="488">
        <f>B15*100/(B14+B15)</f>
        <v>15.685120509739104</v>
      </c>
      <c r="J15" s="488"/>
      <c r="K15" s="488">
        <f>D15*100/(D14+D15)</f>
        <v>27.639855786407978</v>
      </c>
      <c r="L15" s="488"/>
      <c r="M15" s="488">
        <f>F15*100/(F14+F15)</f>
        <v>9.9158785725482002</v>
      </c>
      <c r="N15" s="488"/>
    </row>
    <row r="16" spans="1:14" s="11" customFormat="1" ht="6.75" customHeight="1">
      <c r="A16" s="46"/>
      <c r="B16" s="247"/>
      <c r="C16" s="260"/>
      <c r="D16" s="247"/>
      <c r="E16" s="259"/>
      <c r="F16" s="247"/>
      <c r="G16" s="260"/>
      <c r="H16" s="26"/>
      <c r="I16" s="244"/>
      <c r="J16" s="244"/>
      <c r="K16" s="244"/>
      <c r="L16" s="244"/>
      <c r="M16" s="244"/>
      <c r="N16" s="244"/>
    </row>
    <row r="17" spans="1:14" s="11" customFormat="1" ht="13.8">
      <c r="A17" s="542" t="s">
        <v>60</v>
      </c>
      <c r="B17" s="470">
        <f>D17+F17</f>
        <v>283753</v>
      </c>
      <c r="C17" s="558"/>
      <c r="D17" s="562">
        <f>D18+D19+D22+D23+D27+D28</f>
        <v>92364</v>
      </c>
      <c r="E17" s="562"/>
      <c r="F17" s="562">
        <f>F18+F19+F22+F23+F27+F28</f>
        <v>191389</v>
      </c>
      <c r="G17" s="558"/>
      <c r="H17" s="542"/>
      <c r="I17" s="544">
        <f>I18+I19+I22+I23+I27</f>
        <v>100.28917250973886</v>
      </c>
      <c r="J17" s="544"/>
      <c r="K17" s="544">
        <f>K18+K19+K22+K23+K27</f>
        <v>99.999999999999986</v>
      </c>
      <c r="L17" s="544"/>
      <c r="M17" s="544">
        <f>M18+M19+M22+M23+M27</f>
        <v>100.00000000000001</v>
      </c>
      <c r="N17" s="544"/>
    </row>
    <row r="18" spans="1:14" s="11" customFormat="1" ht="11.4">
      <c r="A18" s="563" t="s">
        <v>20</v>
      </c>
      <c r="B18" s="485">
        <f t="shared" ref="B18:B28" si="0">D18+F18</f>
        <v>126940</v>
      </c>
      <c r="C18" s="564"/>
      <c r="D18" s="485">
        <v>5877</v>
      </c>
      <c r="E18" s="485"/>
      <c r="F18" s="485">
        <v>121063</v>
      </c>
      <c r="G18" s="564"/>
      <c r="H18" s="565"/>
      <c r="I18" s="566">
        <f>B18*100/(B17-B28)</f>
        <v>56.506933161209908</v>
      </c>
      <c r="J18" s="566"/>
      <c r="K18" s="566">
        <f t="shared" ref="K18:K23" si="1">D18*100/($D$17-$D$28)</f>
        <v>10.005788613456824</v>
      </c>
      <c r="L18" s="566"/>
      <c r="M18" s="566">
        <f>F18*100/($F$17-$F$28)</f>
        <v>72.969519435353121</v>
      </c>
      <c r="N18" s="566"/>
    </row>
    <row r="19" spans="1:14" s="11" customFormat="1" ht="11.4">
      <c r="A19" s="567" t="s">
        <v>155</v>
      </c>
      <c r="B19" s="485">
        <f t="shared" si="0"/>
        <v>45128</v>
      </c>
      <c r="C19" s="564"/>
      <c r="D19" s="485">
        <f>D20+D21</f>
        <v>24412</v>
      </c>
      <c r="E19" s="485"/>
      <c r="F19" s="485">
        <f>F20+F21</f>
        <v>20716</v>
      </c>
      <c r="G19" s="564"/>
      <c r="H19" s="565"/>
      <c r="I19" s="566">
        <f>B19*100/(B17-B28)</f>
        <v>20.088584210643461</v>
      </c>
      <c r="J19" s="566"/>
      <c r="K19" s="566">
        <f t="shared" si="1"/>
        <v>41.562244619994551</v>
      </c>
      <c r="L19" s="566"/>
      <c r="M19" s="566">
        <f t="shared" ref="M19:M21" si="2">F19*100/($F$17-$F$28)</f>
        <v>12.486363006226306</v>
      </c>
      <c r="N19" s="566"/>
    </row>
    <row r="20" spans="1:14" s="11" customFormat="1" ht="11.4">
      <c r="A20" s="515" t="s">
        <v>25</v>
      </c>
      <c r="B20" s="485">
        <f t="shared" si="0"/>
        <v>3211</v>
      </c>
      <c r="C20" s="486"/>
      <c r="D20" s="485">
        <v>1607</v>
      </c>
      <c r="E20" s="485" t="s">
        <v>1</v>
      </c>
      <c r="F20" s="485">
        <v>1604</v>
      </c>
      <c r="G20" s="486"/>
      <c r="H20" s="521"/>
      <c r="I20" s="566">
        <f>B20*100/(B17-B28)</f>
        <v>1.4293663335484876</v>
      </c>
      <c r="J20" s="488"/>
      <c r="K20" s="566">
        <f t="shared" si="1"/>
        <v>2.7359711250340508</v>
      </c>
      <c r="L20" s="488"/>
      <c r="M20" s="566">
        <f>F20*100/($F$17-$F$28)</f>
        <v>0.96679505029865764</v>
      </c>
      <c r="N20" s="488"/>
    </row>
    <row r="21" spans="1:14" s="11" customFormat="1" ht="11.4">
      <c r="A21" s="515" t="s">
        <v>26</v>
      </c>
      <c r="B21" s="485">
        <f>D21+F21</f>
        <v>41917</v>
      </c>
      <c r="C21" s="486"/>
      <c r="D21" s="485">
        <v>22805</v>
      </c>
      <c r="E21" s="485"/>
      <c r="F21" s="485">
        <v>19112</v>
      </c>
      <c r="G21" s="486"/>
      <c r="H21" s="521"/>
      <c r="I21" s="566">
        <f>B21*100/(B17-B28)</f>
        <v>18.659217877094971</v>
      </c>
      <c r="J21" s="488"/>
      <c r="K21" s="566">
        <f t="shared" si="1"/>
        <v>38.826273494960503</v>
      </c>
      <c r="L21" s="488"/>
      <c r="M21" s="566">
        <f t="shared" si="2"/>
        <v>11.519567955927647</v>
      </c>
      <c r="N21" s="488"/>
    </row>
    <row r="22" spans="1:14" s="11" customFormat="1" ht="11.4">
      <c r="A22" s="563" t="s">
        <v>21</v>
      </c>
      <c r="B22" s="485">
        <f t="shared" si="0"/>
        <v>24326</v>
      </c>
      <c r="C22" s="564"/>
      <c r="D22" s="485">
        <v>15163</v>
      </c>
      <c r="E22" s="485"/>
      <c r="F22" s="485">
        <v>9163</v>
      </c>
      <c r="G22" s="564"/>
      <c r="H22" s="565"/>
      <c r="I22" s="566">
        <f>B22*100/(B17-B28)</f>
        <v>10.828640744285428</v>
      </c>
      <c r="J22" s="566"/>
      <c r="K22" s="566">
        <f t="shared" si="1"/>
        <v>25.815513484064287</v>
      </c>
      <c r="L22" s="566"/>
      <c r="M22" s="566">
        <f t="shared" ref="M22:M27" si="3">F22*100/($F$17-$F$28)</f>
        <v>5.5229071358395263</v>
      </c>
      <c r="N22" s="566"/>
    </row>
    <row r="23" spans="1:14" s="11" customFormat="1" ht="11.4">
      <c r="A23" s="567" t="s">
        <v>156</v>
      </c>
      <c r="B23" s="485">
        <f t="shared" si="0"/>
        <v>27970</v>
      </c>
      <c r="C23" s="564"/>
      <c r="D23" s="485">
        <f>D24+D25+D26</f>
        <v>13265</v>
      </c>
      <c r="E23" s="485"/>
      <c r="F23" s="485">
        <f>F24+F25+F26</f>
        <v>14705</v>
      </c>
      <c r="G23" s="564"/>
      <c r="H23" s="565"/>
      <c r="I23" s="566">
        <f>B23*100/(B17-B28)</f>
        <v>12.450755636671193</v>
      </c>
      <c r="J23" s="566"/>
      <c r="K23" s="566">
        <f t="shared" si="1"/>
        <v>22.58410514846091</v>
      </c>
      <c r="L23" s="566"/>
      <c r="M23" s="566">
        <f t="shared" si="3"/>
        <v>8.863292527831522</v>
      </c>
      <c r="N23" s="566"/>
    </row>
    <row r="24" spans="1:14" s="11" customFormat="1" ht="11.4">
      <c r="A24" s="515" t="s">
        <v>27</v>
      </c>
      <c r="B24" s="485">
        <f t="shared" si="0"/>
        <v>6254</v>
      </c>
      <c r="C24" s="486"/>
      <c r="D24" s="485">
        <v>4619</v>
      </c>
      <c r="E24" s="485"/>
      <c r="F24" s="485">
        <v>1635</v>
      </c>
      <c r="G24" s="564"/>
      <c r="H24" s="521"/>
      <c r="I24" s="566">
        <f>B24*100/(B17-B28)</f>
        <v>2.7839480068552604</v>
      </c>
      <c r="J24" s="488"/>
      <c r="K24" s="566">
        <f t="shared" ref="K24:K26" si="4">D24*100/($D$17-$D$28)</f>
        <v>7.8640016344320349</v>
      </c>
      <c r="L24" s="488"/>
      <c r="M24" s="566">
        <f t="shared" si="3"/>
        <v>0.9854799920438313</v>
      </c>
      <c r="N24" s="488"/>
    </row>
    <row r="25" spans="1:14" s="11" customFormat="1" ht="11.4">
      <c r="A25" s="515" t="s">
        <v>125</v>
      </c>
      <c r="B25" s="485">
        <f t="shared" si="0"/>
        <v>15305</v>
      </c>
      <c r="C25" s="486"/>
      <c r="D25" s="485">
        <v>5515</v>
      </c>
      <c r="E25" s="485"/>
      <c r="F25" s="485">
        <v>9790</v>
      </c>
      <c r="G25" s="486"/>
      <c r="H25" s="521"/>
      <c r="I25" s="566">
        <f>B25*100/(B17-B28)</f>
        <v>6.81297157737764</v>
      </c>
      <c r="J25" s="488"/>
      <c r="K25" s="566">
        <f t="shared" si="4"/>
        <v>9.3894715336420589</v>
      </c>
      <c r="L25" s="488"/>
      <c r="M25" s="566">
        <f t="shared" si="3"/>
        <v>5.9008251511370693</v>
      </c>
      <c r="N25" s="488"/>
    </row>
    <row r="26" spans="1:14" s="11" customFormat="1" ht="11.4">
      <c r="A26" s="515" t="s">
        <v>28</v>
      </c>
      <c r="B26" s="485">
        <f t="shared" si="0"/>
        <v>6411</v>
      </c>
      <c r="C26" s="486"/>
      <c r="D26" s="485">
        <v>3131</v>
      </c>
      <c r="E26" s="485"/>
      <c r="F26" s="485">
        <v>3280</v>
      </c>
      <c r="G26" s="486"/>
      <c r="H26" s="521"/>
      <c r="I26" s="566">
        <f>B26*100/(B17-B28)</f>
        <v>2.8538360524382917</v>
      </c>
      <c r="J26" s="488"/>
      <c r="K26" s="566">
        <f t="shared" si="4"/>
        <v>5.3306319803868156</v>
      </c>
      <c r="L26" s="488"/>
      <c r="M26" s="566">
        <f t="shared" si="3"/>
        <v>1.9769873846506216</v>
      </c>
      <c r="N26" s="488"/>
    </row>
    <row r="27" spans="1:14" s="11" customFormat="1" ht="11.4">
      <c r="A27" s="567" t="s">
        <v>176</v>
      </c>
      <c r="B27" s="485">
        <f t="shared" si="0"/>
        <v>281</v>
      </c>
      <c r="C27" s="486" t="s">
        <v>1</v>
      </c>
      <c r="D27" s="485">
        <v>19</v>
      </c>
      <c r="E27" s="485" t="s">
        <v>1</v>
      </c>
      <c r="F27" s="485">
        <v>262</v>
      </c>
      <c r="G27" s="486" t="s">
        <v>1</v>
      </c>
      <c r="H27" s="521"/>
      <c r="I27" s="566">
        <f>B27*100/(B18-B28)</f>
        <v>0.41425875692888314</v>
      </c>
      <c r="J27" s="488"/>
      <c r="K27" s="566">
        <f>D27*100/($D$17-$D$28)</f>
        <v>3.2348134023426858E-2</v>
      </c>
      <c r="L27" s="488"/>
      <c r="M27" s="566">
        <f t="shared" si="3"/>
        <v>0.15791789474953136</v>
      </c>
      <c r="N27" s="488"/>
    </row>
    <row r="28" spans="1:14" s="11" customFormat="1" ht="11.4">
      <c r="A28" s="563" t="s">
        <v>11</v>
      </c>
      <c r="B28" s="485">
        <f t="shared" si="0"/>
        <v>59108</v>
      </c>
      <c r="C28" s="564"/>
      <c r="D28" s="485">
        <v>33628</v>
      </c>
      <c r="E28" s="485"/>
      <c r="F28" s="485">
        <v>25480</v>
      </c>
      <c r="G28" s="564"/>
      <c r="H28" s="565"/>
      <c r="I28" s="493" t="s">
        <v>105</v>
      </c>
      <c r="J28" s="507"/>
      <c r="K28" s="493" t="s">
        <v>105</v>
      </c>
      <c r="L28" s="566"/>
      <c r="M28" s="493" t="s">
        <v>105</v>
      </c>
      <c r="N28" s="566"/>
    </row>
    <row r="29" spans="1:14" s="11" customFormat="1" ht="6.6" customHeight="1">
      <c r="A29" s="17"/>
      <c r="B29" s="235"/>
      <c r="C29" s="257"/>
      <c r="D29" s="235"/>
      <c r="E29" s="257"/>
      <c r="F29" s="235"/>
      <c r="G29" s="257"/>
      <c r="H29" s="17"/>
      <c r="I29" s="240"/>
      <c r="J29" s="240"/>
      <c r="K29" s="240"/>
      <c r="L29" s="240"/>
      <c r="M29" s="240"/>
      <c r="N29" s="240"/>
    </row>
    <row r="30" spans="1:14" s="11" customFormat="1" ht="12">
      <c r="A30" s="446" t="s">
        <v>12</v>
      </c>
      <c r="B30" s="271">
        <f t="shared" ref="B30:B41" si="5">D30+F30</f>
        <v>239246</v>
      </c>
      <c r="C30" s="269"/>
      <c r="D30" s="313">
        <f>D31+D32+D35+D36+D40+D41</f>
        <v>66835</v>
      </c>
      <c r="E30" s="269"/>
      <c r="F30" s="313">
        <f>F31+F32+F35+F36+F40+F41</f>
        <v>172411</v>
      </c>
      <c r="G30" s="269"/>
      <c r="H30" s="21"/>
      <c r="I30" s="293">
        <f>I31+I32+I35+I36+I40</f>
        <v>99.999999999999986</v>
      </c>
      <c r="J30" s="293"/>
      <c r="K30" s="293">
        <f>K31+K32+K35+K36+K40</f>
        <v>100.00000000000001</v>
      </c>
      <c r="L30" s="293"/>
      <c r="M30" s="293">
        <f>M31+M32+M35+M36+M40</f>
        <v>100</v>
      </c>
      <c r="N30" s="253"/>
    </row>
    <row r="31" spans="1:14" s="11" customFormat="1" ht="11.4">
      <c r="A31" s="46" t="s">
        <v>20</v>
      </c>
      <c r="B31" s="272">
        <f>D31+F31</f>
        <v>124912</v>
      </c>
      <c r="C31" s="260"/>
      <c r="D31" s="272">
        <v>5790</v>
      </c>
      <c r="E31" s="272"/>
      <c r="F31" s="272">
        <v>119122</v>
      </c>
      <c r="G31" s="260"/>
      <c r="H31" s="26"/>
      <c r="I31" s="244">
        <f>B31*100/SUM($B$31+$B$32+$B$35+$B$36+$B$40)</f>
        <v>63.225773795965885</v>
      </c>
      <c r="J31" s="244"/>
      <c r="K31" s="244">
        <f t="shared" ref="K31:K40" si="6">D31*100/SUM($D$31+$D$32+$D$35+$D$36+$D$40)</f>
        <v>12.950992014673318</v>
      </c>
      <c r="L31" s="244"/>
      <c r="M31" s="244">
        <f t="shared" ref="M31:M40" si="7">F31*100/SUM($F$31+$F$32+$F$35+$F$36+$F$40)</f>
        <v>77.929843384055786</v>
      </c>
      <c r="N31" s="244"/>
    </row>
    <row r="32" spans="1:14" s="11" customFormat="1" ht="11.4">
      <c r="A32" s="112" t="s">
        <v>155</v>
      </c>
      <c r="B32" s="272">
        <f t="shared" si="5"/>
        <v>44503</v>
      </c>
      <c r="C32" s="260"/>
      <c r="D32" s="272">
        <f>SUM($D$33:$D$34)</f>
        <v>23896</v>
      </c>
      <c r="E32" s="238"/>
      <c r="F32" s="272">
        <f>SUM($F$33:$F$34)</f>
        <v>20607</v>
      </c>
      <c r="G32" s="260"/>
      <c r="H32" s="26"/>
      <c r="I32" s="244">
        <f t="shared" ref="I32:I40" si="8">B32*100/SUM($B$31+$B$32+$B$35+$B$36+$B$40)</f>
        <v>22.525751018652088</v>
      </c>
      <c r="J32" s="244"/>
      <c r="K32" s="244">
        <f t="shared" si="6"/>
        <v>53.450242691301142</v>
      </c>
      <c r="L32" s="244"/>
      <c r="M32" s="244">
        <f t="shared" si="7"/>
        <v>13.481139358097057</v>
      </c>
      <c r="N32" s="244"/>
    </row>
    <row r="33" spans="1:21" s="11" customFormat="1" ht="11.4">
      <c r="A33" s="47" t="s">
        <v>25</v>
      </c>
      <c r="B33" s="272">
        <f t="shared" si="5"/>
        <v>2768</v>
      </c>
      <c r="C33" s="260"/>
      <c r="D33" s="272">
        <v>1213</v>
      </c>
      <c r="E33" s="599" t="s">
        <v>1</v>
      </c>
      <c r="F33" s="272">
        <v>1555</v>
      </c>
      <c r="G33" s="260"/>
      <c r="H33" s="26"/>
      <c r="I33" s="244">
        <f t="shared" si="8"/>
        <v>1.4010578796851669</v>
      </c>
      <c r="J33" s="244"/>
      <c r="K33" s="244">
        <f t="shared" si="6"/>
        <v>2.713221643143132</v>
      </c>
      <c r="L33" s="244"/>
      <c r="M33" s="244">
        <f t="shared" si="7"/>
        <v>1.017284015229821</v>
      </c>
      <c r="N33" s="244"/>
    </row>
    <row r="34" spans="1:21" s="11" customFormat="1" ht="11.4">
      <c r="A34" s="47" t="s">
        <v>26</v>
      </c>
      <c r="B34" s="272">
        <f>D34+F34</f>
        <v>41735</v>
      </c>
      <c r="C34" s="260"/>
      <c r="D34" s="272">
        <v>22683</v>
      </c>
      <c r="E34" s="599"/>
      <c r="F34" s="272">
        <v>19052</v>
      </c>
      <c r="G34" s="260"/>
      <c r="H34" s="26"/>
      <c r="I34" s="244">
        <f t="shared" si="8"/>
        <v>21.124693138966922</v>
      </c>
      <c r="J34" s="244"/>
      <c r="K34" s="244">
        <f t="shared" si="6"/>
        <v>50.737021048158006</v>
      </c>
      <c r="L34" s="244"/>
      <c r="M34" s="244">
        <f t="shared" si="7"/>
        <v>12.463855342867236</v>
      </c>
      <c r="N34" s="244"/>
    </row>
    <row r="35" spans="1:21" s="11" customFormat="1" ht="11.4">
      <c r="A35" s="46" t="s">
        <v>21</v>
      </c>
      <c r="B35" s="272">
        <f t="shared" si="5"/>
        <v>13818</v>
      </c>
      <c r="C35" s="260"/>
      <c r="D35" s="272">
        <v>6795</v>
      </c>
      <c r="E35" s="599"/>
      <c r="F35" s="272">
        <v>7023</v>
      </c>
      <c r="G35" s="260"/>
      <c r="H35" s="26"/>
      <c r="I35" s="244">
        <f t="shared" si="8"/>
        <v>6.9941538227924989</v>
      </c>
      <c r="J35" s="244"/>
      <c r="K35" s="244">
        <f t="shared" si="6"/>
        <v>15.198962131209878</v>
      </c>
      <c r="L35" s="244"/>
      <c r="M35" s="244">
        <f t="shared" si="7"/>
        <v>4.5944602179800862</v>
      </c>
      <c r="N35" s="244"/>
    </row>
    <row r="36" spans="1:21" s="11" customFormat="1" ht="11.4">
      <c r="A36" s="112" t="s">
        <v>156</v>
      </c>
      <c r="B36" s="272">
        <f t="shared" si="5"/>
        <v>14051</v>
      </c>
      <c r="C36" s="260"/>
      <c r="D36" s="272">
        <f>SUM($D$37:$D$39)</f>
        <v>8207</v>
      </c>
      <c r="E36" s="600"/>
      <c r="F36" s="272">
        <f>SUM($F$37:$F$39)</f>
        <v>5844</v>
      </c>
      <c r="G36" s="260"/>
      <c r="H36" s="26"/>
      <c r="I36" s="244">
        <f t="shared" si="8"/>
        <v>7.1120896920001009</v>
      </c>
      <c r="J36" s="244"/>
      <c r="K36" s="244">
        <f t="shared" si="6"/>
        <v>18.357304225289106</v>
      </c>
      <c r="L36" s="244"/>
      <c r="M36" s="244">
        <f>F36*100/SUM($F$31+$F$32+$F$35+$F$36+$F$40)</f>
        <v>3.8231561318347747</v>
      </c>
      <c r="N36" s="244"/>
    </row>
    <row r="37" spans="1:21" s="11" customFormat="1" ht="11.4">
      <c r="A37" s="47" t="s">
        <v>27</v>
      </c>
      <c r="B37" s="272">
        <f t="shared" si="5"/>
        <v>6244</v>
      </c>
      <c r="C37" s="260"/>
      <c r="D37" s="272">
        <v>4619</v>
      </c>
      <c r="E37" s="599"/>
      <c r="F37" s="272">
        <v>1625</v>
      </c>
      <c r="G37" s="260"/>
      <c r="H37" s="26"/>
      <c r="I37" s="244">
        <f t="shared" si="8"/>
        <v>3.1604788297522335</v>
      </c>
      <c r="J37" s="244"/>
      <c r="K37" s="244">
        <f t="shared" si="6"/>
        <v>10.331715391325742</v>
      </c>
      <c r="L37" s="244"/>
      <c r="M37" s="244">
        <f t="shared" si="7"/>
        <v>1.0630781509636396</v>
      </c>
      <c r="N37" s="244"/>
    </row>
    <row r="38" spans="1:21" s="11" customFormat="1" ht="11.4">
      <c r="A38" s="47" t="s">
        <v>125</v>
      </c>
      <c r="B38" s="272">
        <f t="shared" si="5"/>
        <v>2319</v>
      </c>
      <c r="C38" s="260"/>
      <c r="D38" s="272">
        <v>560</v>
      </c>
      <c r="E38" s="599" t="s">
        <v>1</v>
      </c>
      <c r="F38" s="272">
        <v>1759</v>
      </c>
      <c r="G38" s="260" t="s">
        <v>1</v>
      </c>
      <c r="H38" s="26"/>
      <c r="I38" s="244">
        <f t="shared" si="8"/>
        <v>1.1737909042593577</v>
      </c>
      <c r="J38" s="244"/>
      <c r="K38" s="244">
        <f t="shared" si="6"/>
        <v>1.2526002639407698</v>
      </c>
      <c r="L38" s="244"/>
      <c r="M38" s="244">
        <f t="shared" si="7"/>
        <v>1.1507412107969488</v>
      </c>
      <c r="N38" s="244"/>
    </row>
    <row r="39" spans="1:21" s="11" customFormat="1" ht="11.4">
      <c r="A39" s="47" t="s">
        <v>28</v>
      </c>
      <c r="B39" s="272">
        <f t="shared" si="5"/>
        <v>5488</v>
      </c>
      <c r="C39" s="260"/>
      <c r="D39" s="272">
        <v>3028</v>
      </c>
      <c r="E39" s="599"/>
      <c r="F39" s="272">
        <v>2460</v>
      </c>
      <c r="G39" s="260"/>
      <c r="H39" s="26"/>
      <c r="I39" s="244">
        <f t="shared" si="8"/>
        <v>2.7778199579885099</v>
      </c>
      <c r="J39" s="244"/>
      <c r="K39" s="244">
        <f t="shared" si="6"/>
        <v>6.7729885700225916</v>
      </c>
      <c r="L39" s="244"/>
      <c r="M39" s="244">
        <f t="shared" si="7"/>
        <v>1.6093367700741865</v>
      </c>
      <c r="N39" s="244"/>
    </row>
    <row r="40" spans="1:21" s="11" customFormat="1" ht="11.4">
      <c r="A40" s="46" t="s">
        <v>176</v>
      </c>
      <c r="B40" s="272">
        <f t="shared" si="5"/>
        <v>281</v>
      </c>
      <c r="C40" s="272" t="s">
        <v>1</v>
      </c>
      <c r="D40" s="272">
        <v>19</v>
      </c>
      <c r="E40" s="599" t="s">
        <v>1</v>
      </c>
      <c r="F40" s="272">
        <v>262</v>
      </c>
      <c r="G40" s="260" t="s">
        <v>1</v>
      </c>
      <c r="H40" s="26"/>
      <c r="I40" s="244">
        <f t="shared" si="8"/>
        <v>0.14223167058942626</v>
      </c>
      <c r="J40" s="244"/>
      <c r="K40" s="244">
        <f t="shared" si="6"/>
        <v>4.2498937526561836E-2</v>
      </c>
      <c r="L40" s="244"/>
      <c r="M40" s="244">
        <f t="shared" si="7"/>
        <v>0.17140090803229141</v>
      </c>
      <c r="N40" s="244"/>
    </row>
    <row r="41" spans="1:21" s="11" customFormat="1" ht="11.4">
      <c r="A41" s="55" t="s">
        <v>11</v>
      </c>
      <c r="B41" s="272">
        <f t="shared" si="5"/>
        <v>41681</v>
      </c>
      <c r="C41" s="260"/>
      <c r="D41" s="272">
        <v>22128</v>
      </c>
      <c r="E41" s="599"/>
      <c r="F41" s="272">
        <v>19553</v>
      </c>
      <c r="G41" s="260"/>
      <c r="H41" s="26"/>
      <c r="I41" s="282" t="s">
        <v>105</v>
      </c>
      <c r="J41" s="244"/>
      <c r="K41" s="282" t="s">
        <v>105</v>
      </c>
      <c r="L41" s="244"/>
      <c r="M41" s="282" t="s">
        <v>105</v>
      </c>
      <c r="N41" s="244"/>
    </row>
    <row r="42" spans="1:21" s="11" customFormat="1" ht="6.6" customHeight="1">
      <c r="A42" s="104"/>
      <c r="B42" s="255"/>
      <c r="C42" s="261"/>
      <c r="D42" s="255"/>
      <c r="E42" s="601"/>
      <c r="F42" s="255"/>
      <c r="G42" s="257"/>
      <c r="I42" s="254"/>
      <c r="J42" s="254"/>
      <c r="K42" s="254"/>
      <c r="L42" s="254"/>
      <c r="M42" s="254"/>
      <c r="N42" s="254"/>
    </row>
    <row r="43" spans="1:21" s="11" customFormat="1" ht="12">
      <c r="A43" s="446" t="s">
        <v>13</v>
      </c>
      <c r="B43" s="313">
        <f>D43+F43</f>
        <v>44507</v>
      </c>
      <c r="C43" s="269"/>
      <c r="D43" s="313">
        <f>D44+D45+D48+D49+D53</f>
        <v>25529</v>
      </c>
      <c r="E43" s="602"/>
      <c r="F43" s="313">
        <f>F44+F45+F48+F49+F53</f>
        <v>18978</v>
      </c>
      <c r="G43" s="269"/>
      <c r="H43" s="21"/>
      <c r="I43" s="293">
        <f>I44+I45+I48+I49</f>
        <v>100</v>
      </c>
      <c r="J43" s="293"/>
      <c r="K43" s="293">
        <f>K44+K45+K48+K49</f>
        <v>100</v>
      </c>
      <c r="L43" s="293"/>
      <c r="M43" s="293">
        <f>M44+M45+M48+M49</f>
        <v>100</v>
      </c>
      <c r="N43" s="253"/>
    </row>
    <row r="44" spans="1:21" s="11" customFormat="1" ht="11.4">
      <c r="A44" s="46" t="s">
        <v>20</v>
      </c>
      <c r="B44" s="272">
        <f>D44+F44</f>
        <v>2028</v>
      </c>
      <c r="C44" s="272"/>
      <c r="D44" s="272">
        <v>87</v>
      </c>
      <c r="E44" s="599" t="s">
        <v>1</v>
      </c>
      <c r="F44" s="272">
        <v>1941</v>
      </c>
      <c r="G44" s="260"/>
      <c r="H44" s="26"/>
      <c r="I44" s="244">
        <f t="shared" ref="I44:I49" si="9">B44/SUM($B$44+$B$45+$B$48+$B$49)*100</f>
        <v>7.4889217134416537</v>
      </c>
      <c r="J44" s="244"/>
      <c r="K44" s="244">
        <f t="shared" ref="K44:K52" si="10">D44/SUM($D$44+$D$45+$D$48+$D$49)*100</f>
        <v>0.62014398745455834</v>
      </c>
      <c r="L44" s="244"/>
      <c r="M44" s="244">
        <f t="shared" ref="M44:M52" si="11">F44/SUM($F$44+$F$45+$F$48+$F$49)*100</f>
        <v>14.872423569075167</v>
      </c>
      <c r="N44" s="244"/>
      <c r="P44" s="36"/>
      <c r="Q44" s="676"/>
      <c r="R44" s="36"/>
      <c r="S44" s="676"/>
      <c r="T44" s="36"/>
      <c r="U44" s="676"/>
    </row>
    <row r="45" spans="1:21" s="11" customFormat="1" ht="11.4">
      <c r="A45" s="112" t="s">
        <v>155</v>
      </c>
      <c r="B45" s="272">
        <f>D45+F45</f>
        <v>625</v>
      </c>
      <c r="C45" s="260"/>
      <c r="D45" s="272">
        <f>SUM($D$46:$D$47)</f>
        <v>516</v>
      </c>
      <c r="E45" s="600" t="s">
        <v>1</v>
      </c>
      <c r="F45" s="272">
        <f>SUM($F$46:$F$47)</f>
        <v>109</v>
      </c>
      <c r="G45" s="260" t="s">
        <v>1</v>
      </c>
      <c r="H45" s="26"/>
      <c r="I45" s="244">
        <f t="shared" si="9"/>
        <v>2.3079763663220088</v>
      </c>
      <c r="J45" s="244"/>
      <c r="K45" s="244">
        <f t="shared" si="10"/>
        <v>3.6780953738684152</v>
      </c>
      <c r="L45" s="244"/>
      <c r="M45" s="244">
        <f t="shared" si="11"/>
        <v>0.83518504329170173</v>
      </c>
      <c r="N45" s="244"/>
      <c r="P45" s="36"/>
      <c r="Q45" s="36"/>
      <c r="R45" s="36"/>
      <c r="S45" s="36"/>
      <c r="T45" s="36"/>
      <c r="U45" s="36"/>
    </row>
    <row r="46" spans="1:21" s="11" customFormat="1" ht="11.4">
      <c r="A46" s="47" t="s">
        <v>25</v>
      </c>
      <c r="B46" s="272">
        <f t="shared" ref="B46:B52" si="12">D46+F46</f>
        <v>443</v>
      </c>
      <c r="C46" s="272" t="s">
        <v>1</v>
      </c>
      <c r="D46" s="272">
        <v>394</v>
      </c>
      <c r="E46" s="599" t="s">
        <v>1</v>
      </c>
      <c r="F46" s="272">
        <v>49</v>
      </c>
      <c r="G46" s="260" t="s">
        <v>1</v>
      </c>
      <c r="H46" s="26"/>
      <c r="I46" s="244">
        <f t="shared" si="9"/>
        <v>1.6358936484490401</v>
      </c>
      <c r="J46" s="244"/>
      <c r="K46" s="244">
        <f t="shared" si="10"/>
        <v>2.8084681730700689</v>
      </c>
      <c r="L46" s="244"/>
      <c r="M46" s="244">
        <f t="shared" si="11"/>
        <v>0.37545015707608614</v>
      </c>
      <c r="N46" s="244"/>
      <c r="P46" s="36"/>
      <c r="Q46" s="676"/>
      <c r="R46" s="36"/>
      <c r="S46" s="676"/>
      <c r="T46" s="36"/>
      <c r="U46" s="676"/>
    </row>
    <row r="47" spans="1:21" s="11" customFormat="1" ht="11.4">
      <c r="A47" s="47" t="s">
        <v>187</v>
      </c>
      <c r="B47" s="272">
        <f>D47+F47</f>
        <v>182</v>
      </c>
      <c r="C47" s="272" t="s">
        <v>1</v>
      </c>
      <c r="D47" s="272">
        <v>122</v>
      </c>
      <c r="E47" s="599" t="s">
        <v>1</v>
      </c>
      <c r="F47" s="272">
        <v>60</v>
      </c>
      <c r="G47" s="260" t="s">
        <v>1</v>
      </c>
      <c r="H47" s="26"/>
      <c r="I47" s="244">
        <f t="shared" si="9"/>
        <v>0.67208271787296892</v>
      </c>
      <c r="J47" s="244"/>
      <c r="K47" s="244">
        <f t="shared" si="10"/>
        <v>0.86962720079834621</v>
      </c>
      <c r="L47" s="244"/>
      <c r="M47" s="244">
        <f t="shared" si="11"/>
        <v>0.45973488621561565</v>
      </c>
      <c r="N47" s="244"/>
      <c r="P47" s="36"/>
      <c r="Q47" s="676"/>
      <c r="R47" s="36"/>
      <c r="S47" s="676"/>
      <c r="T47" s="36"/>
      <c r="U47" s="676"/>
    </row>
    <row r="48" spans="1:21" s="11" customFormat="1" ht="11.4">
      <c r="A48" s="46" t="s">
        <v>21</v>
      </c>
      <c r="B48" s="272">
        <f t="shared" si="12"/>
        <v>10508</v>
      </c>
      <c r="C48" s="272"/>
      <c r="D48" s="272">
        <v>8368</v>
      </c>
      <c r="E48" s="272"/>
      <c r="F48" s="272">
        <v>2140</v>
      </c>
      <c r="G48" s="260"/>
      <c r="H48" s="26"/>
      <c r="I48" s="244">
        <f t="shared" si="9"/>
        <v>38.80354505169867</v>
      </c>
      <c r="J48" s="244"/>
      <c r="K48" s="244">
        <f t="shared" si="10"/>
        <v>59.647872264594767</v>
      </c>
      <c r="L48" s="244"/>
      <c r="M48" s="244">
        <f t="shared" si="11"/>
        <v>16.39721094169029</v>
      </c>
      <c r="N48" s="244"/>
      <c r="P48" s="36"/>
      <c r="Q48" s="676"/>
      <c r="R48" s="36"/>
      <c r="S48" s="676"/>
      <c r="T48" s="36"/>
      <c r="U48" s="676"/>
    </row>
    <row r="49" spans="1:21" s="11" customFormat="1" ht="11.4">
      <c r="A49" s="112" t="s">
        <v>156</v>
      </c>
      <c r="B49" s="272">
        <f t="shared" si="12"/>
        <v>13919</v>
      </c>
      <c r="C49" s="260"/>
      <c r="D49" s="272">
        <f>SUM($D$50:$D$52)</f>
        <v>5058</v>
      </c>
      <c r="E49" s="260"/>
      <c r="F49" s="272">
        <f>SUM($F$50:$F$52)</f>
        <v>8861</v>
      </c>
      <c r="G49" s="260"/>
      <c r="H49" s="26"/>
      <c r="I49" s="244">
        <f t="shared" si="9"/>
        <v>51.399556868537665</v>
      </c>
      <c r="J49" s="244"/>
      <c r="K49" s="244">
        <f t="shared" si="10"/>
        <v>36.053888374082263</v>
      </c>
      <c r="L49" s="244"/>
      <c r="M49" s="244">
        <f t="shared" si="11"/>
        <v>67.895180445942842</v>
      </c>
      <c r="N49" s="244"/>
      <c r="P49" s="36"/>
      <c r="Q49" s="36"/>
      <c r="R49" s="36"/>
      <c r="S49" s="36"/>
      <c r="T49" s="36"/>
      <c r="U49" s="36"/>
    </row>
    <row r="50" spans="1:21" s="11" customFormat="1" ht="11.4">
      <c r="A50" s="640" t="s">
        <v>188</v>
      </c>
      <c r="B50" s="272">
        <f t="shared" si="12"/>
        <v>10</v>
      </c>
      <c r="C50" s="260" t="s">
        <v>1</v>
      </c>
      <c r="D50" s="272">
        <v>0</v>
      </c>
      <c r="E50" s="260"/>
      <c r="F50" s="272">
        <v>10</v>
      </c>
      <c r="G50" s="260" t="s">
        <v>1</v>
      </c>
      <c r="H50" s="26"/>
      <c r="I50" s="244"/>
      <c r="J50" s="244"/>
      <c r="K50" s="244">
        <f t="shared" si="10"/>
        <v>0</v>
      </c>
      <c r="L50" s="244"/>
      <c r="M50" s="244">
        <f t="shared" si="11"/>
        <v>7.6622481035935941E-2</v>
      </c>
      <c r="N50" s="244"/>
      <c r="P50" s="36"/>
      <c r="Q50" s="676"/>
      <c r="R50" s="36"/>
      <c r="S50" s="676"/>
      <c r="T50" s="36"/>
      <c r="U50" s="676"/>
    </row>
    <row r="51" spans="1:21" s="11" customFormat="1" ht="11.4">
      <c r="A51" s="47" t="s">
        <v>125</v>
      </c>
      <c r="B51" s="272">
        <f t="shared" si="12"/>
        <v>12986</v>
      </c>
      <c r="C51" s="272"/>
      <c r="D51" s="272">
        <v>4955</v>
      </c>
      <c r="E51" s="272"/>
      <c r="F51" s="272">
        <v>8031</v>
      </c>
      <c r="G51" s="260"/>
      <c r="H51" s="26"/>
      <c r="I51" s="244">
        <f>B51/SUM($B$44+$B$45+$B$48+$B$49)*100</f>
        <v>47.954209748892175</v>
      </c>
      <c r="J51" s="244"/>
      <c r="K51" s="244">
        <f t="shared" si="10"/>
        <v>35.319694917670539</v>
      </c>
      <c r="L51" s="244"/>
      <c r="M51" s="244">
        <f t="shared" si="11"/>
        <v>61.535514519960152</v>
      </c>
      <c r="N51" s="244"/>
      <c r="P51" s="36"/>
      <c r="Q51" s="676"/>
      <c r="R51" s="36"/>
      <c r="S51" s="676"/>
      <c r="T51" s="36"/>
      <c r="U51" s="676"/>
    </row>
    <row r="52" spans="1:21" s="11" customFormat="1" ht="11.4">
      <c r="A52" s="47" t="s">
        <v>28</v>
      </c>
      <c r="B52" s="272">
        <f t="shared" si="12"/>
        <v>923</v>
      </c>
      <c r="C52" s="272" t="s">
        <v>1</v>
      </c>
      <c r="D52" s="272">
        <v>103</v>
      </c>
      <c r="E52" s="272" t="s">
        <v>1</v>
      </c>
      <c r="F52" s="272">
        <v>820</v>
      </c>
      <c r="G52" s="260" t="s">
        <v>1</v>
      </c>
      <c r="H52" s="26"/>
      <c r="I52" s="244">
        <f>B52/SUM($B$44+$B$45+$B$48+$B$49)*100</f>
        <v>3.4084194977843429</v>
      </c>
      <c r="J52" s="244"/>
      <c r="K52" s="244">
        <f t="shared" si="10"/>
        <v>0.73419345641171863</v>
      </c>
      <c r="L52" s="244"/>
      <c r="M52" s="244">
        <f t="shared" si="11"/>
        <v>6.2830434449467472</v>
      </c>
      <c r="N52" s="244"/>
      <c r="P52" s="36"/>
      <c r="Q52" s="676"/>
      <c r="R52" s="36"/>
      <c r="S52" s="676"/>
      <c r="T52" s="36"/>
      <c r="U52" s="676"/>
    </row>
    <row r="53" spans="1:21" s="11" customFormat="1" ht="11.4">
      <c r="A53" s="55" t="s">
        <v>11</v>
      </c>
      <c r="B53" s="272">
        <f>D53+F53</f>
        <v>17427</v>
      </c>
      <c r="C53" s="272"/>
      <c r="D53" s="272">
        <v>11500</v>
      </c>
      <c r="E53" s="272"/>
      <c r="F53" s="272">
        <v>5927</v>
      </c>
      <c r="G53" s="260"/>
      <c r="H53" s="26"/>
      <c r="I53" s="282" t="s">
        <v>105</v>
      </c>
      <c r="J53" s="244"/>
      <c r="K53" s="282" t="s">
        <v>105</v>
      </c>
      <c r="L53" s="244"/>
      <c r="M53" s="282" t="s">
        <v>105</v>
      </c>
      <c r="N53" s="244"/>
      <c r="P53" s="36"/>
      <c r="Q53" s="676"/>
      <c r="R53" s="36"/>
      <c r="S53" s="676"/>
      <c r="T53" s="36"/>
      <c r="U53" s="676"/>
    </row>
    <row r="54" spans="1:21" s="11" customFormat="1" ht="6.6" customHeight="1" thickBot="1">
      <c r="A54" s="54"/>
      <c r="B54" s="15"/>
      <c r="C54" s="338"/>
      <c r="D54" s="15"/>
      <c r="E54" s="338"/>
      <c r="F54" s="15"/>
      <c r="G54" s="338"/>
      <c r="H54" s="37"/>
      <c r="I54" s="60"/>
      <c r="J54" s="60"/>
      <c r="K54" s="60"/>
      <c r="L54" s="60"/>
      <c r="M54" s="60"/>
      <c r="N54" s="37"/>
      <c r="P54" s="36"/>
      <c r="Q54" s="36"/>
      <c r="R54" s="36"/>
      <c r="S54" s="36"/>
      <c r="T54" s="36"/>
      <c r="U54" s="36"/>
    </row>
    <row r="55" spans="1:21" s="4" customFormat="1" ht="6.6" customHeight="1">
      <c r="A55" s="7"/>
      <c r="B55" s="7"/>
      <c r="C55" s="337"/>
      <c r="D55" s="7"/>
      <c r="E55" s="337"/>
      <c r="F55" s="7"/>
      <c r="G55" s="337"/>
      <c r="H55" s="7"/>
      <c r="I55" s="7"/>
      <c r="J55" s="7"/>
      <c r="K55" s="7"/>
      <c r="L55" s="7"/>
      <c r="M55" s="7"/>
      <c r="N55" s="7"/>
      <c r="P55" s="18"/>
      <c r="Q55" s="18"/>
      <c r="R55" s="18"/>
      <c r="S55" s="18"/>
      <c r="T55" s="18"/>
      <c r="U55" s="18"/>
    </row>
    <row r="56" spans="1:21" s="4" customFormat="1" ht="11.4">
      <c r="A56" s="13" t="s">
        <v>52</v>
      </c>
      <c r="C56" s="330"/>
      <c r="E56" s="330"/>
      <c r="G56" s="330"/>
    </row>
    <row r="57" spans="1:21" s="4" customFormat="1" ht="22.5" customHeight="1">
      <c r="A57" s="649" t="s">
        <v>157</v>
      </c>
      <c r="B57" s="649"/>
      <c r="C57" s="649"/>
      <c r="D57" s="649"/>
      <c r="E57" s="649"/>
      <c r="F57" s="649"/>
      <c r="G57" s="649"/>
      <c r="H57" s="649"/>
      <c r="I57" s="649"/>
      <c r="J57" s="649"/>
      <c r="K57" s="649"/>
      <c r="L57" s="649"/>
      <c r="M57" s="649"/>
      <c r="N57" s="649"/>
    </row>
    <row r="58" spans="1:21" s="4" customFormat="1" ht="10.199999999999999">
      <c r="A58" s="3" t="s">
        <v>31</v>
      </c>
      <c r="B58" s="101"/>
      <c r="C58" s="368"/>
      <c r="D58" s="102"/>
      <c r="E58" s="367"/>
      <c r="F58" s="102"/>
      <c r="G58" s="367"/>
      <c r="H58" s="102"/>
      <c r="I58" s="102"/>
      <c r="J58" s="102"/>
      <c r="K58" s="102"/>
      <c r="L58" s="102"/>
      <c r="M58" s="102"/>
    </row>
    <row r="59" spans="1:21" s="4" customFormat="1" ht="10.199999999999999">
      <c r="A59" s="158" t="s">
        <v>117</v>
      </c>
      <c r="C59" s="330"/>
      <c r="E59" s="330"/>
      <c r="G59" s="330"/>
    </row>
    <row r="60" spans="1:21" s="4" customFormat="1" ht="10.199999999999999">
      <c r="A60" s="4" t="s">
        <v>186</v>
      </c>
      <c r="B60" s="6"/>
      <c r="C60" s="330"/>
      <c r="E60" s="330"/>
      <c r="G60" s="330"/>
      <c r="N60" s="7"/>
    </row>
    <row r="62" spans="1:21">
      <c r="A62" s="328"/>
    </row>
    <row r="63" spans="1:21">
      <c r="A63" s="328"/>
    </row>
    <row r="64" spans="1:21">
      <c r="A64" s="328"/>
      <c r="B64" s="323"/>
    </row>
    <row r="65" spans="1:4">
      <c r="A65" s="328"/>
    </row>
    <row r="66" spans="1:4">
      <c r="A66" s="328"/>
      <c r="B66" s="323"/>
      <c r="D66" s="323"/>
    </row>
    <row r="67" spans="1:4">
      <c r="A67" s="328"/>
    </row>
    <row r="68" spans="1:4">
      <c r="A68" s="328"/>
    </row>
    <row r="69" spans="1:4">
      <c r="A69" s="328"/>
    </row>
  </sheetData>
  <mergeCells count="13">
    <mergeCell ref="D10:E10"/>
    <mergeCell ref="K10:L10"/>
    <mergeCell ref="A57:N57"/>
    <mergeCell ref="A1:N1"/>
    <mergeCell ref="A4:A10"/>
    <mergeCell ref="B4:G4"/>
    <mergeCell ref="I4:N4"/>
    <mergeCell ref="D7:G7"/>
    <mergeCell ref="K7:N7"/>
    <mergeCell ref="B7:C10"/>
    <mergeCell ref="F10:G10"/>
    <mergeCell ref="I7:J10"/>
    <mergeCell ref="M10:N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"/>
  <sheetViews>
    <sheetView zoomScaleNormal="100" workbookViewId="0">
      <pane xSplit="1" ySplit="11" topLeftCell="B42" activePane="bottomRight" state="frozen"/>
      <selection pane="topRight" activeCell="B1" sqref="B1"/>
      <selection pane="bottomLeft" activeCell="A12" sqref="A12"/>
      <selection pane="bottomRight" activeCell="P17" sqref="P17"/>
    </sheetView>
  </sheetViews>
  <sheetFormatPr defaultColWidth="11.44140625" defaultRowHeight="13.2"/>
  <cols>
    <col min="1" max="1" width="25.6640625" style="106" customWidth="1"/>
    <col min="2" max="2" width="8.6640625" style="106" customWidth="1"/>
    <col min="3" max="3" width="2.6640625" style="370" customWidth="1"/>
    <col min="4" max="4" width="8.6640625" style="106" customWidth="1"/>
    <col min="5" max="5" width="2.6640625" style="370" customWidth="1"/>
    <col min="6" max="6" width="8.6640625" style="106" customWidth="1"/>
    <col min="7" max="7" width="2.6640625" style="370" customWidth="1"/>
    <col min="8" max="8" width="1.6640625" style="106" customWidth="1"/>
    <col min="9" max="9" width="8.6640625" style="106" customWidth="1"/>
    <col min="10" max="10" width="2.6640625" style="106" customWidth="1"/>
    <col min="11" max="11" width="8.6640625" style="106" customWidth="1"/>
    <col min="12" max="12" width="2.6640625" style="106" customWidth="1"/>
    <col min="13" max="13" width="8.6640625" style="106" customWidth="1"/>
    <col min="14" max="14" width="2.6640625" style="106" customWidth="1"/>
    <col min="15" max="16384" width="11.44140625" style="1"/>
  </cols>
  <sheetData>
    <row r="1" spans="1:14" ht="38.25" customHeight="1">
      <c r="A1" s="670" t="s">
        <v>209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1"/>
    </row>
    <row r="2" spans="1:14" s="11" customFormat="1" ht="6.6" customHeight="1" thickBot="1">
      <c r="A2" s="107"/>
      <c r="B2" s="107"/>
      <c r="C2" s="371"/>
      <c r="D2" s="107"/>
      <c r="E2" s="371"/>
      <c r="F2" s="107"/>
      <c r="G2" s="371"/>
      <c r="H2" s="107"/>
      <c r="I2" s="107"/>
      <c r="J2" s="107"/>
      <c r="K2" s="107"/>
      <c r="L2" s="107"/>
      <c r="M2" s="107"/>
      <c r="N2" s="107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.75" customHeight="1">
      <c r="A4" s="656" t="s">
        <v>150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11" customFormat="1" ht="6.6" customHeight="1">
      <c r="A12" s="108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42" t="s">
        <v>60</v>
      </c>
      <c r="B13" s="470">
        <f>D13+F13</f>
        <v>283751</v>
      </c>
      <c r="C13" s="558"/>
      <c r="D13" s="562">
        <f>SUM(D14:D22)</f>
        <v>92361</v>
      </c>
      <c r="E13" s="558"/>
      <c r="F13" s="562">
        <f>SUM(F14:F22)</f>
        <v>191390</v>
      </c>
      <c r="G13" s="558"/>
      <c r="H13" s="542"/>
      <c r="I13" s="544">
        <f>SUM(I14:I21)</f>
        <v>100</v>
      </c>
      <c r="J13" s="544"/>
      <c r="K13" s="544">
        <f>SUM(K14:K21)</f>
        <v>99.999999999999986</v>
      </c>
      <c r="L13" s="544"/>
      <c r="M13" s="544">
        <f>SUM(M14:M21)</f>
        <v>100.00000000000001</v>
      </c>
      <c r="N13" s="568"/>
    </row>
    <row r="14" spans="1:14" s="11" customFormat="1" ht="11.4">
      <c r="A14" s="563" t="s">
        <v>20</v>
      </c>
      <c r="B14" s="485">
        <f t="shared" ref="B14:B22" si="0">D14+F14</f>
        <v>126939</v>
      </c>
      <c r="C14" s="485"/>
      <c r="D14" s="485">
        <v>5876</v>
      </c>
      <c r="E14" s="485"/>
      <c r="F14" s="485">
        <v>121063</v>
      </c>
      <c r="G14" s="564"/>
      <c r="H14" s="565"/>
      <c r="I14" s="566">
        <f t="shared" ref="I14:I21" si="1">B14*100/SUM($B$14:$B$21)</f>
        <v>56.50699109253349</v>
      </c>
      <c r="J14" s="566"/>
      <c r="K14" s="566">
        <f>D14*100/SUM($D$14:$D$21)</f>
        <v>10.004597074898268</v>
      </c>
      <c r="L14" s="566"/>
      <c r="M14" s="598">
        <f>F14*100/SUM($F$14:$F$21)</f>
        <v>72.969079621481526</v>
      </c>
      <c r="N14" s="569"/>
    </row>
    <row r="15" spans="1:14" s="11" customFormat="1" ht="11.4">
      <c r="A15" s="563" t="s">
        <v>25</v>
      </c>
      <c r="B15" s="485">
        <f t="shared" si="0"/>
        <v>3211</v>
      </c>
      <c r="C15" s="485"/>
      <c r="D15" s="485">
        <v>1607</v>
      </c>
      <c r="E15" s="485" t="s">
        <v>1</v>
      </c>
      <c r="F15" s="485">
        <v>1604</v>
      </c>
      <c r="G15" s="486"/>
      <c r="H15" s="521"/>
      <c r="I15" s="566">
        <f t="shared" si="1"/>
        <v>1.4293790592184044</v>
      </c>
      <c r="J15" s="488"/>
      <c r="K15" s="566">
        <f t="shared" ref="K15:K21" si="2">D15*100/SUM($D$14:$D$21)</f>
        <v>2.7361108746360649</v>
      </c>
      <c r="L15" s="488"/>
      <c r="M15" s="598">
        <f t="shared" ref="M15:M21" si="3">F15*100/SUM($F$14:$F$21)</f>
        <v>0.96678922307275028</v>
      </c>
      <c r="N15" s="502"/>
    </row>
    <row r="16" spans="1:14" s="11" customFormat="1" ht="11.4">
      <c r="A16" s="563" t="s">
        <v>26</v>
      </c>
      <c r="B16" s="485">
        <f t="shared" si="0"/>
        <v>41917</v>
      </c>
      <c r="C16" s="485"/>
      <c r="D16" s="485">
        <v>22805</v>
      </c>
      <c r="E16" s="485"/>
      <c r="F16" s="485">
        <v>19112</v>
      </c>
      <c r="G16" s="486"/>
      <c r="H16" s="521"/>
      <c r="I16" s="566">
        <f t="shared" si="1"/>
        <v>18.659384000391732</v>
      </c>
      <c r="J16" s="488"/>
      <c r="K16" s="566">
        <f t="shared" si="2"/>
        <v>38.828256687041353</v>
      </c>
      <c r="L16" s="488"/>
      <c r="M16" s="598">
        <f t="shared" si="3"/>
        <v>11.519498523295763</v>
      </c>
      <c r="N16" s="502"/>
    </row>
    <row r="17" spans="1:14" s="11" customFormat="1" ht="11.4">
      <c r="A17" s="563" t="s">
        <v>21</v>
      </c>
      <c r="B17" s="485">
        <f t="shared" si="0"/>
        <v>24326</v>
      </c>
      <c r="C17" s="485"/>
      <c r="D17" s="485">
        <v>15163</v>
      </c>
      <c r="E17" s="485"/>
      <c r="F17" s="485">
        <v>9163</v>
      </c>
      <c r="G17" s="564"/>
      <c r="H17" s="565"/>
      <c r="I17" s="566">
        <f t="shared" si="1"/>
        <v>10.828737151836469</v>
      </c>
      <c r="J17" s="566"/>
      <c r="K17" s="566">
        <f t="shared" si="2"/>
        <v>25.816832104608991</v>
      </c>
      <c r="L17" s="566"/>
      <c r="M17" s="598">
        <f t="shared" si="3"/>
        <v>5.5228738472665899</v>
      </c>
      <c r="N17" s="569"/>
    </row>
    <row r="18" spans="1:14" s="11" customFormat="1" ht="11.4">
      <c r="A18" s="563" t="s">
        <v>27</v>
      </c>
      <c r="B18" s="485">
        <f t="shared" si="0"/>
        <v>6253</v>
      </c>
      <c r="C18" s="485"/>
      <c r="D18" s="485">
        <v>4618</v>
      </c>
      <c r="E18" s="485"/>
      <c r="F18" s="485">
        <v>1635</v>
      </c>
      <c r="G18" s="486"/>
      <c r="H18" s="521"/>
      <c r="I18" s="566">
        <f t="shared" si="1"/>
        <v>2.7835276416358399</v>
      </c>
      <c r="J18" s="488"/>
      <c r="K18" s="566">
        <f t="shared" si="2"/>
        <v>7.8627006963717161</v>
      </c>
      <c r="L18" s="488"/>
      <c r="M18" s="598">
        <f t="shared" si="3"/>
        <v>0.98547405219697426</v>
      </c>
      <c r="N18" s="502"/>
    </row>
    <row r="19" spans="1:14" s="11" customFormat="1" ht="11.4">
      <c r="A19" s="563" t="s">
        <v>61</v>
      </c>
      <c r="B19" s="485">
        <f>D19+F19</f>
        <v>15305</v>
      </c>
      <c r="C19" s="485"/>
      <c r="D19" s="485">
        <v>5515</v>
      </c>
      <c r="E19" s="485"/>
      <c r="F19" s="485">
        <v>9790</v>
      </c>
      <c r="G19" s="486"/>
      <c r="H19" s="521"/>
      <c r="I19" s="566">
        <f t="shared" si="1"/>
        <v>6.8130322333658295</v>
      </c>
      <c r="J19" s="488"/>
      <c r="K19" s="566">
        <f t="shared" si="2"/>
        <v>9.3899511347964513</v>
      </c>
      <c r="L19" s="488"/>
      <c r="M19" s="598">
        <f t="shared" si="3"/>
        <v>5.9007895847146044</v>
      </c>
      <c r="N19" s="502"/>
    </row>
    <row r="20" spans="1:14" s="11" customFormat="1" ht="11.4">
      <c r="A20" s="563" t="s">
        <v>62</v>
      </c>
      <c r="B20" s="485">
        <f t="shared" si="0"/>
        <v>6411</v>
      </c>
      <c r="C20" s="485"/>
      <c r="D20" s="485">
        <v>3130</v>
      </c>
      <c r="E20" s="485"/>
      <c r="F20" s="485">
        <v>3281</v>
      </c>
      <c r="G20" s="486"/>
      <c r="H20" s="521"/>
      <c r="I20" s="566">
        <f t="shared" si="1"/>
        <v>2.8538614601834911</v>
      </c>
      <c r="J20" s="488"/>
      <c r="K20" s="566">
        <f t="shared" si="2"/>
        <v>5.3292016413260006</v>
      </c>
      <c r="L20" s="488"/>
      <c r="M20" s="598">
        <f t="shared" si="3"/>
        <v>1.9775782050509312</v>
      </c>
      <c r="N20" s="502"/>
    </row>
    <row r="21" spans="1:14" s="11" customFormat="1" ht="11.4">
      <c r="A21" s="563" t="s">
        <v>176</v>
      </c>
      <c r="B21" s="485">
        <f>D21+F21</f>
        <v>281</v>
      </c>
      <c r="C21" s="485" t="s">
        <v>1</v>
      </c>
      <c r="D21" s="485">
        <v>19</v>
      </c>
      <c r="E21" s="485" t="s">
        <v>1</v>
      </c>
      <c r="F21" s="485">
        <v>262</v>
      </c>
      <c r="G21" s="615" t="s">
        <v>1</v>
      </c>
      <c r="H21" s="521"/>
      <c r="I21" s="566">
        <f t="shared" si="1"/>
        <v>0.1250873608347467</v>
      </c>
      <c r="J21" s="488"/>
      <c r="K21" s="566">
        <f t="shared" si="2"/>
        <v>3.2349786321148245E-2</v>
      </c>
      <c r="L21" s="488"/>
      <c r="M21" s="598">
        <f t="shared" si="3"/>
        <v>0.1579169429208607</v>
      </c>
      <c r="N21" s="502"/>
    </row>
    <row r="22" spans="1:14" s="11" customFormat="1" ht="11.4">
      <c r="A22" s="563" t="s">
        <v>11</v>
      </c>
      <c r="B22" s="485">
        <f t="shared" si="0"/>
        <v>59108</v>
      </c>
      <c r="C22" s="485"/>
      <c r="D22" s="485">
        <v>33628</v>
      </c>
      <c r="E22" s="485"/>
      <c r="F22" s="485">
        <v>25480</v>
      </c>
      <c r="G22" s="631"/>
      <c r="H22" s="565"/>
      <c r="I22" s="570" t="s">
        <v>105</v>
      </c>
      <c r="J22" s="507"/>
      <c r="K22" s="570" t="s">
        <v>105</v>
      </c>
      <c r="L22" s="566"/>
      <c r="M22" s="570" t="s">
        <v>105</v>
      </c>
      <c r="N22" s="569"/>
    </row>
    <row r="23" spans="1:14" s="11" customFormat="1" ht="6.6" customHeight="1">
      <c r="A23" s="29"/>
      <c r="B23" s="302"/>
      <c r="C23" s="627"/>
      <c r="D23" s="302"/>
      <c r="E23" s="627"/>
      <c r="F23" s="302"/>
      <c r="G23" s="627"/>
      <c r="H23" s="29"/>
      <c r="I23" s="406"/>
      <c r="J23" s="406"/>
      <c r="K23" s="406"/>
      <c r="L23" s="406"/>
      <c r="M23" s="406"/>
      <c r="N23" s="304"/>
    </row>
    <row r="24" spans="1:14" s="11" customFormat="1" ht="12">
      <c r="A24" s="446" t="s">
        <v>133</v>
      </c>
      <c r="B24" s="404">
        <f t="shared" ref="B24:B33" si="4">D24+F24</f>
        <v>39770</v>
      </c>
      <c r="C24" s="628"/>
      <c r="D24" s="404">
        <f>SUM(D25:D33)</f>
        <v>11889</v>
      </c>
      <c r="E24" s="628"/>
      <c r="F24" s="404">
        <f>SUM(F25:F33)</f>
        <v>27881</v>
      </c>
      <c r="G24" s="628"/>
      <c r="H24" s="109"/>
      <c r="I24" s="407">
        <f>SUM(I25:I32)</f>
        <v>100</v>
      </c>
      <c r="J24" s="407"/>
      <c r="K24" s="407">
        <f>SUM(K25:K32)</f>
        <v>100</v>
      </c>
      <c r="L24" s="407"/>
      <c r="M24" s="407">
        <f>SUM(M25:M32)</f>
        <v>99.999999999999986</v>
      </c>
      <c r="N24" s="305"/>
    </row>
    <row r="25" spans="1:14" s="11" customFormat="1" ht="11.4">
      <c r="A25" s="450" t="s">
        <v>20</v>
      </c>
      <c r="B25" s="405">
        <f t="shared" si="4"/>
        <v>21140</v>
      </c>
      <c r="C25" s="630"/>
      <c r="D25" s="405">
        <v>1146</v>
      </c>
      <c r="E25" s="405"/>
      <c r="F25" s="405">
        <v>19994</v>
      </c>
      <c r="G25" s="630"/>
      <c r="H25" s="111"/>
      <c r="I25" s="408">
        <f>B25*100/SUM($B$25:$B$32)</f>
        <v>58.622888993649646</v>
      </c>
      <c r="J25" s="408"/>
      <c r="K25" s="408">
        <f>D25*100/SUM($D$25:$D$32)</f>
        <v>10.823573857196827</v>
      </c>
      <c r="L25" s="408"/>
      <c r="M25" s="408">
        <f>F25*100/SUM($F$25:$F$32)</f>
        <v>78.4909512032348</v>
      </c>
      <c r="N25" s="307"/>
    </row>
    <row r="26" spans="1:14" s="11" customFormat="1" ht="11.4">
      <c r="A26" s="450" t="s">
        <v>25</v>
      </c>
      <c r="B26" s="405">
        <f t="shared" si="4"/>
        <v>210</v>
      </c>
      <c r="C26" s="630" t="s">
        <v>1</v>
      </c>
      <c r="D26" s="405">
        <v>112</v>
      </c>
      <c r="E26" s="405" t="s">
        <v>1</v>
      </c>
      <c r="F26" s="405">
        <v>98</v>
      </c>
      <c r="G26" s="630" t="s">
        <v>1</v>
      </c>
      <c r="H26" s="111"/>
      <c r="I26" s="408">
        <f t="shared" ref="I26:I30" si="5">B26*100/SUM($B$25:$B$32)</f>
        <v>0.58234657940711576</v>
      </c>
      <c r="J26" s="408"/>
      <c r="K26" s="408">
        <f t="shared" ref="K26:K30" si="6">D26*100/SUM($D$25:$D$32)</f>
        <v>1.0578012844729883</v>
      </c>
      <c r="L26" s="408"/>
      <c r="M26" s="408">
        <f t="shared" ref="M26:M32" si="7">F26*100/SUM($F$25:$F$32)</f>
        <v>0.38472107721901622</v>
      </c>
      <c r="N26" s="307"/>
    </row>
    <row r="27" spans="1:14" s="11" customFormat="1" ht="11.4">
      <c r="A27" s="450" t="s">
        <v>26</v>
      </c>
      <c r="B27" s="405">
        <f t="shared" si="4"/>
        <v>5061</v>
      </c>
      <c r="C27" s="630"/>
      <c r="D27" s="405">
        <v>3444</v>
      </c>
      <c r="E27" s="405"/>
      <c r="F27" s="405">
        <v>1617</v>
      </c>
      <c r="G27" s="630"/>
      <c r="H27" s="111"/>
      <c r="I27" s="408">
        <f t="shared" si="5"/>
        <v>14.03455256371149</v>
      </c>
      <c r="J27" s="408"/>
      <c r="K27" s="408">
        <f t="shared" si="6"/>
        <v>32.527389497544391</v>
      </c>
      <c r="L27" s="408"/>
      <c r="M27" s="408">
        <f t="shared" si="7"/>
        <v>6.3478977741137674</v>
      </c>
      <c r="N27" s="306"/>
    </row>
    <row r="28" spans="1:14" s="11" customFormat="1" ht="11.4">
      <c r="A28" s="450" t="s">
        <v>21</v>
      </c>
      <c r="B28" s="405">
        <f t="shared" si="4"/>
        <v>3031</v>
      </c>
      <c r="C28" s="630"/>
      <c r="D28" s="405">
        <v>1676</v>
      </c>
      <c r="E28" s="405"/>
      <c r="F28" s="405">
        <v>1355</v>
      </c>
      <c r="G28" s="630"/>
      <c r="H28" s="111"/>
      <c r="I28" s="408">
        <f>B28*100/SUM($B$25:$B$32)</f>
        <v>8.4052022961093709</v>
      </c>
      <c r="J28" s="408"/>
      <c r="K28" s="408">
        <f t="shared" si="6"/>
        <v>15.829240649792217</v>
      </c>
      <c r="L28" s="408"/>
      <c r="M28" s="408">
        <f t="shared" si="7"/>
        <v>5.3193577513445609</v>
      </c>
      <c r="N28" s="307"/>
    </row>
    <row r="29" spans="1:14" s="11" customFormat="1" ht="11.4">
      <c r="A29" s="450" t="s">
        <v>27</v>
      </c>
      <c r="B29" s="405">
        <f t="shared" si="4"/>
        <v>4666</v>
      </c>
      <c r="C29" s="630"/>
      <c r="D29" s="405">
        <v>3472</v>
      </c>
      <c r="E29" s="405"/>
      <c r="F29" s="405">
        <v>1194</v>
      </c>
      <c r="G29" s="630"/>
      <c r="H29" s="111"/>
      <c r="I29" s="408">
        <f>B29*100/SUM($B$25:$B$32)</f>
        <v>12.939186378636199</v>
      </c>
      <c r="J29" s="408"/>
      <c r="K29" s="408">
        <f t="shared" si="6"/>
        <v>32.791839818662638</v>
      </c>
      <c r="L29" s="408"/>
      <c r="M29" s="408">
        <f t="shared" si="7"/>
        <v>4.6873159816276058</v>
      </c>
      <c r="N29" s="307"/>
    </row>
    <row r="30" spans="1:14" s="11" customFormat="1" ht="11.4">
      <c r="A30" s="450" t="s">
        <v>61</v>
      </c>
      <c r="B30" s="405">
        <f t="shared" si="4"/>
        <v>880</v>
      </c>
      <c r="C30" s="630"/>
      <c r="D30" s="405">
        <v>191</v>
      </c>
      <c r="E30" s="405" t="s">
        <v>1</v>
      </c>
      <c r="F30" s="405">
        <v>689</v>
      </c>
      <c r="G30" s="630" t="s">
        <v>1</v>
      </c>
      <c r="H30" s="111"/>
      <c r="I30" s="408">
        <f t="shared" si="5"/>
        <v>2.4403094756107708</v>
      </c>
      <c r="J30" s="408"/>
      <c r="K30" s="408">
        <f t="shared" si="6"/>
        <v>1.803928976199471</v>
      </c>
      <c r="L30" s="408"/>
      <c r="M30" s="408">
        <f t="shared" si="7"/>
        <v>2.7048247163663488</v>
      </c>
      <c r="N30" s="307"/>
    </row>
    <row r="31" spans="1:14" s="11" customFormat="1" ht="11.4">
      <c r="A31" s="450" t="s">
        <v>62</v>
      </c>
      <c r="B31" s="405">
        <f t="shared" si="4"/>
        <v>1025</v>
      </c>
      <c r="C31" s="630"/>
      <c r="D31" s="405">
        <v>528</v>
      </c>
      <c r="E31" s="405" t="s">
        <v>1</v>
      </c>
      <c r="F31" s="405">
        <v>497</v>
      </c>
      <c r="G31" s="630" t="s">
        <v>1</v>
      </c>
      <c r="H31" s="111"/>
      <c r="I31" s="408">
        <f>B31*100/SUM($B$25:$B$32)</f>
        <v>2.8424059232966363</v>
      </c>
      <c r="J31" s="408"/>
      <c r="K31" s="408">
        <f>D31*100/SUM($D$25:$D$32)</f>
        <v>4.9867774839440875</v>
      </c>
      <c r="L31" s="408"/>
      <c r="M31" s="408">
        <f t="shared" si="7"/>
        <v>1.9510854630392964</v>
      </c>
      <c r="N31" s="307"/>
    </row>
    <row r="32" spans="1:14" s="11" customFormat="1" ht="11.4">
      <c r="A32" s="450" t="s">
        <v>176</v>
      </c>
      <c r="B32" s="405">
        <f>D32+F32</f>
        <v>48</v>
      </c>
      <c r="C32" s="630" t="s">
        <v>1</v>
      </c>
      <c r="D32" s="405">
        <v>19</v>
      </c>
      <c r="E32" s="405" t="s">
        <v>1</v>
      </c>
      <c r="F32" s="405">
        <v>29</v>
      </c>
      <c r="G32" s="630" t="s">
        <v>1</v>
      </c>
      <c r="H32" s="111"/>
      <c r="I32" s="408">
        <f>B32*100/SUM($B$25:$B$32)</f>
        <v>0.13310778957876931</v>
      </c>
      <c r="J32" s="408"/>
      <c r="K32" s="408">
        <f>D32*100/SUM($D$25:$D$32)</f>
        <v>0.17944843218738193</v>
      </c>
      <c r="L32" s="408"/>
      <c r="M32" s="408">
        <f t="shared" si="7"/>
        <v>0.11384603305460683</v>
      </c>
      <c r="N32" s="307"/>
    </row>
    <row r="33" spans="1:14" s="11" customFormat="1" ht="11.4">
      <c r="A33" s="112" t="s">
        <v>11</v>
      </c>
      <c r="B33" s="405">
        <f t="shared" si="4"/>
        <v>3709</v>
      </c>
      <c r="C33" s="630"/>
      <c r="D33" s="405">
        <v>1301</v>
      </c>
      <c r="E33" s="405"/>
      <c r="F33" s="405">
        <v>2408</v>
      </c>
      <c r="G33" s="630"/>
      <c r="H33" s="111"/>
      <c r="I33" s="308" t="s">
        <v>105</v>
      </c>
      <c r="J33" s="409"/>
      <c r="K33" s="308" t="s">
        <v>105</v>
      </c>
      <c r="L33" s="409"/>
      <c r="M33" s="308" t="s">
        <v>105</v>
      </c>
      <c r="N33" s="307"/>
    </row>
    <row r="34" spans="1:14" s="11" customFormat="1" ht="6.6" customHeight="1">
      <c r="A34" s="113"/>
      <c r="B34" s="405"/>
      <c r="C34" s="629"/>
      <c r="D34" s="405"/>
      <c r="E34" s="405"/>
      <c r="F34" s="405"/>
      <c r="G34" s="630"/>
      <c r="H34" s="111"/>
      <c r="I34" s="409"/>
      <c r="J34" s="409"/>
      <c r="K34" s="409"/>
      <c r="L34" s="409"/>
      <c r="M34" s="409"/>
      <c r="N34" s="307"/>
    </row>
    <row r="35" spans="1:14" s="11" customFormat="1" ht="12">
      <c r="A35" s="446" t="s">
        <v>132</v>
      </c>
      <c r="B35" s="404">
        <f t="shared" ref="B35:B44" si="8">D35+F35</f>
        <v>121948</v>
      </c>
      <c r="C35" s="628"/>
      <c r="D35" s="404">
        <f>SUM(D36:D44)</f>
        <v>78527</v>
      </c>
      <c r="E35" s="628"/>
      <c r="F35" s="404">
        <f>SUM(F36:F44)</f>
        <v>43421</v>
      </c>
      <c r="G35" s="628"/>
      <c r="H35" s="109"/>
      <c r="I35" s="407">
        <f>SUM(I36:I43)</f>
        <v>100.00000000000001</v>
      </c>
      <c r="J35" s="407"/>
      <c r="K35" s="407">
        <f>SUM(K36:K43)</f>
        <v>100</v>
      </c>
      <c r="L35" s="407"/>
      <c r="M35" s="407">
        <f>SUM(M36:M43)</f>
        <v>100</v>
      </c>
      <c r="N35" s="305"/>
    </row>
    <row r="36" spans="1:14" s="11" customFormat="1" ht="11.4">
      <c r="A36" s="450" t="s">
        <v>20</v>
      </c>
      <c r="B36" s="405">
        <f t="shared" si="8"/>
        <v>11431</v>
      </c>
      <c r="C36" s="630"/>
      <c r="D36" s="405">
        <v>4113</v>
      </c>
      <c r="E36" s="405"/>
      <c r="F36" s="405">
        <v>7318</v>
      </c>
      <c r="G36" s="630"/>
      <c r="H36" s="111"/>
      <c r="I36" s="408">
        <f t="shared" ref="I36:I43" si="9">B36*100/SUM($B$36:$B$43)</f>
        <v>15.505337547305453</v>
      </c>
      <c r="J36" s="408"/>
      <c r="K36" s="408">
        <f>D36*100/SUM($D$36:$D$43)</f>
        <v>8.8320556593441992</v>
      </c>
      <c r="L36" s="408"/>
      <c r="M36" s="408">
        <f t="shared" ref="M36:M43" si="10">F36*100/SUM($F$36:$F$43)</f>
        <v>26.949988951903954</v>
      </c>
      <c r="N36" s="307"/>
    </row>
    <row r="37" spans="1:14" s="11" customFormat="1" ht="11.4">
      <c r="A37" s="450" t="s">
        <v>25</v>
      </c>
      <c r="B37" s="405">
        <f t="shared" si="8"/>
        <v>2409</v>
      </c>
      <c r="C37" s="630" t="s">
        <v>1</v>
      </c>
      <c r="D37" s="405">
        <v>1473</v>
      </c>
      <c r="E37" s="405" t="s">
        <v>1</v>
      </c>
      <c r="F37" s="405">
        <v>936</v>
      </c>
      <c r="G37" s="630" t="s">
        <v>1</v>
      </c>
      <c r="H37" s="111"/>
      <c r="I37" s="408">
        <f t="shared" si="9"/>
        <v>3.2676369653975015</v>
      </c>
      <c r="J37" s="408"/>
      <c r="K37" s="408">
        <f>D37*100/SUM($D$36:$D$43)</f>
        <v>3.1630483798234876</v>
      </c>
      <c r="L37" s="408"/>
      <c r="M37" s="408">
        <f t="shared" si="10"/>
        <v>3.4470059659718641</v>
      </c>
      <c r="N37" s="307"/>
    </row>
    <row r="38" spans="1:14" s="11" customFormat="1" ht="11.4">
      <c r="A38" s="450" t="s">
        <v>26</v>
      </c>
      <c r="B38" s="405">
        <f t="shared" si="8"/>
        <v>25453</v>
      </c>
      <c r="C38" s="630"/>
      <c r="D38" s="405">
        <v>18826</v>
      </c>
      <c r="E38" s="405"/>
      <c r="F38" s="405">
        <v>6627</v>
      </c>
      <c r="G38" s="630"/>
      <c r="H38" s="111"/>
      <c r="I38" s="408">
        <f t="shared" si="9"/>
        <v>34.52518210056563</v>
      </c>
      <c r="J38" s="408"/>
      <c r="K38" s="408">
        <f>D38*100/SUM($D$36:$D$43)</f>
        <v>40.426034486460949</v>
      </c>
      <c r="L38" s="408"/>
      <c r="M38" s="408">
        <f t="shared" si="10"/>
        <v>24.405244162922589</v>
      </c>
      <c r="N38" s="307"/>
    </row>
    <row r="39" spans="1:14" s="11" customFormat="1" ht="11.4">
      <c r="A39" s="450" t="s">
        <v>21</v>
      </c>
      <c r="B39" s="405">
        <f t="shared" si="8"/>
        <v>17219</v>
      </c>
      <c r="C39" s="630"/>
      <c r="D39" s="405">
        <v>13424</v>
      </c>
      <c r="E39" s="405"/>
      <c r="F39" s="405">
        <v>3795</v>
      </c>
      <c r="G39" s="630"/>
      <c r="H39" s="111"/>
      <c r="I39" s="408">
        <f t="shared" si="9"/>
        <v>23.356347408542788</v>
      </c>
      <c r="J39" s="408"/>
      <c r="K39" s="408">
        <f t="shared" ref="K39:K43" si="11">D39*100/SUM($D$36:$D$43)</f>
        <v>28.826043075865918</v>
      </c>
      <c r="L39" s="408"/>
      <c r="M39" s="408">
        <f t="shared" si="10"/>
        <v>13.975841496648744</v>
      </c>
      <c r="N39" s="307"/>
    </row>
    <row r="40" spans="1:14" s="11" customFormat="1" ht="11.4">
      <c r="A40" s="450" t="s">
        <v>27</v>
      </c>
      <c r="B40" s="405">
        <f t="shared" si="8"/>
        <v>1118</v>
      </c>
      <c r="C40" s="630" t="s">
        <v>1</v>
      </c>
      <c r="D40" s="405">
        <v>925</v>
      </c>
      <c r="E40" s="405" t="s">
        <v>1</v>
      </c>
      <c r="F40" s="405">
        <v>193</v>
      </c>
      <c r="G40" s="630" t="s">
        <v>1</v>
      </c>
      <c r="H40" s="111"/>
      <c r="I40" s="408">
        <f t="shared" si="9"/>
        <v>1.5164873919943573</v>
      </c>
      <c r="J40" s="408"/>
      <c r="K40" s="408">
        <f>D40*100/SUM($D$36:$D$43)</f>
        <v>1.9862998990744916</v>
      </c>
      <c r="L40" s="408"/>
      <c r="M40" s="408">
        <f t="shared" si="10"/>
        <v>0.71076084554761731</v>
      </c>
      <c r="N40" s="306"/>
    </row>
    <row r="41" spans="1:14" s="11" customFormat="1" ht="11.4">
      <c r="A41" s="450" t="s">
        <v>61</v>
      </c>
      <c r="B41" s="405">
        <f t="shared" si="8"/>
        <v>11329</v>
      </c>
      <c r="C41" s="630"/>
      <c r="D41" s="405">
        <v>5206</v>
      </c>
      <c r="E41" s="405"/>
      <c r="F41" s="405">
        <v>6123</v>
      </c>
      <c r="G41" s="630"/>
      <c r="H41" s="111"/>
      <c r="I41" s="408">
        <f t="shared" si="9"/>
        <v>15.366981810289868</v>
      </c>
      <c r="J41" s="408"/>
      <c r="K41" s="408">
        <f t="shared" si="11"/>
        <v>11.179110567115464</v>
      </c>
      <c r="L41" s="408"/>
      <c r="M41" s="408">
        <f t="shared" si="10"/>
        <v>22.549164027399279</v>
      </c>
      <c r="N41" s="306"/>
    </row>
    <row r="42" spans="1:14" s="11" customFormat="1" ht="11.4">
      <c r="A42" s="450" t="s">
        <v>62</v>
      </c>
      <c r="B42" s="405">
        <f t="shared" si="8"/>
        <v>4531</v>
      </c>
      <c r="C42" s="630"/>
      <c r="D42" s="405">
        <v>2602</v>
      </c>
      <c r="E42" s="405" t="s">
        <v>1</v>
      </c>
      <c r="F42" s="405">
        <v>1929</v>
      </c>
      <c r="G42" s="630" t="s">
        <v>1</v>
      </c>
      <c r="H42" s="111"/>
      <c r="I42" s="408">
        <f t="shared" si="9"/>
        <v>6.1459788668393855</v>
      </c>
      <c r="J42" s="408"/>
      <c r="K42" s="408">
        <f>D42*100/SUM($D$36:$D$43)</f>
        <v>5.5874079323154886</v>
      </c>
      <c r="L42" s="408"/>
      <c r="M42" s="408">
        <f t="shared" si="10"/>
        <v>7.1039257567945793</v>
      </c>
      <c r="N42" s="306"/>
    </row>
    <row r="43" spans="1:14" s="11" customFormat="1" ht="11.4">
      <c r="A43" s="450" t="s">
        <v>176</v>
      </c>
      <c r="B43" s="405">
        <f t="shared" si="8"/>
        <v>233</v>
      </c>
      <c r="C43" s="630" t="s">
        <v>1</v>
      </c>
      <c r="D43" s="405">
        <v>0</v>
      </c>
      <c r="E43" s="405"/>
      <c r="F43" s="405">
        <v>233</v>
      </c>
      <c r="G43" s="630" t="s">
        <v>1</v>
      </c>
      <c r="H43" s="111"/>
      <c r="I43" s="408">
        <f t="shared" si="9"/>
        <v>0.31604790906501362</v>
      </c>
      <c r="J43" s="408"/>
      <c r="K43" s="408">
        <f t="shared" si="11"/>
        <v>0</v>
      </c>
      <c r="L43" s="408"/>
      <c r="M43" s="408">
        <f t="shared" si="10"/>
        <v>0.85806879281137216</v>
      </c>
      <c r="N43" s="306"/>
    </row>
    <row r="44" spans="1:14" s="11" customFormat="1" ht="11.4">
      <c r="A44" s="112" t="s">
        <v>11</v>
      </c>
      <c r="B44" s="405">
        <f t="shared" si="8"/>
        <v>48225</v>
      </c>
      <c r="C44" s="630"/>
      <c r="D44" s="405">
        <v>31958</v>
      </c>
      <c r="E44" s="405"/>
      <c r="F44" s="405">
        <v>16267</v>
      </c>
      <c r="G44" s="630"/>
      <c r="H44" s="111"/>
      <c r="I44" s="308" t="s">
        <v>105</v>
      </c>
      <c r="J44" s="409"/>
      <c r="K44" s="308" t="s">
        <v>105</v>
      </c>
      <c r="L44" s="409"/>
      <c r="M44" s="308" t="s">
        <v>105</v>
      </c>
      <c r="N44" s="307"/>
    </row>
    <row r="45" spans="1:14" s="11" customFormat="1" ht="6.6" customHeight="1">
      <c r="A45" s="30"/>
      <c r="B45" s="405"/>
      <c r="C45" s="630"/>
      <c r="D45" s="405"/>
      <c r="E45" s="405"/>
      <c r="F45" s="405"/>
      <c r="G45" s="630"/>
      <c r="H45" s="110"/>
      <c r="I45" s="409"/>
      <c r="J45" s="409"/>
      <c r="K45" s="409"/>
      <c r="L45" s="409"/>
      <c r="M45" s="409"/>
      <c r="N45" s="306"/>
    </row>
    <row r="46" spans="1:14" s="11" customFormat="1" ht="13.8">
      <c r="A46" s="446" t="s">
        <v>139</v>
      </c>
      <c r="B46" s="404">
        <f t="shared" ref="B46:B53" si="12">D46+F46</f>
        <v>121499</v>
      </c>
      <c r="C46" s="628"/>
      <c r="D46" s="405">
        <f>SUM($D$47:$D$54)</f>
        <v>1677</v>
      </c>
      <c r="E46" s="405"/>
      <c r="F46" s="405">
        <f>SUM($F$47:$F$54)</f>
        <v>119822</v>
      </c>
      <c r="G46" s="628"/>
      <c r="H46" s="109"/>
      <c r="I46" s="407">
        <f>SUM(I47:I53)</f>
        <v>100</v>
      </c>
      <c r="J46" s="407"/>
      <c r="K46" s="407">
        <f>SUM(K47:K53)</f>
        <v>100</v>
      </c>
      <c r="L46" s="407"/>
      <c r="M46" s="407">
        <f>SUM(M47:M53)</f>
        <v>100.00000000000001</v>
      </c>
      <c r="N46" s="305"/>
    </row>
    <row r="47" spans="1:14" s="11" customFormat="1" ht="11.4">
      <c r="A47" s="450" t="s">
        <v>20</v>
      </c>
      <c r="B47" s="405">
        <f t="shared" si="12"/>
        <v>94142</v>
      </c>
      <c r="C47" s="630"/>
      <c r="D47" s="405">
        <v>617</v>
      </c>
      <c r="E47" s="405" t="s">
        <v>1</v>
      </c>
      <c r="F47" s="405">
        <v>93525</v>
      </c>
      <c r="G47" s="630"/>
      <c r="H47" s="111"/>
      <c r="I47" s="408">
        <f>B47*100/SUM($B$47:$B$53)</f>
        <v>82.331540513358689</v>
      </c>
      <c r="J47" s="408"/>
      <c r="K47" s="416">
        <f>D47/SUM($D$47:$D$53)*100</f>
        <v>47.171253822629971</v>
      </c>
      <c r="L47" s="408"/>
      <c r="M47" s="408">
        <f>F47*100/SUM($F$47:$F$53)</f>
        <v>82.738395392659044</v>
      </c>
      <c r="N47" s="307"/>
    </row>
    <row r="48" spans="1:14" s="11" customFormat="1" ht="11.4">
      <c r="A48" s="450" t="s">
        <v>189</v>
      </c>
      <c r="B48" s="405">
        <f t="shared" si="12"/>
        <v>592</v>
      </c>
      <c r="C48" s="630" t="s">
        <v>1</v>
      </c>
      <c r="D48" s="405">
        <v>22</v>
      </c>
      <c r="E48" s="405" t="s">
        <v>1</v>
      </c>
      <c r="F48" s="405">
        <v>570</v>
      </c>
      <c r="G48" s="630" t="s">
        <v>1</v>
      </c>
      <c r="H48" s="111"/>
      <c r="I48" s="408">
        <f t="shared" ref="I48:I53" si="13">B48*100/SUM($B$47:$B$53)</f>
        <v>0.51773142682233586</v>
      </c>
      <c r="J48" s="408"/>
      <c r="K48" s="416">
        <f t="shared" ref="K48:K53" si="14">D48/SUM($D$47:$D$53)*100</f>
        <v>1.6819571865443423</v>
      </c>
      <c r="L48" s="408"/>
      <c r="M48" s="408">
        <f t="shared" ref="M48:M53" si="15">F48*100/SUM($F$47:$F$53)</f>
        <v>0.5042596671886197</v>
      </c>
      <c r="N48" s="307"/>
    </row>
    <row r="49" spans="1:26" s="11" customFormat="1" ht="11.4">
      <c r="A49" s="450" t="s">
        <v>26</v>
      </c>
      <c r="B49" s="405">
        <f t="shared" si="12"/>
        <v>11233</v>
      </c>
      <c r="C49" s="630"/>
      <c r="D49" s="405">
        <v>385</v>
      </c>
      <c r="E49" s="405" t="s">
        <v>1</v>
      </c>
      <c r="F49" s="405">
        <v>10848</v>
      </c>
      <c r="G49" s="630"/>
      <c r="H49" s="111"/>
      <c r="I49" s="408">
        <f t="shared" si="13"/>
        <v>9.8237789146880061</v>
      </c>
      <c r="J49" s="408"/>
      <c r="K49" s="416">
        <f t="shared" si="14"/>
        <v>29.434250764525991</v>
      </c>
      <c r="L49" s="408"/>
      <c r="M49" s="408">
        <f t="shared" si="15"/>
        <v>9.5968576660739409</v>
      </c>
      <c r="N49" s="307"/>
    </row>
    <row r="50" spans="1:26" s="11" customFormat="1" ht="11.4">
      <c r="A50" s="450" t="s">
        <v>21</v>
      </c>
      <c r="B50" s="405">
        <f>D50+F50</f>
        <v>4076</v>
      </c>
      <c r="C50" s="630"/>
      <c r="D50" s="405">
        <v>63</v>
      </c>
      <c r="E50" s="405" t="s">
        <v>1</v>
      </c>
      <c r="F50" s="405">
        <v>4013</v>
      </c>
      <c r="G50" s="630"/>
      <c r="H50" s="111"/>
      <c r="I50" s="408">
        <f t="shared" si="13"/>
        <v>3.5646508373781103</v>
      </c>
      <c r="J50" s="408"/>
      <c r="K50" s="416">
        <f t="shared" si="14"/>
        <v>4.8165137614678901</v>
      </c>
      <c r="L50" s="408"/>
      <c r="M50" s="408">
        <f t="shared" si="15"/>
        <v>3.5501649902244399</v>
      </c>
      <c r="N50" s="306"/>
    </row>
    <row r="51" spans="1:26" s="11" customFormat="1" ht="11.4">
      <c r="A51" s="450" t="s">
        <v>27</v>
      </c>
      <c r="B51" s="405">
        <f t="shared" si="12"/>
        <v>469</v>
      </c>
      <c r="C51" s="630" t="s">
        <v>1</v>
      </c>
      <c r="D51" s="405">
        <v>221</v>
      </c>
      <c r="E51" s="405" t="s">
        <v>1</v>
      </c>
      <c r="F51" s="405">
        <v>248</v>
      </c>
      <c r="G51" s="630" t="s">
        <v>1</v>
      </c>
      <c r="H51" s="111"/>
      <c r="I51" s="408">
        <f t="shared" si="13"/>
        <v>0.41016222834404653</v>
      </c>
      <c r="J51" s="408"/>
      <c r="K51" s="416">
        <f t="shared" si="14"/>
        <v>16.896024464831804</v>
      </c>
      <c r="L51" s="408"/>
      <c r="M51" s="408">
        <f t="shared" si="15"/>
        <v>0.21939718853118889</v>
      </c>
      <c r="N51" s="306"/>
    </row>
    <row r="52" spans="1:26" s="11" customFormat="1" ht="11.4">
      <c r="A52" s="450" t="s">
        <v>61</v>
      </c>
      <c r="B52" s="405">
        <f>D52+F52</f>
        <v>2978</v>
      </c>
      <c r="C52" s="630"/>
      <c r="D52" s="405">
        <v>0</v>
      </c>
      <c r="E52" s="405"/>
      <c r="F52" s="405">
        <v>2978</v>
      </c>
      <c r="G52" s="630"/>
      <c r="H52" s="111"/>
      <c r="I52" s="408">
        <f t="shared" si="13"/>
        <v>2.6043989680353317</v>
      </c>
      <c r="J52" s="408"/>
      <c r="K52" s="416">
        <f t="shared" si="14"/>
        <v>0</v>
      </c>
      <c r="L52" s="408"/>
      <c r="M52" s="408">
        <f t="shared" si="15"/>
        <v>2.634535594539841</v>
      </c>
      <c r="N52" s="306"/>
    </row>
    <row r="53" spans="1:26" s="11" customFormat="1" ht="11.4">
      <c r="A53" s="450" t="s">
        <v>62</v>
      </c>
      <c r="B53" s="405">
        <f t="shared" si="12"/>
        <v>855</v>
      </c>
      <c r="C53" s="630"/>
      <c r="D53" s="405">
        <v>0</v>
      </c>
      <c r="E53" s="405"/>
      <c r="F53" s="405">
        <v>855</v>
      </c>
      <c r="G53" s="630"/>
      <c r="H53" s="111"/>
      <c r="I53" s="408">
        <f t="shared" si="13"/>
        <v>0.74773711137347498</v>
      </c>
      <c r="J53" s="408"/>
      <c r="K53" s="416">
        <f t="shared" si="14"/>
        <v>0</v>
      </c>
      <c r="L53" s="408"/>
      <c r="M53" s="408">
        <f t="shared" si="15"/>
        <v>0.75638950078292944</v>
      </c>
      <c r="N53" s="306"/>
    </row>
    <row r="54" spans="1:26" s="11" customFormat="1" ht="11.4">
      <c r="A54" s="450" t="s">
        <v>11</v>
      </c>
      <c r="B54" s="405">
        <f>D54+F54</f>
        <v>7154</v>
      </c>
      <c r="C54" s="310"/>
      <c r="D54" s="405">
        <v>369</v>
      </c>
      <c r="E54" s="405" t="s">
        <v>1</v>
      </c>
      <c r="F54" s="405">
        <v>6785</v>
      </c>
      <c r="G54" s="310"/>
      <c r="H54" s="111"/>
      <c r="I54" s="308" t="s">
        <v>105</v>
      </c>
      <c r="J54" s="409"/>
      <c r="K54" s="308" t="s">
        <v>105</v>
      </c>
      <c r="L54" s="409"/>
      <c r="M54" s="308" t="s">
        <v>105</v>
      </c>
      <c r="N54" s="307"/>
    </row>
    <row r="55" spans="1:26" s="11" customFormat="1" ht="6.75" customHeight="1">
      <c r="A55" s="450"/>
      <c r="B55" s="405"/>
      <c r="C55" s="310"/>
      <c r="D55" s="405"/>
      <c r="E55" s="405"/>
      <c r="F55" s="405"/>
      <c r="G55" s="310"/>
      <c r="H55" s="111"/>
      <c r="I55" s="308"/>
      <c r="J55" s="409"/>
      <c r="K55" s="308"/>
      <c r="L55" s="409"/>
      <c r="M55" s="308"/>
      <c r="N55" s="307"/>
    </row>
    <row r="56" spans="1:26" s="11" customFormat="1" ht="12">
      <c r="A56" s="446" t="s">
        <v>11</v>
      </c>
      <c r="B56" s="405">
        <f>D56+F56</f>
        <v>534</v>
      </c>
      <c r="C56" s="632" t="s">
        <v>1</v>
      </c>
      <c r="D56" s="11">
        <v>268</v>
      </c>
      <c r="E56" s="11" t="s">
        <v>1</v>
      </c>
      <c r="F56" s="11">
        <v>266</v>
      </c>
      <c r="G56" s="11" t="s">
        <v>1</v>
      </c>
      <c r="H56" s="605"/>
      <c r="I56" s="605" t="s">
        <v>105</v>
      </c>
      <c r="J56" s="605"/>
      <c r="K56" s="605" t="s">
        <v>105</v>
      </c>
      <c r="L56" s="605"/>
      <c r="M56" s="605" t="s">
        <v>105</v>
      </c>
      <c r="N56" s="307"/>
      <c r="Z56" s="11" t="s">
        <v>105</v>
      </c>
    </row>
    <row r="57" spans="1:26" s="11" customFormat="1" ht="6.6" customHeight="1" thickBot="1">
      <c r="A57" s="103"/>
      <c r="B57" s="114"/>
      <c r="C57" s="371"/>
      <c r="D57" s="115"/>
      <c r="E57" s="373"/>
      <c r="F57" s="114"/>
      <c r="G57" s="371"/>
      <c r="H57" s="116"/>
      <c r="I57" s="117"/>
      <c r="J57" s="116"/>
      <c r="K57" s="117"/>
      <c r="L57" s="117"/>
      <c r="M57" s="117"/>
      <c r="N57" s="116"/>
    </row>
    <row r="58" spans="1:26" s="4" customFormat="1" ht="6.6" customHeight="1">
      <c r="A58" s="118"/>
      <c r="B58" s="119"/>
      <c r="C58" s="372"/>
      <c r="D58" s="31"/>
      <c r="E58" s="369"/>
      <c r="F58" s="119"/>
      <c r="G58" s="372"/>
      <c r="H58" s="119"/>
      <c r="I58" s="120"/>
      <c r="J58" s="120"/>
      <c r="K58" s="120"/>
      <c r="L58" s="120"/>
      <c r="M58" s="120"/>
      <c r="N58" s="119"/>
    </row>
    <row r="59" spans="1:26" s="4" customFormat="1" ht="11.4">
      <c r="A59" s="13" t="s">
        <v>52</v>
      </c>
      <c r="C59" s="330"/>
      <c r="E59" s="330"/>
      <c r="G59" s="330"/>
    </row>
    <row r="60" spans="1:26" s="4" customFormat="1" ht="11.4">
      <c r="A60" s="24" t="s">
        <v>164</v>
      </c>
      <c r="C60" s="330"/>
      <c r="E60" s="330"/>
      <c r="G60" s="330"/>
    </row>
    <row r="61" spans="1:26" s="4" customFormat="1" ht="21.75" customHeight="1">
      <c r="A61" s="649" t="s">
        <v>157</v>
      </c>
      <c r="B61" s="649"/>
      <c r="C61" s="649"/>
      <c r="D61" s="649"/>
      <c r="E61" s="649"/>
      <c r="F61" s="649"/>
      <c r="G61" s="649"/>
      <c r="H61" s="649"/>
      <c r="I61" s="649"/>
      <c r="J61" s="649"/>
      <c r="K61" s="649"/>
      <c r="L61" s="649"/>
      <c r="M61" s="649"/>
      <c r="N61" s="649"/>
    </row>
    <row r="62" spans="1:26" s="4" customFormat="1" ht="10.199999999999999">
      <c r="A62" s="3" t="s">
        <v>31</v>
      </c>
      <c r="B62" s="31"/>
      <c r="C62" s="369"/>
      <c r="D62" s="31"/>
      <c r="E62" s="369"/>
      <c r="F62" s="31"/>
      <c r="G62" s="369"/>
      <c r="H62" s="31"/>
      <c r="I62" s="31"/>
      <c r="J62" s="31"/>
      <c r="K62" s="31"/>
      <c r="L62" s="31"/>
      <c r="M62" s="31"/>
      <c r="N62" s="31"/>
    </row>
    <row r="63" spans="1:26" s="4" customFormat="1" ht="10.199999999999999">
      <c r="A63" s="158" t="s">
        <v>117</v>
      </c>
      <c r="B63" s="31"/>
      <c r="C63" s="369"/>
      <c r="D63" s="31"/>
      <c r="E63" s="369"/>
      <c r="F63" s="31"/>
      <c r="G63" s="369"/>
      <c r="H63" s="31"/>
      <c r="I63" s="31"/>
      <c r="J63" s="31"/>
      <c r="K63" s="31"/>
      <c r="L63" s="31"/>
      <c r="M63" s="31"/>
      <c r="N63" s="31"/>
    </row>
    <row r="64" spans="1:26" s="4" customFormat="1" ht="10.199999999999999">
      <c r="A64" s="4" t="s">
        <v>186</v>
      </c>
      <c r="B64" s="6"/>
      <c r="C64" s="330"/>
      <c r="E64" s="330"/>
      <c r="G64" s="330"/>
      <c r="N64" s="7"/>
    </row>
    <row r="66" spans="1:4">
      <c r="A66" s="328"/>
    </row>
    <row r="67" spans="1:4">
      <c r="A67" s="328"/>
      <c r="B67" s="323"/>
      <c r="D67" s="323"/>
    </row>
    <row r="68" spans="1:4">
      <c r="A68" s="328"/>
      <c r="B68" s="323"/>
    </row>
    <row r="69" spans="1:4">
      <c r="A69" s="328"/>
      <c r="D69" s="323"/>
    </row>
    <row r="70" spans="1:4">
      <c r="A70" s="328"/>
      <c r="B70" s="323"/>
      <c r="D70" s="323"/>
    </row>
    <row r="71" spans="1:4">
      <c r="A71" s="328"/>
      <c r="B71" s="323"/>
    </row>
    <row r="72" spans="1:4">
      <c r="A72" s="328"/>
      <c r="B72" s="323"/>
      <c r="D72" s="323"/>
    </row>
    <row r="73" spans="1:4">
      <c r="A73" s="328"/>
      <c r="B73" s="323"/>
    </row>
  </sheetData>
  <mergeCells count="13">
    <mergeCell ref="A61:N61"/>
    <mergeCell ref="D10:E10"/>
    <mergeCell ref="K10:L10"/>
    <mergeCell ref="M10:N10"/>
    <mergeCell ref="A1:N1"/>
    <mergeCell ref="A4:A10"/>
    <mergeCell ref="B4:G4"/>
    <mergeCell ref="I4:N4"/>
    <mergeCell ref="B7:C10"/>
    <mergeCell ref="D7:G7"/>
    <mergeCell ref="I7:J10"/>
    <mergeCell ref="K7:N7"/>
    <mergeCell ref="F10:G10"/>
  </mergeCells>
  <phoneticPr fontId="22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78" sqref="B78"/>
    </sheetView>
  </sheetViews>
  <sheetFormatPr defaultColWidth="11.44140625" defaultRowHeight="13.2"/>
  <cols>
    <col min="1" max="1" width="25.6640625" style="106" customWidth="1"/>
    <col min="2" max="2" width="8.6640625" style="106" customWidth="1"/>
    <col min="3" max="3" width="2.6640625" style="370" customWidth="1"/>
    <col min="4" max="4" width="8.6640625" style="106" customWidth="1"/>
    <col min="5" max="5" width="2.6640625" style="370" customWidth="1"/>
    <col min="6" max="6" width="8.6640625" style="106" customWidth="1"/>
    <col min="7" max="7" width="2.6640625" style="370" customWidth="1"/>
    <col min="8" max="8" width="1.6640625" style="106" customWidth="1"/>
    <col min="9" max="9" width="8.6640625" style="106" customWidth="1"/>
    <col min="10" max="10" width="2.6640625" style="106" customWidth="1"/>
    <col min="11" max="11" width="8.6640625" style="106" customWidth="1"/>
    <col min="12" max="12" width="2.6640625" style="106" customWidth="1"/>
    <col min="13" max="13" width="8.6640625" style="106" customWidth="1"/>
    <col min="14" max="14" width="2.6640625" style="106" customWidth="1"/>
    <col min="15" max="16384" width="11.44140625" style="1"/>
  </cols>
  <sheetData>
    <row r="1" spans="1:17" ht="38.25" customHeight="1">
      <c r="A1" s="670" t="s">
        <v>210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1"/>
    </row>
    <row r="2" spans="1:17" s="11" customFormat="1" ht="6.6" customHeight="1" thickBot="1">
      <c r="A2" s="107"/>
      <c r="B2" s="107"/>
      <c r="C2" s="371"/>
      <c r="D2" s="107"/>
      <c r="E2" s="371"/>
      <c r="F2" s="107"/>
      <c r="G2" s="371"/>
      <c r="H2" s="107"/>
      <c r="I2" s="107"/>
      <c r="J2" s="107"/>
      <c r="K2" s="107"/>
      <c r="L2" s="107"/>
      <c r="M2" s="107"/>
      <c r="N2" s="107"/>
    </row>
    <row r="3" spans="1:17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.75" customHeight="1">
      <c r="A4" s="656" t="s">
        <v>114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7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7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7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7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7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7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7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7" s="11" customFormat="1" ht="6.6" customHeight="1">
      <c r="A12" s="108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7" s="11" customFormat="1" ht="13.8">
      <c r="A13" s="542" t="s">
        <v>60</v>
      </c>
      <c r="B13" s="470">
        <f>D13+F13</f>
        <v>283753</v>
      </c>
      <c r="C13" s="558"/>
      <c r="D13" s="562">
        <f>SUM(D14:D22)</f>
        <v>92365</v>
      </c>
      <c r="E13" s="558"/>
      <c r="F13" s="562">
        <f>SUM(F14:F22)</f>
        <v>191388</v>
      </c>
      <c r="G13" s="558"/>
      <c r="H13" s="542"/>
      <c r="I13" s="544">
        <f>SUM(I14:I21)</f>
        <v>100</v>
      </c>
      <c r="J13" s="544"/>
      <c r="K13" s="544">
        <f>SUM(K14:K21)</f>
        <v>99.999999999999986</v>
      </c>
      <c r="L13" s="544"/>
      <c r="M13" s="544">
        <f>SUM(M14:M21)</f>
        <v>100</v>
      </c>
      <c r="N13" s="501"/>
      <c r="Q13" s="270"/>
    </row>
    <row r="14" spans="1:17" s="36" customFormat="1" ht="11.4">
      <c r="A14" s="563" t="s">
        <v>20</v>
      </c>
      <c r="B14" s="485">
        <f t="shared" ref="B14:B22" si="0">D14+F14</f>
        <v>126939</v>
      </c>
      <c r="C14" s="564"/>
      <c r="D14" s="485">
        <v>5877</v>
      </c>
      <c r="E14" s="485"/>
      <c r="F14" s="485">
        <v>121062</v>
      </c>
      <c r="G14" s="486"/>
      <c r="H14" s="565"/>
      <c r="I14" s="566">
        <f t="shared" ref="I14:I21" si="1">B14*100/SUM($B$14:$B$21)</f>
        <v>56.506488014422757</v>
      </c>
      <c r="J14" s="566"/>
      <c r="K14" s="566">
        <f t="shared" ref="K14:K21" si="2">D14*100/SUM($D$14:$D$21)</f>
        <v>10.005618264467032</v>
      </c>
      <c r="L14" s="566"/>
      <c r="M14" s="566">
        <f t="shared" ref="M14:M21" si="3">F14*100/SUM($F$14:$F$21)</f>
        <v>72.969356510837329</v>
      </c>
      <c r="N14" s="502"/>
    </row>
    <row r="15" spans="1:17" s="36" customFormat="1" ht="11.4">
      <c r="A15" s="563" t="s">
        <v>25</v>
      </c>
      <c r="B15" s="485">
        <f t="shared" si="0"/>
        <v>3212</v>
      </c>
      <c r="C15" s="486"/>
      <c r="D15" s="485">
        <v>1607</v>
      </c>
      <c r="E15" s="485" t="s">
        <v>1</v>
      </c>
      <c r="F15" s="485">
        <v>1605</v>
      </c>
      <c r="G15" s="486"/>
      <c r="H15" s="521"/>
      <c r="I15" s="566">
        <f t="shared" si="1"/>
        <v>1.4298114803356408</v>
      </c>
      <c r="J15" s="488"/>
      <c r="K15" s="566">
        <f t="shared" si="2"/>
        <v>2.7359245450057035</v>
      </c>
      <c r="L15" s="488"/>
      <c r="M15" s="566">
        <f t="shared" si="3"/>
        <v>0.96740362128408519</v>
      </c>
      <c r="N15" s="502"/>
    </row>
    <row r="16" spans="1:17" s="36" customFormat="1" ht="11.4">
      <c r="A16" s="563" t="s">
        <v>26</v>
      </c>
      <c r="B16" s="485">
        <f t="shared" si="0"/>
        <v>41918</v>
      </c>
      <c r="C16" s="486"/>
      <c r="D16" s="485">
        <v>22806</v>
      </c>
      <c r="E16" s="485"/>
      <c r="F16" s="485">
        <v>19112</v>
      </c>
      <c r="G16" s="486"/>
      <c r="H16" s="521"/>
      <c r="I16" s="566">
        <f t="shared" si="1"/>
        <v>18.659663023882125</v>
      </c>
      <c r="J16" s="566"/>
      <c r="K16" s="566">
        <f t="shared" si="2"/>
        <v>38.827314980336077</v>
      </c>
      <c r="L16" s="566"/>
      <c r="M16" s="566">
        <f t="shared" si="3"/>
        <v>11.519637389396532</v>
      </c>
      <c r="N16" s="502"/>
    </row>
    <row r="17" spans="1:14" s="36" customFormat="1" ht="11.4">
      <c r="A17" s="563" t="s">
        <v>21</v>
      </c>
      <c r="B17" s="485">
        <f t="shared" si="0"/>
        <v>24326</v>
      </c>
      <c r="C17" s="564"/>
      <c r="D17" s="485">
        <v>15163</v>
      </c>
      <c r="E17" s="485"/>
      <c r="F17" s="485">
        <v>9163</v>
      </c>
      <c r="G17" s="486"/>
      <c r="H17" s="565"/>
      <c r="I17" s="566">
        <f t="shared" si="1"/>
        <v>10.828640744285428</v>
      </c>
      <c r="J17" s="488"/>
      <c r="K17" s="566">
        <f t="shared" si="2"/>
        <v>25.815073973815483</v>
      </c>
      <c r="L17" s="488"/>
      <c r="M17" s="566">
        <f t="shared" si="3"/>
        <v>5.5229404248137524</v>
      </c>
      <c r="N17" s="502"/>
    </row>
    <row r="18" spans="1:14" s="36" customFormat="1" ht="11.4">
      <c r="A18" s="563" t="s">
        <v>27</v>
      </c>
      <c r="B18" s="485">
        <f t="shared" si="0"/>
        <v>6254</v>
      </c>
      <c r="C18" s="486"/>
      <c r="D18" s="485">
        <v>4619</v>
      </c>
      <c r="E18" s="485"/>
      <c r="F18" s="485">
        <v>1635</v>
      </c>
      <c r="G18" s="486"/>
      <c r="H18" s="521"/>
      <c r="I18" s="566">
        <f t="shared" si="1"/>
        <v>2.7839480068552604</v>
      </c>
      <c r="J18" s="488"/>
      <c r="K18" s="566">
        <f t="shared" si="2"/>
        <v>7.8638677494594544</v>
      </c>
      <c r="L18" s="488"/>
      <c r="M18" s="566">
        <f t="shared" si="3"/>
        <v>0.98548593196229239</v>
      </c>
      <c r="N18" s="502"/>
    </row>
    <row r="19" spans="1:14" s="36" customFormat="1" ht="11.4">
      <c r="A19" s="563" t="s">
        <v>61</v>
      </c>
      <c r="B19" s="485">
        <f t="shared" si="0"/>
        <v>15305</v>
      </c>
      <c r="C19" s="486"/>
      <c r="D19" s="485">
        <v>5515</v>
      </c>
      <c r="E19" s="485"/>
      <c r="F19" s="485">
        <v>9790</v>
      </c>
      <c r="G19" s="486"/>
      <c r="H19" s="521"/>
      <c r="I19" s="566">
        <f t="shared" si="1"/>
        <v>6.81297157737764</v>
      </c>
      <c r="J19" s="488"/>
      <c r="K19" s="566">
        <f t="shared" si="2"/>
        <v>9.3893116774775702</v>
      </c>
      <c r="L19" s="488"/>
      <c r="M19" s="566">
        <f t="shared" si="3"/>
        <v>5.9008607179882828</v>
      </c>
      <c r="N19" s="502"/>
    </row>
    <row r="20" spans="1:14" s="36" customFormat="1" ht="11.4">
      <c r="A20" s="563" t="s">
        <v>62</v>
      </c>
      <c r="B20" s="485">
        <f t="shared" si="0"/>
        <v>6410</v>
      </c>
      <c r="C20" s="486"/>
      <c r="D20" s="485">
        <v>3131</v>
      </c>
      <c r="E20" s="485"/>
      <c r="F20" s="485">
        <v>3279</v>
      </c>
      <c r="G20" s="486"/>
      <c r="H20" s="521"/>
      <c r="I20" s="566">
        <f t="shared" si="1"/>
        <v>2.8533909056511386</v>
      </c>
      <c r="J20" s="488"/>
      <c r="K20" s="566">
        <f t="shared" si="2"/>
        <v>5.3305412261436569</v>
      </c>
      <c r="L20" s="488"/>
      <c r="M20" s="566">
        <f t="shared" si="3"/>
        <v>1.9763965571280468</v>
      </c>
      <c r="N20" s="502"/>
    </row>
    <row r="21" spans="1:14" s="36" customFormat="1" ht="11.4">
      <c r="A21" s="563" t="s">
        <v>176</v>
      </c>
      <c r="B21" s="485">
        <f t="shared" si="0"/>
        <v>281</v>
      </c>
      <c r="C21" s="615" t="s">
        <v>1</v>
      </c>
      <c r="D21" s="485">
        <v>19</v>
      </c>
      <c r="E21" s="485" t="s">
        <v>1</v>
      </c>
      <c r="F21" s="485">
        <v>262</v>
      </c>
      <c r="G21" s="615" t="s">
        <v>1</v>
      </c>
      <c r="H21" s="521"/>
      <c r="I21" s="566">
        <f t="shared" si="1"/>
        <v>0.12508624719001091</v>
      </c>
      <c r="J21" s="488"/>
      <c r="K21" s="566">
        <f t="shared" si="2"/>
        <v>3.2347583295026988E-2</v>
      </c>
      <c r="L21" s="488"/>
      <c r="M21" s="566">
        <f t="shared" si="3"/>
        <v>0.1579188465896762</v>
      </c>
      <c r="N21" s="502"/>
    </row>
    <row r="22" spans="1:14" s="36" customFormat="1" ht="11.4">
      <c r="A22" s="563" t="s">
        <v>11</v>
      </c>
      <c r="B22" s="485">
        <f t="shared" si="0"/>
        <v>59108</v>
      </c>
      <c r="C22" s="631"/>
      <c r="D22" s="485">
        <v>33628</v>
      </c>
      <c r="E22" s="485"/>
      <c r="F22" s="485">
        <v>25480</v>
      </c>
      <c r="G22" s="615"/>
      <c r="H22" s="565"/>
      <c r="I22" s="570" t="s">
        <v>105</v>
      </c>
      <c r="J22" s="507"/>
      <c r="K22" s="570" t="s">
        <v>105</v>
      </c>
      <c r="L22" s="566"/>
      <c r="M22" s="570" t="s">
        <v>105</v>
      </c>
      <c r="N22" s="502"/>
    </row>
    <row r="23" spans="1:14" s="11" customFormat="1" ht="6.6" customHeight="1">
      <c r="A23" s="113"/>
      <c r="B23" s="302"/>
      <c r="C23" s="629"/>
      <c r="D23" s="303"/>
      <c r="E23" s="629"/>
      <c r="F23" s="303"/>
      <c r="G23" s="630"/>
      <c r="H23" s="111"/>
      <c r="I23" s="406"/>
      <c r="J23" s="406"/>
      <c r="K23" s="406"/>
      <c r="L23" s="406"/>
      <c r="M23" s="406"/>
      <c r="N23" s="307"/>
    </row>
    <row r="24" spans="1:14" s="11" customFormat="1" ht="13.8">
      <c r="A24" s="446" t="s">
        <v>226</v>
      </c>
      <c r="B24" s="404">
        <f t="shared" ref="B24:B33" si="4">D24+F24</f>
        <v>124893</v>
      </c>
      <c r="C24" s="628"/>
      <c r="D24" s="404">
        <f>SUM(D25:D33)</f>
        <v>71602</v>
      </c>
      <c r="E24" s="628"/>
      <c r="F24" s="404">
        <f>SUM(F25:F33)</f>
        <v>53291</v>
      </c>
      <c r="G24" s="628"/>
      <c r="H24" s="109"/>
      <c r="I24" s="407">
        <f>SUM(I25:I32)</f>
        <v>100</v>
      </c>
      <c r="J24" s="407"/>
      <c r="K24" s="407">
        <f>SUM(K25:K32)</f>
        <v>100</v>
      </c>
      <c r="L24" s="407"/>
      <c r="M24" s="407">
        <f>SUM(M25:M31)</f>
        <v>99.767845298229503</v>
      </c>
      <c r="N24" s="305"/>
    </row>
    <row r="25" spans="1:14" s="11" customFormat="1" ht="11.4">
      <c r="A25" s="450" t="s">
        <v>20</v>
      </c>
      <c r="B25" s="405">
        <f t="shared" si="4"/>
        <v>18118</v>
      </c>
      <c r="C25" s="630"/>
      <c r="D25" s="405">
        <v>3110</v>
      </c>
      <c r="E25" s="405"/>
      <c r="F25" s="405">
        <v>15008</v>
      </c>
      <c r="G25" s="630"/>
      <c r="H25" s="111"/>
      <c r="I25" s="408">
        <f t="shared" ref="I25:I32" si="5">B25*100/SUM($B$25:$B$32)</f>
        <v>21.63575787248779</v>
      </c>
      <c r="J25" s="408"/>
      <c r="K25" s="408">
        <f t="shared" ref="K25:K32" si="6">D25*100/SUM($D$25:$D$32)</f>
        <v>6.9820173764676827</v>
      </c>
      <c r="L25" s="408"/>
      <c r="M25" s="408">
        <f t="shared" ref="M25:M32" si="7">F25*100/SUM($F$25:$F$32)</f>
        <v>38.287667738149906</v>
      </c>
      <c r="N25" s="307"/>
    </row>
    <row r="26" spans="1:14" s="11" customFormat="1" ht="11.4">
      <c r="A26" s="450" t="s">
        <v>25</v>
      </c>
      <c r="B26" s="405">
        <f t="shared" si="4"/>
        <v>2143</v>
      </c>
      <c r="C26" s="630" t="s">
        <v>1</v>
      </c>
      <c r="D26" s="405">
        <v>1450</v>
      </c>
      <c r="E26" s="405" t="s">
        <v>1</v>
      </c>
      <c r="F26" s="405">
        <v>693</v>
      </c>
      <c r="G26" s="630" t="s">
        <v>1</v>
      </c>
      <c r="H26" s="111"/>
      <c r="I26" s="408">
        <f t="shared" si="5"/>
        <v>2.5590809758660633</v>
      </c>
      <c r="J26" s="408"/>
      <c r="K26" s="408">
        <f t="shared" si="6"/>
        <v>3.25528141346564</v>
      </c>
      <c r="L26" s="408"/>
      <c r="M26" s="408">
        <f t="shared" si="7"/>
        <v>1.7679473442522577</v>
      </c>
      <c r="N26" s="307"/>
    </row>
    <row r="27" spans="1:14" s="11" customFormat="1" ht="11.4">
      <c r="A27" s="450" t="s">
        <v>26</v>
      </c>
      <c r="B27" s="405">
        <f t="shared" si="4"/>
        <v>27705</v>
      </c>
      <c r="C27" s="630"/>
      <c r="D27" s="405">
        <v>18164</v>
      </c>
      <c r="E27" s="405"/>
      <c r="F27" s="405">
        <v>9541</v>
      </c>
      <c r="G27" s="630"/>
      <c r="H27" s="111"/>
      <c r="I27" s="408">
        <f t="shared" si="5"/>
        <v>33.084152326817211</v>
      </c>
      <c r="J27" s="408"/>
      <c r="K27" s="408">
        <f t="shared" si="6"/>
        <v>40.778573513234406</v>
      </c>
      <c r="L27" s="408"/>
      <c r="M27" s="408">
        <f t="shared" si="7"/>
        <v>24.34052757793765</v>
      </c>
      <c r="N27" s="307"/>
    </row>
    <row r="28" spans="1:14" s="11" customFormat="1" ht="11.4">
      <c r="A28" s="450" t="s">
        <v>21</v>
      </c>
      <c r="B28" s="405">
        <f t="shared" si="4"/>
        <v>17542</v>
      </c>
      <c r="C28" s="630"/>
      <c r="D28" s="405">
        <v>12324</v>
      </c>
      <c r="E28" s="405"/>
      <c r="F28" s="405">
        <v>5218</v>
      </c>
      <c r="G28" s="630"/>
      <c r="H28" s="111"/>
      <c r="I28" s="408">
        <f t="shared" si="5"/>
        <v>20.947922761849036</v>
      </c>
      <c r="J28" s="408"/>
      <c r="K28" s="408">
        <f t="shared" si="6"/>
        <v>27.667646992793479</v>
      </c>
      <c r="L28" s="408"/>
      <c r="M28" s="408">
        <f t="shared" si="7"/>
        <v>13.311903668554518</v>
      </c>
      <c r="N28" s="307"/>
    </row>
    <row r="29" spans="1:14" s="11" customFormat="1" ht="11.4">
      <c r="A29" s="450" t="s">
        <v>27</v>
      </c>
      <c r="B29" s="405">
        <f t="shared" si="4"/>
        <v>3352</v>
      </c>
      <c r="C29" s="630"/>
      <c r="D29" s="405">
        <v>2508</v>
      </c>
      <c r="E29" s="405"/>
      <c r="F29" s="405">
        <v>844</v>
      </c>
      <c r="G29" s="630" t="s">
        <v>1</v>
      </c>
      <c r="H29" s="111"/>
      <c r="I29" s="408">
        <f t="shared" si="5"/>
        <v>4.0028182133005341</v>
      </c>
      <c r="J29" s="408"/>
      <c r="K29" s="408">
        <f t="shared" si="6"/>
        <v>5.6305143344633279</v>
      </c>
      <c r="L29" s="408"/>
      <c r="M29" s="408">
        <f t="shared" si="7"/>
        <v>2.1531710801571511</v>
      </c>
      <c r="N29" s="306"/>
    </row>
    <row r="30" spans="1:14" s="11" customFormat="1" ht="11.4">
      <c r="A30" s="450" t="s">
        <v>61</v>
      </c>
      <c r="B30" s="405">
        <f t="shared" si="4"/>
        <v>10963</v>
      </c>
      <c r="C30" s="630"/>
      <c r="D30" s="405">
        <v>4961</v>
      </c>
      <c r="E30" s="405"/>
      <c r="F30" s="405">
        <v>6002</v>
      </c>
      <c r="G30" s="630"/>
      <c r="H30" s="111"/>
      <c r="I30" s="408">
        <f t="shared" si="5"/>
        <v>13.091556107522003</v>
      </c>
      <c r="J30" s="408"/>
      <c r="K30" s="408">
        <f t="shared" si="6"/>
        <v>11.137552477381407</v>
      </c>
      <c r="L30" s="408"/>
      <c r="M30" s="408">
        <f t="shared" si="7"/>
        <v>15.312005714577275</v>
      </c>
      <c r="N30" s="306"/>
    </row>
    <row r="31" spans="1:14" s="11" customFormat="1" ht="11.4">
      <c r="A31" s="450" t="s">
        <v>62</v>
      </c>
      <c r="B31" s="405">
        <f t="shared" si="4"/>
        <v>3827</v>
      </c>
      <c r="C31" s="630"/>
      <c r="D31" s="405">
        <v>2026</v>
      </c>
      <c r="E31" s="405"/>
      <c r="F31" s="405">
        <v>1801</v>
      </c>
      <c r="G31" s="630"/>
      <c r="H31" s="110"/>
      <c r="I31" s="408">
        <f t="shared" si="5"/>
        <v>4.5700433479418683</v>
      </c>
      <c r="J31" s="408"/>
      <c r="K31" s="408">
        <f t="shared" si="6"/>
        <v>4.54841389219406</v>
      </c>
      <c r="L31" s="408"/>
      <c r="M31" s="408">
        <f t="shared" si="7"/>
        <v>4.5946221746007447</v>
      </c>
      <c r="N31" s="306"/>
    </row>
    <row r="32" spans="1:14" s="11" customFormat="1" ht="11.4">
      <c r="A32" s="450" t="s">
        <v>176</v>
      </c>
      <c r="B32" s="405">
        <f t="shared" si="4"/>
        <v>91</v>
      </c>
      <c r="C32" s="630" t="s">
        <v>1</v>
      </c>
      <c r="D32" s="405">
        <v>0</v>
      </c>
      <c r="E32" s="405"/>
      <c r="F32" s="405">
        <v>91</v>
      </c>
      <c r="G32" s="630" t="s">
        <v>1</v>
      </c>
      <c r="H32" s="110"/>
      <c r="I32" s="408">
        <f t="shared" si="5"/>
        <v>0.10866839421549779</v>
      </c>
      <c r="J32" s="408"/>
      <c r="K32" s="408">
        <f t="shared" si="6"/>
        <v>0</v>
      </c>
      <c r="L32" s="408"/>
      <c r="M32" s="408">
        <f t="shared" si="7"/>
        <v>0.23215470177049849</v>
      </c>
      <c r="N32" s="306"/>
    </row>
    <row r="33" spans="1:14" s="11" customFormat="1" ht="11.4">
      <c r="A33" s="450" t="s">
        <v>11</v>
      </c>
      <c r="B33" s="405">
        <f t="shared" si="4"/>
        <v>41152</v>
      </c>
      <c r="C33" s="630"/>
      <c r="D33" s="405">
        <v>27059</v>
      </c>
      <c r="E33" s="405"/>
      <c r="F33" s="405">
        <v>14093</v>
      </c>
      <c r="G33" s="630"/>
      <c r="H33" s="110"/>
      <c r="I33" s="308" t="s">
        <v>105</v>
      </c>
      <c r="J33" s="409"/>
      <c r="K33" s="308" t="s">
        <v>105</v>
      </c>
      <c r="L33" s="409"/>
      <c r="M33" s="308" t="s">
        <v>105</v>
      </c>
      <c r="N33" s="306"/>
    </row>
    <row r="34" spans="1:14" s="11" customFormat="1" ht="6.6" customHeight="1">
      <c r="A34" s="30"/>
      <c r="B34" s="405"/>
      <c r="C34" s="630"/>
      <c r="D34" s="303"/>
      <c r="E34" s="629"/>
      <c r="F34" s="405"/>
      <c r="G34" s="630"/>
      <c r="H34" s="110"/>
      <c r="I34" s="408"/>
      <c r="J34" s="408"/>
      <c r="K34" s="408"/>
      <c r="L34" s="408"/>
      <c r="M34" s="408"/>
      <c r="N34" s="306"/>
    </row>
    <row r="35" spans="1:14" s="11" customFormat="1" ht="13.8">
      <c r="A35" s="446" t="s">
        <v>225</v>
      </c>
      <c r="B35" s="404">
        <f t="shared" ref="B35:B43" si="8">D35+F35</f>
        <v>95872</v>
      </c>
      <c r="C35" s="628"/>
      <c r="D35" s="404">
        <f>SUM(D36:D43)</f>
        <v>9829</v>
      </c>
      <c r="E35" s="633"/>
      <c r="F35" s="404">
        <f>SUM(F36:F43)</f>
        <v>86043</v>
      </c>
      <c r="G35" s="628"/>
      <c r="H35" s="109"/>
      <c r="I35" s="407">
        <f>SUM(I36:I42)</f>
        <v>100</v>
      </c>
      <c r="J35" s="407"/>
      <c r="K35" s="407">
        <f>SUM(K36:K42)</f>
        <v>99.999999999999986</v>
      </c>
      <c r="L35" s="407"/>
      <c r="M35" s="407">
        <f>SUM(M36:M42)</f>
        <v>100</v>
      </c>
      <c r="N35" s="305"/>
    </row>
    <row r="36" spans="1:14" s="11" customFormat="1" ht="12">
      <c r="A36" s="450" t="s">
        <v>20</v>
      </c>
      <c r="B36" s="405">
        <f t="shared" si="8"/>
        <v>72169</v>
      </c>
      <c r="C36" s="628"/>
      <c r="D36" s="405">
        <v>1293</v>
      </c>
      <c r="E36" s="405"/>
      <c r="F36" s="405">
        <v>70876</v>
      </c>
      <c r="G36" s="628"/>
      <c r="H36" s="109"/>
      <c r="I36" s="408">
        <f t="shared" ref="I36:I42" si="9">B36*100/SUM($B$36:$B$42)</f>
        <v>82.849074148480639</v>
      </c>
      <c r="J36" s="408"/>
      <c r="K36" s="408">
        <f t="shared" ref="K36:K42" si="10">D36*100/SUM($D$36:$D$42)</f>
        <v>17.995824634655531</v>
      </c>
      <c r="L36" s="408"/>
      <c r="M36" s="408">
        <f t="shared" ref="M36:M42" si="11">F36*100/SUM($F$36:$F$42)</f>
        <v>88.679245283018872</v>
      </c>
      <c r="N36" s="305"/>
    </row>
    <row r="37" spans="1:14" s="11" customFormat="1" ht="12">
      <c r="A37" s="450" t="s">
        <v>25</v>
      </c>
      <c r="B37" s="405">
        <f t="shared" si="8"/>
        <v>791</v>
      </c>
      <c r="C37" s="630" t="s">
        <v>1</v>
      </c>
      <c r="D37" s="405">
        <v>144</v>
      </c>
      <c r="E37" s="405" t="s">
        <v>1</v>
      </c>
      <c r="F37" s="405">
        <v>647</v>
      </c>
      <c r="G37" s="630" t="s">
        <v>1</v>
      </c>
      <c r="H37" s="109"/>
      <c r="I37" s="408">
        <f t="shared" si="9"/>
        <v>0.90805772078660074</v>
      </c>
      <c r="J37" s="407"/>
      <c r="K37" s="408">
        <f t="shared" si="10"/>
        <v>2.0041753653444676</v>
      </c>
      <c r="L37" s="407"/>
      <c r="M37" s="408">
        <f t="shared" si="11"/>
        <v>0.80951904309093636</v>
      </c>
      <c r="N37" s="305"/>
    </row>
    <row r="38" spans="1:14" s="11" customFormat="1" ht="12">
      <c r="A38" s="450" t="s">
        <v>26</v>
      </c>
      <c r="B38" s="405">
        <f t="shared" si="8"/>
        <v>7836</v>
      </c>
      <c r="C38" s="630"/>
      <c r="D38" s="405">
        <v>2274</v>
      </c>
      <c r="E38" s="405"/>
      <c r="F38" s="405">
        <v>5562</v>
      </c>
      <c r="G38" s="630"/>
      <c r="H38" s="109"/>
      <c r="I38" s="408">
        <f t="shared" si="9"/>
        <v>8.9956261695117608</v>
      </c>
      <c r="J38" s="407"/>
      <c r="K38" s="408">
        <f t="shared" si="10"/>
        <v>31.649269311064717</v>
      </c>
      <c r="L38" s="407"/>
      <c r="M38" s="408">
        <f t="shared" si="11"/>
        <v>6.9591111555978182</v>
      </c>
      <c r="N38" s="305"/>
    </row>
    <row r="39" spans="1:14" s="11" customFormat="1" ht="12">
      <c r="A39" s="450" t="s">
        <v>21</v>
      </c>
      <c r="B39" s="405">
        <f t="shared" si="8"/>
        <v>2157</v>
      </c>
      <c r="C39" s="630"/>
      <c r="D39" s="405">
        <v>870</v>
      </c>
      <c r="E39" s="405" t="s">
        <v>1</v>
      </c>
      <c r="F39" s="405">
        <v>1287</v>
      </c>
      <c r="G39" s="630"/>
      <c r="H39" s="109"/>
      <c r="I39" s="408">
        <f t="shared" si="9"/>
        <v>2.4762079693257872</v>
      </c>
      <c r="J39" s="407"/>
      <c r="K39" s="408">
        <f t="shared" si="10"/>
        <v>12.108559498956158</v>
      </c>
      <c r="L39" s="407"/>
      <c r="M39" s="408">
        <f t="shared" si="11"/>
        <v>1.6102797657774885</v>
      </c>
      <c r="N39" s="305"/>
    </row>
    <row r="40" spans="1:14" s="11" customFormat="1" ht="12">
      <c r="A40" s="450" t="s">
        <v>27</v>
      </c>
      <c r="B40" s="405">
        <f t="shared" si="8"/>
        <v>1803</v>
      </c>
      <c r="C40" s="630"/>
      <c r="D40" s="405">
        <v>1501</v>
      </c>
      <c r="E40" s="405"/>
      <c r="F40" s="405">
        <v>302</v>
      </c>
      <c r="G40" s="630" t="s">
        <v>1</v>
      </c>
      <c r="H40" s="109"/>
      <c r="I40" s="408">
        <f t="shared" si="9"/>
        <v>2.0698205696311516</v>
      </c>
      <c r="J40" s="407"/>
      <c r="K40" s="408">
        <f t="shared" si="10"/>
        <v>20.890744606819762</v>
      </c>
      <c r="L40" s="407"/>
      <c r="M40" s="408">
        <f t="shared" si="11"/>
        <v>0.37785896601771685</v>
      </c>
      <c r="N40" s="305"/>
    </row>
    <row r="41" spans="1:14" s="11" customFormat="1" ht="12">
      <c r="A41" s="450" t="s">
        <v>61</v>
      </c>
      <c r="B41" s="405">
        <f t="shared" si="8"/>
        <v>1216</v>
      </c>
      <c r="C41" s="630" t="s">
        <v>1</v>
      </c>
      <c r="D41" s="405">
        <v>441</v>
      </c>
      <c r="E41" s="405" t="s">
        <v>1</v>
      </c>
      <c r="F41" s="405">
        <v>775</v>
      </c>
      <c r="G41" s="630" t="s">
        <v>1</v>
      </c>
      <c r="H41" s="109"/>
      <c r="I41" s="408">
        <f t="shared" si="9"/>
        <v>1.3959521978211207</v>
      </c>
      <c r="J41" s="407"/>
      <c r="K41" s="408">
        <f t="shared" si="10"/>
        <v>6.1377870563674319</v>
      </c>
      <c r="L41" s="407"/>
      <c r="M41" s="408">
        <f t="shared" si="11"/>
        <v>0.96967118762824689</v>
      </c>
      <c r="N41" s="305"/>
    </row>
    <row r="42" spans="1:14" s="11" customFormat="1" ht="12">
      <c r="A42" s="450" t="s">
        <v>62</v>
      </c>
      <c r="B42" s="405">
        <f t="shared" si="8"/>
        <v>1137</v>
      </c>
      <c r="C42" s="630" t="s">
        <v>1</v>
      </c>
      <c r="D42" s="405">
        <v>662</v>
      </c>
      <c r="E42" s="405" t="s">
        <v>1</v>
      </c>
      <c r="F42" s="405">
        <v>475</v>
      </c>
      <c r="G42" s="630" t="s">
        <v>1</v>
      </c>
      <c r="H42" s="109"/>
      <c r="I42" s="408">
        <f t="shared" si="9"/>
        <v>1.3052612244429393</v>
      </c>
      <c r="J42" s="407"/>
      <c r="K42" s="408">
        <f t="shared" si="10"/>
        <v>9.213639526791928</v>
      </c>
      <c r="L42" s="407"/>
      <c r="M42" s="408">
        <f t="shared" si="11"/>
        <v>0.59431459886892546</v>
      </c>
      <c r="N42" s="305"/>
    </row>
    <row r="43" spans="1:14" s="11" customFormat="1" ht="11.4">
      <c r="A43" s="450" t="s">
        <v>11</v>
      </c>
      <c r="B43" s="405">
        <f t="shared" si="8"/>
        <v>8763</v>
      </c>
      <c r="C43" s="630"/>
      <c r="D43" s="405">
        <v>2644</v>
      </c>
      <c r="E43" s="405"/>
      <c r="F43" s="405">
        <v>6119</v>
      </c>
      <c r="G43" s="630"/>
      <c r="H43" s="110"/>
      <c r="I43" s="308" t="s">
        <v>105</v>
      </c>
      <c r="J43" s="409"/>
      <c r="K43" s="308" t="s">
        <v>105</v>
      </c>
      <c r="L43" s="409"/>
      <c r="M43" s="308" t="s">
        <v>105</v>
      </c>
      <c r="N43" s="306"/>
    </row>
    <row r="44" spans="1:14" s="11" customFormat="1" ht="6.6" customHeight="1">
      <c r="A44" s="111"/>
      <c r="B44" s="303"/>
      <c r="C44" s="629"/>
      <c r="D44" s="303"/>
      <c r="E44" s="629"/>
      <c r="F44" s="303"/>
      <c r="G44" s="629"/>
      <c r="H44" s="111"/>
      <c r="I44" s="407"/>
      <c r="J44" s="407"/>
      <c r="K44" s="407"/>
      <c r="L44" s="407"/>
      <c r="M44" s="407"/>
      <c r="N44" s="307"/>
    </row>
    <row r="45" spans="1:14" s="11" customFormat="1" ht="12">
      <c r="A45" s="451" t="s">
        <v>53</v>
      </c>
      <c r="B45" s="404">
        <f t="shared" ref="B45:B51" si="12">D45+F45</f>
        <v>2583</v>
      </c>
      <c r="C45" s="630"/>
      <c r="D45" s="404">
        <f>SUM(D46:D51)</f>
        <v>1513</v>
      </c>
      <c r="E45" s="633" t="s">
        <v>1</v>
      </c>
      <c r="F45" s="404">
        <f>SUM(F46:F51)</f>
        <v>1070</v>
      </c>
      <c r="G45" s="630" t="s">
        <v>1</v>
      </c>
      <c r="H45" s="109"/>
      <c r="I45" s="407">
        <f>SUM(I46:I50)</f>
        <v>100</v>
      </c>
      <c r="J45" s="407"/>
      <c r="K45" s="407">
        <f>SUM(K46:K50)</f>
        <v>100</v>
      </c>
      <c r="L45" s="407"/>
      <c r="M45" s="407">
        <f>SUM(M46:M50)</f>
        <v>100</v>
      </c>
      <c r="N45" s="305"/>
    </row>
    <row r="46" spans="1:14" s="11" customFormat="1" ht="12">
      <c r="A46" s="450" t="s">
        <v>20</v>
      </c>
      <c r="B46" s="405">
        <f t="shared" si="12"/>
        <v>367</v>
      </c>
      <c r="C46" s="630" t="s">
        <v>1</v>
      </c>
      <c r="D46" s="405">
        <v>349</v>
      </c>
      <c r="E46" s="405" t="s">
        <v>1</v>
      </c>
      <c r="F46" s="405">
        <v>18</v>
      </c>
      <c r="G46" s="630" t="s">
        <v>1</v>
      </c>
      <c r="H46" s="109"/>
      <c r="I46" s="408">
        <f>B46*100/SUM(B46:B50)</f>
        <v>32.08041958041958</v>
      </c>
      <c r="J46" s="407"/>
      <c r="K46" s="408">
        <f>D46*100/SUM($D$46:$D$50)</f>
        <v>51.023391812865498</v>
      </c>
      <c r="L46" s="407"/>
      <c r="M46" s="408">
        <f>F46*100/SUM($F$46:$F$50)</f>
        <v>3.9130434782608696</v>
      </c>
      <c r="N46" s="305"/>
    </row>
    <row r="47" spans="1:14" s="11" customFormat="1" ht="12">
      <c r="A47" s="450" t="s">
        <v>187</v>
      </c>
      <c r="B47" s="405">
        <f>D47+F47</f>
        <v>34</v>
      </c>
      <c r="C47" s="630" t="s">
        <v>1</v>
      </c>
      <c r="D47" s="405">
        <v>0</v>
      </c>
      <c r="E47" s="405"/>
      <c r="F47" s="405">
        <v>34</v>
      </c>
      <c r="G47" s="630" t="s">
        <v>1</v>
      </c>
      <c r="H47" s="109"/>
      <c r="I47" s="408">
        <f>B47*100/SUM(B46:B50)</f>
        <v>2.9720279720279721</v>
      </c>
      <c r="J47" s="407"/>
      <c r="K47" s="408">
        <f>D47*100/SUM(D46:D50)</f>
        <v>0</v>
      </c>
      <c r="L47" s="407"/>
      <c r="M47" s="408">
        <f>F47*100/SUM(F46:F50)</f>
        <v>7.3913043478260869</v>
      </c>
      <c r="N47" s="305"/>
    </row>
    <row r="48" spans="1:14" s="11" customFormat="1" ht="12">
      <c r="A48" s="450" t="s">
        <v>21</v>
      </c>
      <c r="B48" s="405">
        <f>D48+F48</f>
        <v>253</v>
      </c>
      <c r="C48" s="630" t="s">
        <v>1</v>
      </c>
      <c r="D48" s="405">
        <v>51</v>
      </c>
      <c r="E48" s="405" t="s">
        <v>1</v>
      </c>
      <c r="F48" s="405">
        <v>202</v>
      </c>
      <c r="G48" s="630" t="s">
        <v>1</v>
      </c>
      <c r="H48" s="109"/>
      <c r="I48" s="408">
        <f>B48*100/SUM(B46:B50)</f>
        <v>22.115384615384617</v>
      </c>
      <c r="J48" s="407"/>
      <c r="K48" s="408">
        <f>D48*100/SUM($D$46:$D$50)</f>
        <v>7.4561403508771926</v>
      </c>
      <c r="L48" s="407"/>
      <c r="M48" s="408">
        <f>F48*100/SUM($F$46:$F$50)</f>
        <v>43.913043478260867</v>
      </c>
      <c r="N48" s="305"/>
    </row>
    <row r="49" spans="1:14" s="11" customFormat="1" ht="12">
      <c r="A49" s="450" t="s">
        <v>27</v>
      </c>
      <c r="B49" s="405">
        <f t="shared" si="12"/>
        <v>378</v>
      </c>
      <c r="C49" s="630" t="s">
        <v>1</v>
      </c>
      <c r="D49" s="405">
        <v>201</v>
      </c>
      <c r="E49" s="405" t="s">
        <v>1</v>
      </c>
      <c r="F49" s="405">
        <v>177</v>
      </c>
      <c r="G49" s="630" t="s">
        <v>1</v>
      </c>
      <c r="H49" s="109"/>
      <c r="I49" s="408">
        <f>B49*100/SUM(B46:B50)</f>
        <v>33.04195804195804</v>
      </c>
      <c r="J49" s="407"/>
      <c r="K49" s="408">
        <f>D49*100/SUM($D$46:$D$50)</f>
        <v>29.385964912280702</v>
      </c>
      <c r="L49" s="407"/>
      <c r="M49" s="408">
        <f>F49*100/SUM($F$46:$F$50)</f>
        <v>38.478260869565219</v>
      </c>
      <c r="N49" s="305"/>
    </row>
    <row r="50" spans="1:14" s="11" customFormat="1" ht="12">
      <c r="A50" s="450" t="s">
        <v>62</v>
      </c>
      <c r="B50" s="405">
        <f t="shared" si="12"/>
        <v>112</v>
      </c>
      <c r="C50" s="630" t="s">
        <v>1</v>
      </c>
      <c r="D50" s="405">
        <v>83</v>
      </c>
      <c r="E50" s="405" t="s">
        <v>1</v>
      </c>
      <c r="F50" s="405">
        <v>29</v>
      </c>
      <c r="G50" s="630" t="s">
        <v>1</v>
      </c>
      <c r="H50" s="109"/>
      <c r="I50" s="408">
        <f>B50*100/SUM(B46:B50)</f>
        <v>9.79020979020979</v>
      </c>
      <c r="J50" s="409"/>
      <c r="K50" s="408">
        <f>D50*100/SUM($D$46:$D$50)</f>
        <v>12.134502923976608</v>
      </c>
      <c r="L50" s="409"/>
      <c r="M50" s="408">
        <f>F50*100/SUM($F$46:$F$50)</f>
        <v>6.3043478260869561</v>
      </c>
      <c r="N50" s="305"/>
    </row>
    <row r="51" spans="1:14" s="11" customFormat="1" ht="12">
      <c r="A51" s="450" t="s">
        <v>11</v>
      </c>
      <c r="B51" s="405">
        <f t="shared" si="12"/>
        <v>1439</v>
      </c>
      <c r="C51" s="630" t="s">
        <v>1</v>
      </c>
      <c r="D51" s="405">
        <v>829</v>
      </c>
      <c r="E51" s="405" t="s">
        <v>1</v>
      </c>
      <c r="F51" s="405">
        <v>610</v>
      </c>
      <c r="G51" s="630" t="s">
        <v>1</v>
      </c>
      <c r="H51" s="109"/>
      <c r="I51" s="608" t="s">
        <v>105</v>
      </c>
      <c r="J51" s="609"/>
      <c r="K51" s="608" t="s">
        <v>105</v>
      </c>
      <c r="L51" s="609"/>
      <c r="M51" s="608" t="s">
        <v>105</v>
      </c>
      <c r="N51" s="305"/>
    </row>
    <row r="52" spans="1:14" s="11" customFormat="1" ht="6.6" customHeight="1">
      <c r="A52" s="29"/>
      <c r="B52" s="302"/>
      <c r="C52" s="629"/>
      <c r="D52" s="302"/>
      <c r="E52" s="625"/>
      <c r="F52" s="302"/>
      <c r="G52" s="634"/>
      <c r="H52" s="29"/>
      <c r="I52" s="406"/>
      <c r="J52" s="406"/>
      <c r="K52" s="406"/>
      <c r="L52" s="406"/>
      <c r="M52" s="406"/>
      <c r="N52" s="304"/>
    </row>
    <row r="53" spans="1:14" s="11" customFormat="1" ht="12">
      <c r="A53" s="446" t="s">
        <v>19</v>
      </c>
      <c r="B53" s="404">
        <f>D53+F53</f>
        <v>60397</v>
      </c>
      <c r="C53" s="628"/>
      <c r="D53" s="404">
        <f>SUM(D54:D62)</f>
        <v>9421</v>
      </c>
      <c r="E53" s="623"/>
      <c r="F53" s="404">
        <f>SUM(F54:F62)</f>
        <v>50976</v>
      </c>
      <c r="G53" s="623"/>
      <c r="H53" s="109"/>
      <c r="I53" s="407">
        <f>SUM(I54:I61)</f>
        <v>99.999999999999986</v>
      </c>
      <c r="J53" s="407"/>
      <c r="K53" s="407">
        <f>SUM(K54:K61)</f>
        <v>100</v>
      </c>
      <c r="L53" s="407"/>
      <c r="M53" s="407">
        <f>SUM(M54:M61)</f>
        <v>100.00000000000001</v>
      </c>
      <c r="N53" s="305"/>
    </row>
    <row r="54" spans="1:14" s="11" customFormat="1" ht="11.4">
      <c r="A54" s="450" t="s">
        <v>20</v>
      </c>
      <c r="B54" s="405">
        <f t="shared" ref="B54:B62" si="13">D54+F54</f>
        <v>36285</v>
      </c>
      <c r="C54" s="630"/>
      <c r="D54" s="405">
        <v>1125</v>
      </c>
      <c r="E54" s="405" t="s">
        <v>1</v>
      </c>
      <c r="F54" s="405">
        <v>35160</v>
      </c>
      <c r="G54" s="626"/>
      <c r="H54" s="111"/>
      <c r="I54" s="408">
        <f t="shared" ref="I54:I61" si="14">B54*100/SUM($B$54:$B$61)</f>
        <v>68.926542940181974</v>
      </c>
      <c r="J54" s="408"/>
      <c r="K54" s="408">
        <f t="shared" ref="K54:K61" si="15">D54*100/SUM($D$54:$D$61)</f>
        <v>17.786561264822133</v>
      </c>
      <c r="L54" s="408"/>
      <c r="M54" s="408">
        <f t="shared" ref="M54:M61" si="16">F54*100/SUM($F$54:$F$61)</f>
        <v>75.910013385724767</v>
      </c>
      <c r="N54" s="307"/>
    </row>
    <row r="55" spans="1:14" s="11" customFormat="1" ht="11.4">
      <c r="A55" s="450" t="s">
        <v>25</v>
      </c>
      <c r="B55" s="405">
        <f t="shared" si="13"/>
        <v>278</v>
      </c>
      <c r="C55" s="630" t="s">
        <v>1</v>
      </c>
      <c r="D55" s="405">
        <v>13</v>
      </c>
      <c r="E55" s="405" t="s">
        <v>1</v>
      </c>
      <c r="F55" s="405">
        <v>265</v>
      </c>
      <c r="G55" s="626" t="s">
        <v>1</v>
      </c>
      <c r="H55" s="111"/>
      <c r="I55" s="408">
        <f t="shared" si="14"/>
        <v>0.52808540546701366</v>
      </c>
      <c r="J55" s="408"/>
      <c r="K55" s="408">
        <f t="shared" si="15"/>
        <v>0.20553359683794467</v>
      </c>
      <c r="L55" s="408"/>
      <c r="M55" s="408">
        <f t="shared" si="16"/>
        <v>0.57213178461937042</v>
      </c>
      <c r="N55" s="307"/>
    </row>
    <row r="56" spans="1:14" s="11" customFormat="1" ht="11.4">
      <c r="A56" s="450" t="s">
        <v>26</v>
      </c>
      <c r="B56" s="405">
        <f t="shared" si="13"/>
        <v>6343</v>
      </c>
      <c r="C56" s="630"/>
      <c r="D56" s="405">
        <v>2368</v>
      </c>
      <c r="E56" s="405"/>
      <c r="F56" s="405">
        <v>3975</v>
      </c>
      <c r="G56" s="626"/>
      <c r="H56" s="111"/>
      <c r="I56" s="408">
        <f t="shared" si="14"/>
        <v>12.04908534847938</v>
      </c>
      <c r="J56" s="408"/>
      <c r="K56" s="408">
        <f t="shared" si="15"/>
        <v>37.43873517786561</v>
      </c>
      <c r="L56" s="408"/>
      <c r="M56" s="408">
        <f t="shared" si="16"/>
        <v>8.5819767692905558</v>
      </c>
      <c r="N56" s="306"/>
    </row>
    <row r="57" spans="1:14" s="11" customFormat="1" ht="11.4">
      <c r="A57" s="450" t="s">
        <v>21</v>
      </c>
      <c r="B57" s="405">
        <f t="shared" si="13"/>
        <v>4366</v>
      </c>
      <c r="C57" s="630"/>
      <c r="D57" s="405">
        <v>1918</v>
      </c>
      <c r="E57" s="405"/>
      <c r="F57" s="405">
        <v>2448</v>
      </c>
      <c r="G57" s="626"/>
      <c r="H57" s="111"/>
      <c r="I57" s="408">
        <f t="shared" si="14"/>
        <v>8.2936002887373448</v>
      </c>
      <c r="J57" s="408"/>
      <c r="K57" s="408">
        <f t="shared" si="15"/>
        <v>30.324110671936758</v>
      </c>
      <c r="L57" s="408"/>
      <c r="M57" s="408">
        <f t="shared" si="16"/>
        <v>5.2852022971630896</v>
      </c>
      <c r="N57" s="307"/>
    </row>
    <row r="58" spans="1:14" s="11" customFormat="1" ht="11.4">
      <c r="A58" s="450" t="s">
        <v>27</v>
      </c>
      <c r="B58" s="405">
        <f t="shared" si="13"/>
        <v>721</v>
      </c>
      <c r="C58" s="630" t="s">
        <v>1</v>
      </c>
      <c r="D58" s="405">
        <v>409</v>
      </c>
      <c r="E58" s="405" t="s">
        <v>1</v>
      </c>
      <c r="F58" s="405">
        <v>312</v>
      </c>
      <c r="G58" s="626" t="s">
        <v>1</v>
      </c>
      <c r="H58" s="111"/>
      <c r="I58" s="408">
        <f t="shared" si="14"/>
        <v>1.369602796193226</v>
      </c>
      <c r="J58" s="408"/>
      <c r="K58" s="408">
        <f t="shared" si="15"/>
        <v>6.4664031620553359</v>
      </c>
      <c r="L58" s="408"/>
      <c r="M58" s="408">
        <f t="shared" si="16"/>
        <v>0.67360421434431539</v>
      </c>
      <c r="N58" s="307"/>
    </row>
    <row r="59" spans="1:14" s="11" customFormat="1" ht="11.4">
      <c r="A59" s="450" t="s">
        <v>61</v>
      </c>
      <c r="B59" s="405">
        <f t="shared" si="13"/>
        <v>3126</v>
      </c>
      <c r="C59" s="630"/>
      <c r="D59" s="405">
        <v>113</v>
      </c>
      <c r="E59" s="405" t="s">
        <v>1</v>
      </c>
      <c r="F59" s="405">
        <v>3013</v>
      </c>
      <c r="G59" s="626"/>
      <c r="H59" s="111"/>
      <c r="I59" s="408">
        <f t="shared" si="14"/>
        <v>5.9381114298197293</v>
      </c>
      <c r="J59" s="408"/>
      <c r="K59" s="408">
        <f t="shared" si="15"/>
        <v>1.7865612648221343</v>
      </c>
      <c r="L59" s="408"/>
      <c r="M59" s="408">
        <f t="shared" si="16"/>
        <v>6.5050304417289171</v>
      </c>
      <c r="N59" s="307"/>
    </row>
    <row r="60" spans="1:14" s="11" customFormat="1" ht="11.4">
      <c r="A60" s="450" t="s">
        <v>62</v>
      </c>
      <c r="B60" s="405">
        <f t="shared" si="13"/>
        <v>1334</v>
      </c>
      <c r="C60" s="630"/>
      <c r="D60" s="405">
        <v>360</v>
      </c>
      <c r="E60" s="405" t="s">
        <v>1</v>
      </c>
      <c r="F60" s="405">
        <v>974</v>
      </c>
      <c r="G60" s="626" t="s">
        <v>1</v>
      </c>
      <c r="H60" s="111"/>
      <c r="I60" s="408">
        <f t="shared" si="14"/>
        <v>2.5340501111258855</v>
      </c>
      <c r="J60" s="408"/>
      <c r="K60" s="408">
        <f t="shared" si="15"/>
        <v>5.691699604743083</v>
      </c>
      <c r="L60" s="408"/>
      <c r="M60" s="408">
        <f t="shared" si="16"/>
        <v>2.1028541819594975</v>
      </c>
      <c r="N60" s="307"/>
    </row>
    <row r="61" spans="1:14" s="11" customFormat="1" ht="11.4">
      <c r="A61" s="450" t="s">
        <v>190</v>
      </c>
      <c r="B61" s="405">
        <f>D61+F61</f>
        <v>190</v>
      </c>
      <c r="C61" s="630" t="s">
        <v>1</v>
      </c>
      <c r="D61" s="405">
        <v>19</v>
      </c>
      <c r="E61" s="405" t="s">
        <v>1</v>
      </c>
      <c r="F61" s="405">
        <v>171</v>
      </c>
      <c r="G61" s="626" t="s">
        <v>1</v>
      </c>
      <c r="H61" s="111"/>
      <c r="I61" s="408">
        <f t="shared" si="14"/>
        <v>0.360921679995441</v>
      </c>
      <c r="J61" s="408"/>
      <c r="K61" s="408">
        <f t="shared" si="15"/>
        <v>0.30039525691699603</v>
      </c>
      <c r="L61" s="408"/>
      <c r="M61" s="408">
        <f t="shared" si="16"/>
        <v>0.36918692516948054</v>
      </c>
      <c r="N61" s="307"/>
    </row>
    <row r="62" spans="1:14" s="11" customFormat="1" ht="11.4">
      <c r="A62" s="450" t="s">
        <v>11</v>
      </c>
      <c r="B62" s="405">
        <f t="shared" si="13"/>
        <v>7754</v>
      </c>
      <c r="C62" s="630"/>
      <c r="D62" s="405">
        <v>3096</v>
      </c>
      <c r="E62" s="405"/>
      <c r="F62" s="405">
        <v>4658</v>
      </c>
      <c r="G62" s="626"/>
      <c r="H62" s="110"/>
      <c r="I62" s="308" t="s">
        <v>105</v>
      </c>
      <c r="J62" s="409"/>
      <c r="K62" s="308" t="s">
        <v>105</v>
      </c>
      <c r="L62" s="409"/>
      <c r="M62" s="308" t="s">
        <v>105</v>
      </c>
      <c r="N62" s="306"/>
    </row>
    <row r="63" spans="1:14" s="11" customFormat="1" ht="11.4">
      <c r="A63" s="450"/>
      <c r="B63" s="405"/>
      <c r="C63" s="630"/>
      <c r="D63" s="641"/>
      <c r="E63" s="624"/>
      <c r="F63" s="641"/>
      <c r="G63" s="626"/>
      <c r="H63" s="110"/>
      <c r="I63" s="308"/>
      <c r="J63" s="409"/>
      <c r="K63" s="308"/>
      <c r="L63" s="409"/>
      <c r="M63" s="308"/>
      <c r="N63" s="306"/>
    </row>
    <row r="64" spans="1:14" s="11" customFormat="1" ht="12">
      <c r="A64" s="446" t="s">
        <v>11</v>
      </c>
      <c r="B64" s="404">
        <f>D64+F64</f>
        <v>8</v>
      </c>
      <c r="C64" s="630" t="s">
        <v>1</v>
      </c>
      <c r="D64" s="404">
        <f>D65</f>
        <v>0</v>
      </c>
      <c r="E64" s="624"/>
      <c r="F64" s="404">
        <f>F65</f>
        <v>8</v>
      </c>
      <c r="G64" s="626" t="s">
        <v>1</v>
      </c>
      <c r="H64" s="110"/>
      <c r="I64" s="308"/>
      <c r="J64" s="409"/>
      <c r="K64" s="308"/>
      <c r="L64" s="409"/>
      <c r="M64" s="308"/>
      <c r="N64" s="306"/>
    </row>
    <row r="65" spans="1:14" s="11" customFormat="1" ht="12">
      <c r="A65" s="450" t="s">
        <v>21</v>
      </c>
      <c r="B65" s="405">
        <f>D65+F65</f>
        <v>8</v>
      </c>
      <c r="C65" s="630" t="s">
        <v>1</v>
      </c>
      <c r="D65" s="404">
        <v>0</v>
      </c>
      <c r="E65" s="624"/>
      <c r="F65" s="405">
        <v>8</v>
      </c>
      <c r="G65" s="626" t="s">
        <v>1</v>
      </c>
      <c r="H65" s="110"/>
      <c r="I65" s="408">
        <f>B65*100/SUM(B64)</f>
        <v>100</v>
      </c>
      <c r="J65" s="409"/>
      <c r="K65" s="642">
        <v>0</v>
      </c>
      <c r="L65" s="409"/>
      <c r="M65" s="408">
        <f>F65*100/SUM(F64)</f>
        <v>100</v>
      </c>
      <c r="N65" s="306"/>
    </row>
    <row r="66" spans="1:14" s="36" customFormat="1" ht="6.6" customHeight="1" thickBot="1">
      <c r="A66" s="121"/>
      <c r="B66" s="114"/>
      <c r="C66" s="371"/>
      <c r="D66" s="114"/>
      <c r="E66" s="371"/>
      <c r="F66" s="114"/>
      <c r="G66" s="371"/>
      <c r="H66" s="116"/>
      <c r="I66" s="117"/>
      <c r="J66" s="116"/>
      <c r="K66" s="117"/>
      <c r="L66" s="117"/>
      <c r="M66" s="117"/>
      <c r="N66" s="116"/>
    </row>
    <row r="67" spans="1:14" s="4" customFormat="1" ht="6.6" customHeight="1">
      <c r="A67" s="31"/>
      <c r="B67" s="31"/>
      <c r="C67" s="369"/>
      <c r="D67" s="31"/>
      <c r="E67" s="369"/>
      <c r="F67" s="31"/>
      <c r="G67" s="369"/>
      <c r="H67" s="31"/>
      <c r="I67" s="31"/>
      <c r="J67" s="31"/>
      <c r="K67" s="31"/>
      <c r="L67" s="31"/>
      <c r="M67" s="31"/>
      <c r="N67" s="31"/>
    </row>
    <row r="68" spans="1:14" s="4" customFormat="1" ht="11.4">
      <c r="A68" s="13" t="s">
        <v>52</v>
      </c>
      <c r="C68" s="330"/>
      <c r="E68" s="330"/>
      <c r="G68" s="330"/>
    </row>
    <row r="69" spans="1:14" s="4" customFormat="1" ht="11.4">
      <c r="A69" s="18" t="s">
        <v>227</v>
      </c>
      <c r="B69" s="18"/>
      <c r="C69" s="331"/>
      <c r="D69" s="18"/>
      <c r="E69" s="331"/>
      <c r="F69" s="18"/>
      <c r="G69" s="331"/>
      <c r="H69" s="18"/>
      <c r="I69" s="18"/>
      <c r="J69" s="18"/>
      <c r="K69" s="18"/>
      <c r="L69" s="18"/>
      <c r="M69" s="18"/>
      <c r="N69" s="18"/>
    </row>
    <row r="70" spans="1:14" s="4" customFormat="1" ht="11.4">
      <c r="A70" s="18" t="s">
        <v>228</v>
      </c>
      <c r="B70" s="18"/>
      <c r="C70" s="331"/>
      <c r="D70" s="18"/>
      <c r="E70" s="331"/>
      <c r="F70" s="18"/>
      <c r="G70" s="331"/>
      <c r="H70" s="18"/>
      <c r="I70" s="18"/>
      <c r="J70" s="18"/>
      <c r="K70" s="18"/>
      <c r="L70" s="18"/>
      <c r="M70" s="18"/>
      <c r="N70" s="18"/>
    </row>
    <row r="71" spans="1:14" s="4" customFormat="1" ht="10.199999999999999">
      <c r="A71" s="18"/>
      <c r="B71" s="18"/>
      <c r="C71" s="331"/>
      <c r="D71" s="18"/>
      <c r="E71" s="331"/>
      <c r="F71" s="18"/>
      <c r="G71" s="331"/>
      <c r="H71" s="18"/>
      <c r="I71" s="18"/>
      <c r="J71" s="18"/>
      <c r="K71" s="18"/>
      <c r="L71" s="18"/>
      <c r="M71" s="18"/>
      <c r="N71" s="18"/>
    </row>
    <row r="72" spans="1:14" s="4" customFormat="1" ht="22.5" customHeight="1">
      <c r="A72" s="649" t="s">
        <v>157</v>
      </c>
      <c r="B72" s="649"/>
      <c r="C72" s="649"/>
      <c r="D72" s="649"/>
      <c r="E72" s="649"/>
      <c r="F72" s="649"/>
      <c r="G72" s="649"/>
      <c r="H72" s="649"/>
      <c r="I72" s="649"/>
      <c r="J72" s="649"/>
      <c r="K72" s="649"/>
      <c r="L72" s="649"/>
      <c r="M72" s="649"/>
      <c r="N72" s="649"/>
    </row>
    <row r="73" spans="1:14" s="4" customFormat="1" ht="10.199999999999999">
      <c r="A73" s="3" t="s">
        <v>31</v>
      </c>
      <c r="B73" s="31"/>
      <c r="C73" s="369"/>
      <c r="D73" s="31"/>
      <c r="E73" s="369"/>
      <c r="F73" s="31"/>
      <c r="G73" s="369"/>
      <c r="H73" s="31"/>
      <c r="I73" s="31"/>
      <c r="J73" s="31"/>
      <c r="K73" s="31"/>
      <c r="L73" s="31"/>
      <c r="M73" s="31"/>
      <c r="N73" s="31"/>
    </row>
    <row r="74" spans="1:14" s="4" customFormat="1" ht="10.199999999999999">
      <c r="A74" s="158" t="s">
        <v>117</v>
      </c>
      <c r="B74" s="31"/>
      <c r="C74" s="369"/>
      <c r="D74" s="31"/>
      <c r="E74" s="369"/>
      <c r="F74" s="31"/>
      <c r="G74" s="369"/>
      <c r="H74" s="31"/>
      <c r="I74" s="31"/>
      <c r="J74" s="31"/>
      <c r="K74" s="31"/>
      <c r="L74" s="31"/>
      <c r="M74" s="31"/>
      <c r="N74" s="31"/>
    </row>
    <row r="75" spans="1:14" s="4" customFormat="1" ht="10.199999999999999">
      <c r="A75" s="4" t="s">
        <v>186</v>
      </c>
      <c r="B75" s="31"/>
      <c r="C75" s="369"/>
      <c r="D75" s="31"/>
      <c r="E75" s="369"/>
      <c r="F75" s="31"/>
      <c r="G75" s="369"/>
      <c r="H75" s="31"/>
      <c r="I75" s="31"/>
      <c r="J75" s="31"/>
      <c r="K75" s="31"/>
      <c r="L75" s="31"/>
      <c r="M75" s="31"/>
      <c r="N75" s="31"/>
    </row>
    <row r="77" spans="1:14">
      <c r="A77" s="328"/>
    </row>
    <row r="78" spans="1:14">
      <c r="A78" s="328"/>
    </row>
    <row r="79" spans="1:14">
      <c r="A79" s="328"/>
    </row>
    <row r="80" spans="1:14">
      <c r="A80" s="328"/>
    </row>
    <row r="81" spans="1:1">
      <c r="A81" s="328"/>
    </row>
    <row r="82" spans="1:1">
      <c r="A82" s="328"/>
    </row>
    <row r="83" spans="1:1">
      <c r="A83" s="328"/>
    </row>
  </sheetData>
  <mergeCells count="13">
    <mergeCell ref="A72:N72"/>
    <mergeCell ref="D10:E10"/>
    <mergeCell ref="K10:L10"/>
    <mergeCell ref="M10:N10"/>
    <mergeCell ref="A1:N1"/>
    <mergeCell ref="A4:A10"/>
    <mergeCell ref="B4:G4"/>
    <mergeCell ref="I4:N4"/>
    <mergeCell ref="B7:C10"/>
    <mergeCell ref="D7:G7"/>
    <mergeCell ref="I7:J10"/>
    <mergeCell ref="K7:N7"/>
    <mergeCell ref="F10:G10"/>
  </mergeCells>
  <phoneticPr fontId="22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5" width="10.6640625" style="1" customWidth="1"/>
    <col min="16" max="16384" width="11.44140625" style="1"/>
  </cols>
  <sheetData>
    <row r="1" spans="1:15" ht="38.25" customHeight="1">
      <c r="A1" s="665" t="s">
        <v>211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5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5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5" s="11" customFormat="1" ht="12" customHeight="1">
      <c r="A4" s="656" t="s">
        <v>151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5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5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5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5" s="11" customFormat="1" ht="6.6" customHeight="1">
      <c r="A8" s="656"/>
      <c r="B8" s="663"/>
      <c r="C8" s="663"/>
      <c r="D8" s="536"/>
      <c r="E8" s="554"/>
      <c r="F8" s="536"/>
      <c r="G8" s="554"/>
      <c r="H8" s="534"/>
      <c r="I8" s="663"/>
      <c r="J8" s="663"/>
      <c r="K8" s="536"/>
      <c r="L8" s="536"/>
      <c r="M8" s="536"/>
      <c r="N8" s="536"/>
    </row>
    <row r="9" spans="1:15" s="11" customFormat="1" ht="6.6" customHeight="1">
      <c r="A9" s="656"/>
      <c r="B9" s="663"/>
      <c r="C9" s="663"/>
      <c r="D9" s="534"/>
      <c r="E9" s="555"/>
      <c r="F9" s="534"/>
      <c r="G9" s="555"/>
      <c r="H9" s="534"/>
      <c r="I9" s="663"/>
      <c r="J9" s="663"/>
      <c r="K9" s="534"/>
      <c r="L9" s="534"/>
      <c r="M9" s="534"/>
      <c r="N9" s="534"/>
    </row>
    <row r="10" spans="1:15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  <c r="O10" s="36"/>
    </row>
    <row r="11" spans="1:15" s="11" customFormat="1" ht="6.6" customHeight="1">
      <c r="A11" s="465"/>
      <c r="B11" s="539"/>
      <c r="C11" s="556"/>
      <c r="D11" s="541"/>
      <c r="E11" s="537"/>
      <c r="F11" s="536"/>
      <c r="G11" s="554"/>
      <c r="H11" s="536"/>
      <c r="I11" s="539"/>
      <c r="J11" s="539"/>
      <c r="K11" s="541"/>
      <c r="L11" s="541"/>
      <c r="M11" s="536"/>
      <c r="N11" s="536"/>
      <c r="O11" s="36"/>
    </row>
    <row r="12" spans="1:15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  <c r="O12" s="36"/>
    </row>
    <row r="13" spans="1:15" s="11" customFormat="1" ht="13.8">
      <c r="A13" s="542" t="s">
        <v>60</v>
      </c>
      <c r="B13" s="470">
        <f>D13+F13</f>
        <v>283758</v>
      </c>
      <c r="C13" s="558"/>
      <c r="D13" s="470">
        <f>SUM(D14:D20)</f>
        <v>92364</v>
      </c>
      <c r="E13" s="497"/>
      <c r="F13" s="470">
        <f>SUM(F14:F20)</f>
        <v>191394</v>
      </c>
      <c r="G13" s="471"/>
      <c r="H13" s="503"/>
      <c r="I13" s="481">
        <f>SUM(I14:I19)</f>
        <v>100.00000000000001</v>
      </c>
      <c r="J13" s="481"/>
      <c r="K13" s="481">
        <f>SUM(K14:K19)</f>
        <v>100</v>
      </c>
      <c r="L13" s="481"/>
      <c r="M13" s="481">
        <f>SUM(M14:M19)</f>
        <v>100</v>
      </c>
      <c r="N13" s="544"/>
      <c r="O13" s="413"/>
    </row>
    <row r="14" spans="1:15" s="11" customFormat="1" ht="11.4">
      <c r="A14" s="482" t="s">
        <v>14</v>
      </c>
      <c r="B14" s="483">
        <f t="shared" ref="B14:B20" si="0">D14+F14</f>
        <v>75953</v>
      </c>
      <c r="C14" s="486"/>
      <c r="D14" s="483">
        <v>18754</v>
      </c>
      <c r="E14" s="483"/>
      <c r="F14" s="483">
        <v>57199</v>
      </c>
      <c r="G14" s="499"/>
      <c r="H14" s="571"/>
      <c r="I14" s="507">
        <f t="shared" ref="I14:I19" si="1">B14*100/SUM($B$14:$B$19)</f>
        <v>26.775031638764624</v>
      </c>
      <c r="J14" s="507"/>
      <c r="K14" s="507">
        <f t="shared" ref="K14:K19" si="2">D14*100/SUM($D$14:$D$19)</f>
        <v>20.304447620284961</v>
      </c>
      <c r="L14" s="507"/>
      <c r="M14" s="507">
        <f t="shared" ref="M14:M19" si="3">F14*100/SUM($F$14:$F$19)</f>
        <v>29.899062762993513</v>
      </c>
      <c r="N14" s="488"/>
      <c r="O14" s="413"/>
    </row>
    <row r="15" spans="1:15" s="11" customFormat="1" ht="11.4">
      <c r="A15" s="482" t="s">
        <v>15</v>
      </c>
      <c r="B15" s="483">
        <f t="shared" si="0"/>
        <v>97072</v>
      </c>
      <c r="C15" s="486"/>
      <c r="D15" s="483">
        <v>31419</v>
      </c>
      <c r="E15" s="483"/>
      <c r="F15" s="483">
        <v>65653</v>
      </c>
      <c r="G15" s="499"/>
      <c r="H15" s="571"/>
      <c r="I15" s="507">
        <f t="shared" si="1"/>
        <v>34.219923784948058</v>
      </c>
      <c r="J15" s="507"/>
      <c r="K15" s="507">
        <f t="shared" si="2"/>
        <v>34.016499935039626</v>
      </c>
      <c r="L15" s="488"/>
      <c r="M15" s="507">
        <f t="shared" si="3"/>
        <v>34.31813786217964</v>
      </c>
      <c r="N15" s="488"/>
      <c r="O15" s="413"/>
    </row>
    <row r="16" spans="1:15" s="11" customFormat="1" ht="11.4">
      <c r="A16" s="482" t="s">
        <v>16</v>
      </c>
      <c r="B16" s="483">
        <f t="shared" si="0"/>
        <v>74020</v>
      </c>
      <c r="C16" s="486"/>
      <c r="D16" s="483">
        <v>24493</v>
      </c>
      <c r="E16" s="483"/>
      <c r="F16" s="483">
        <v>49527</v>
      </c>
      <c r="G16" s="499"/>
      <c r="H16" s="571"/>
      <c r="I16" s="507">
        <f t="shared" si="1"/>
        <v>26.093608440764125</v>
      </c>
      <c r="J16" s="507"/>
      <c r="K16" s="507">
        <f t="shared" si="2"/>
        <v>26.517907409813347</v>
      </c>
      <c r="L16" s="488"/>
      <c r="M16" s="507">
        <f t="shared" si="3"/>
        <v>25.888754724082233</v>
      </c>
      <c r="N16" s="488"/>
      <c r="O16" s="413"/>
    </row>
    <row r="17" spans="1:17" s="11" customFormat="1" ht="11.4">
      <c r="A17" s="482" t="s">
        <v>17</v>
      </c>
      <c r="B17" s="483">
        <f t="shared" si="0"/>
        <v>9498</v>
      </c>
      <c r="C17" s="486"/>
      <c r="D17" s="483">
        <v>4695</v>
      </c>
      <c r="E17" s="483"/>
      <c r="F17" s="483">
        <v>4803</v>
      </c>
      <c r="G17" s="499"/>
      <c r="H17" s="571"/>
      <c r="I17" s="507">
        <f t="shared" si="1"/>
        <v>3.348244973931068</v>
      </c>
      <c r="J17" s="507"/>
      <c r="K17" s="507">
        <f t="shared" si="2"/>
        <v>5.0831492789398469</v>
      </c>
      <c r="L17" s="488"/>
      <c r="M17" s="507">
        <f t="shared" si="3"/>
        <v>2.5106242845269646</v>
      </c>
      <c r="N17" s="488"/>
      <c r="O17" s="413"/>
    </row>
    <row r="18" spans="1:17" s="11" customFormat="1" ht="11.4">
      <c r="A18" s="572" t="s">
        <v>18</v>
      </c>
      <c r="B18" s="483">
        <f t="shared" si="0"/>
        <v>16632</v>
      </c>
      <c r="C18" s="486"/>
      <c r="D18" s="483">
        <v>8181</v>
      </c>
      <c r="E18" s="483"/>
      <c r="F18" s="483">
        <v>8451</v>
      </c>
      <c r="G18" s="499"/>
      <c r="H18" s="571"/>
      <c r="I18" s="507">
        <f t="shared" si="1"/>
        <v>5.8631301754497285</v>
      </c>
      <c r="J18" s="507"/>
      <c r="K18" s="507">
        <f t="shared" si="2"/>
        <v>8.8573470183188263</v>
      </c>
      <c r="L18" s="488"/>
      <c r="M18" s="507">
        <f t="shared" si="3"/>
        <v>4.4175069391083444</v>
      </c>
      <c r="N18" s="488"/>
      <c r="O18" s="413"/>
      <c r="Q18" s="643"/>
    </row>
    <row r="19" spans="1:17" s="11" customFormat="1" ht="11.4">
      <c r="A19" s="572" t="s">
        <v>29</v>
      </c>
      <c r="B19" s="483">
        <f t="shared" si="0"/>
        <v>10496</v>
      </c>
      <c r="C19" s="486"/>
      <c r="D19" s="483">
        <v>4822</v>
      </c>
      <c r="E19" s="483"/>
      <c r="F19" s="483">
        <v>5674</v>
      </c>
      <c r="G19" s="499"/>
      <c r="H19" s="571"/>
      <c r="I19" s="507">
        <f t="shared" si="1"/>
        <v>3.7000609861423972</v>
      </c>
      <c r="J19" s="507"/>
      <c r="K19" s="507">
        <f t="shared" si="2"/>
        <v>5.220648737603395</v>
      </c>
      <c r="L19" s="488"/>
      <c r="M19" s="507">
        <f t="shared" si="3"/>
        <v>2.9659134271093062</v>
      </c>
      <c r="N19" s="488"/>
      <c r="O19" s="413"/>
    </row>
    <row r="20" spans="1:17" s="11" customFormat="1" ht="11.4">
      <c r="A20" s="572" t="s">
        <v>11</v>
      </c>
      <c r="B20" s="483">
        <f t="shared" si="0"/>
        <v>87</v>
      </c>
      <c r="C20" s="486" t="s">
        <v>1</v>
      </c>
      <c r="D20" s="483">
        <v>0</v>
      </c>
      <c r="E20" s="483"/>
      <c r="F20" s="483">
        <v>87</v>
      </c>
      <c r="G20" s="499" t="s">
        <v>1</v>
      </c>
      <c r="H20" s="571"/>
      <c r="I20" s="588" t="s">
        <v>105</v>
      </c>
      <c r="J20" s="588"/>
      <c r="K20" s="588">
        <v>0</v>
      </c>
      <c r="L20" s="493"/>
      <c r="M20" s="588" t="s">
        <v>105</v>
      </c>
      <c r="N20" s="488"/>
      <c r="O20" s="413"/>
    </row>
    <row r="21" spans="1:17" s="11" customFormat="1" ht="6.6" customHeight="1">
      <c r="B21" s="312"/>
      <c r="C21" s="266"/>
      <c r="D21" s="312"/>
      <c r="E21" s="314"/>
      <c r="F21" s="312"/>
      <c r="G21" s="266"/>
      <c r="I21" s="254"/>
      <c r="J21" s="254"/>
      <c r="K21" s="254"/>
      <c r="L21" s="254"/>
      <c r="M21" s="254"/>
      <c r="N21" s="254"/>
      <c r="O21" s="10"/>
    </row>
    <row r="22" spans="1:17" s="11" customFormat="1" ht="12">
      <c r="A22" s="61" t="s">
        <v>20</v>
      </c>
      <c r="B22" s="424">
        <f t="shared" ref="B22:B29" si="4">D22+F22</f>
        <v>126941</v>
      </c>
      <c r="C22" s="290"/>
      <c r="D22" s="313">
        <f>SUM(D23:D29)</f>
        <v>5877</v>
      </c>
      <c r="E22" s="290"/>
      <c r="F22" s="313">
        <f>SUM(F23:F29)</f>
        <v>121064</v>
      </c>
      <c r="G22" s="290"/>
      <c r="H22" s="61"/>
      <c r="I22" s="407">
        <f>SUM(I23:I28)</f>
        <v>100</v>
      </c>
      <c r="J22" s="407"/>
      <c r="K22" s="407">
        <f>SUM(K23:K28)</f>
        <v>100</v>
      </c>
      <c r="L22" s="407"/>
      <c r="M22" s="407">
        <f>SUM(M23:M28)</f>
        <v>99.999999999999986</v>
      </c>
      <c r="N22" s="293"/>
      <c r="O22" s="10"/>
    </row>
    <row r="23" spans="1:17" s="11" customFormat="1" ht="11.4">
      <c r="A23" s="46" t="s">
        <v>14</v>
      </c>
      <c r="B23" s="303">
        <f t="shared" si="4"/>
        <v>44358</v>
      </c>
      <c r="C23" s="260"/>
      <c r="D23" s="303">
        <v>1268</v>
      </c>
      <c r="E23" s="303" t="s">
        <v>1</v>
      </c>
      <c r="F23" s="303">
        <v>43090</v>
      </c>
      <c r="G23" s="260"/>
      <c r="H23" s="26"/>
      <c r="I23" s="250">
        <f>B23*100/SUM(B23:B28)</f>
        <v>34.967758210225931</v>
      </c>
      <c r="J23" s="250"/>
      <c r="K23" s="250">
        <f t="shared" ref="K23:K28" si="5">D23*100/SUM($D$23:$D$28)</f>
        <v>21.575633826782372</v>
      </c>
      <c r="L23" s="250"/>
      <c r="M23" s="250">
        <f t="shared" ref="M23:M28" si="6">F23*100/SUM($F$23:$F$28)</f>
        <v>35.618340676326902</v>
      </c>
      <c r="N23" s="244"/>
      <c r="O23" s="152"/>
    </row>
    <row r="24" spans="1:17" s="11" customFormat="1" ht="11.4">
      <c r="A24" s="46" t="s">
        <v>15</v>
      </c>
      <c r="B24" s="303">
        <f t="shared" si="4"/>
        <v>46888</v>
      </c>
      <c r="C24" s="260"/>
      <c r="D24" s="303">
        <v>2193</v>
      </c>
      <c r="E24" s="303" t="s">
        <v>1</v>
      </c>
      <c r="F24" s="303">
        <v>44695</v>
      </c>
      <c r="G24" s="260"/>
      <c r="H24" s="26"/>
      <c r="I24" s="250">
        <f>B24*100/SUM(B23:B28)</f>
        <v>36.962176990871399</v>
      </c>
      <c r="J24" s="250"/>
      <c r="K24" s="250">
        <f t="shared" si="5"/>
        <v>37.314956610515566</v>
      </c>
      <c r="L24" s="244"/>
      <c r="M24" s="250">
        <f t="shared" si="6"/>
        <v>36.945039139671174</v>
      </c>
      <c r="N24" s="244"/>
      <c r="O24" s="152"/>
    </row>
    <row r="25" spans="1:17" s="11" customFormat="1" ht="11.4">
      <c r="A25" s="46" t="s">
        <v>16</v>
      </c>
      <c r="B25" s="303">
        <f t="shared" si="4"/>
        <v>28144</v>
      </c>
      <c r="C25" s="260"/>
      <c r="D25" s="303">
        <v>1425</v>
      </c>
      <c r="E25" s="303"/>
      <c r="F25" s="303">
        <v>26719</v>
      </c>
      <c r="G25" s="260"/>
      <c r="H25" s="26"/>
      <c r="I25" s="250">
        <f>B25*100/SUM(B23:B28)</f>
        <v>22.186135242089332</v>
      </c>
      <c r="J25" s="250"/>
      <c r="K25" s="250">
        <f t="shared" si="5"/>
        <v>24.247064828994386</v>
      </c>
      <c r="L25" s="244"/>
      <c r="M25" s="250">
        <f t="shared" si="6"/>
        <v>22.086016350215331</v>
      </c>
      <c r="N25" s="244"/>
      <c r="O25" s="152"/>
    </row>
    <row r="26" spans="1:17" s="11" customFormat="1" ht="11.4">
      <c r="A26" s="46" t="s">
        <v>17</v>
      </c>
      <c r="B26" s="303">
        <f t="shared" si="4"/>
        <v>3679</v>
      </c>
      <c r="C26" s="260"/>
      <c r="D26" s="303">
        <v>408</v>
      </c>
      <c r="E26" s="303" t="s">
        <v>1</v>
      </c>
      <c r="F26" s="303">
        <v>3271</v>
      </c>
      <c r="G26" s="260"/>
      <c r="H26" s="26"/>
      <c r="I26" s="250">
        <f>B26*100/SUM(B23:B28)</f>
        <v>2.9001844640295142</v>
      </c>
      <c r="J26" s="250"/>
      <c r="K26" s="250">
        <f t="shared" si="5"/>
        <v>6.9423175089331295</v>
      </c>
      <c r="L26" s="244"/>
      <c r="M26" s="250">
        <f t="shared" si="6"/>
        <v>2.7038197343296662</v>
      </c>
      <c r="N26" s="244"/>
      <c r="O26" s="152"/>
    </row>
    <row r="27" spans="1:17" s="11" customFormat="1" ht="11.4">
      <c r="A27" s="452" t="s">
        <v>18</v>
      </c>
      <c r="B27" s="303">
        <f t="shared" si="4"/>
        <v>2876</v>
      </c>
      <c r="C27" s="260"/>
      <c r="D27" s="303">
        <v>409</v>
      </c>
      <c r="E27" s="303" t="s">
        <v>1</v>
      </c>
      <c r="F27" s="303">
        <v>2467</v>
      </c>
      <c r="G27" s="260"/>
      <c r="H27" s="26"/>
      <c r="I27" s="250">
        <f>B27*100/SUM(B23:B28)</f>
        <v>2.2671732858246489</v>
      </c>
      <c r="J27" s="250"/>
      <c r="K27" s="250">
        <f t="shared" si="5"/>
        <v>6.9593329930236516</v>
      </c>
      <c r="L27" s="244"/>
      <c r="M27" s="250">
        <f t="shared" si="6"/>
        <v>2.0392305975516005</v>
      </c>
      <c r="N27" s="244"/>
      <c r="O27" s="152"/>
    </row>
    <row r="28" spans="1:17" s="11" customFormat="1" ht="11.4">
      <c r="A28" s="452" t="s">
        <v>29</v>
      </c>
      <c r="B28" s="303">
        <f t="shared" si="4"/>
        <v>909</v>
      </c>
      <c r="C28" s="260" t="s">
        <v>1</v>
      </c>
      <c r="D28" s="303">
        <v>174</v>
      </c>
      <c r="E28" s="303" t="s">
        <v>1</v>
      </c>
      <c r="F28" s="303">
        <v>735</v>
      </c>
      <c r="G28" s="260" t="s">
        <v>1</v>
      </c>
      <c r="H28" s="26"/>
      <c r="I28" s="250">
        <f>B28*100/SUM(B23:B28)</f>
        <v>0.71657180695918143</v>
      </c>
      <c r="J28" s="250"/>
      <c r="K28" s="250">
        <f t="shared" si="5"/>
        <v>2.9606942317508933</v>
      </c>
      <c r="L28" s="244"/>
      <c r="M28" s="250">
        <f t="shared" si="6"/>
        <v>0.60755350190532087</v>
      </c>
      <c r="N28" s="244"/>
      <c r="O28" s="152"/>
    </row>
    <row r="29" spans="1:17" s="11" customFormat="1" ht="11.4">
      <c r="A29" s="452" t="s">
        <v>11</v>
      </c>
      <c r="B29" s="303">
        <f t="shared" si="4"/>
        <v>87</v>
      </c>
      <c r="C29" s="260" t="s">
        <v>1</v>
      </c>
      <c r="D29" s="303">
        <v>0</v>
      </c>
      <c r="E29" s="303"/>
      <c r="F29" s="303">
        <v>87</v>
      </c>
      <c r="G29" s="260" t="s">
        <v>1</v>
      </c>
      <c r="H29" s="26"/>
      <c r="I29" s="585" t="s">
        <v>105</v>
      </c>
      <c r="J29" s="585"/>
      <c r="K29" s="250">
        <v>0</v>
      </c>
      <c r="L29" s="282"/>
      <c r="M29" s="585" t="s">
        <v>105</v>
      </c>
      <c r="N29" s="244"/>
      <c r="O29" s="152"/>
    </row>
    <row r="30" spans="1:17" s="11" customFormat="1" ht="4.5" customHeight="1">
      <c r="A30" s="26"/>
      <c r="B30" s="238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44"/>
      <c r="O30" s="152"/>
    </row>
    <row r="31" spans="1:17" s="11" customFormat="1" ht="12">
      <c r="A31" s="61" t="s">
        <v>26</v>
      </c>
      <c r="B31" s="313">
        <f t="shared" ref="B31:B37" si="7">D31+F31</f>
        <v>41919</v>
      </c>
      <c r="C31" s="290"/>
      <c r="D31" s="313">
        <f>SUM(D32:D37)</f>
        <v>22806</v>
      </c>
      <c r="E31" s="290"/>
      <c r="F31" s="313">
        <f>SUM(F32:F37)</f>
        <v>19113</v>
      </c>
      <c r="G31" s="290"/>
      <c r="H31" s="61"/>
      <c r="I31" s="293">
        <f>SUM(I32:I37)</f>
        <v>100</v>
      </c>
      <c r="J31" s="293"/>
      <c r="K31" s="293">
        <f>SUM(K32:K37)</f>
        <v>100</v>
      </c>
      <c r="L31" s="293"/>
      <c r="M31" s="293">
        <f>SUM(M32:M37)</f>
        <v>100</v>
      </c>
      <c r="N31" s="293"/>
      <c r="O31" s="152"/>
    </row>
    <row r="32" spans="1:17" s="11" customFormat="1" ht="11.4">
      <c r="A32" s="46" t="s">
        <v>14</v>
      </c>
      <c r="B32" s="303">
        <f t="shared" si="7"/>
        <v>8014</v>
      </c>
      <c r="C32" s="260"/>
      <c r="D32" s="303">
        <v>3854</v>
      </c>
      <c r="E32" s="303"/>
      <c r="F32" s="303">
        <v>4160</v>
      </c>
      <c r="G32" s="260"/>
      <c r="H32" s="10"/>
      <c r="I32" s="250">
        <f>B32*100/SUM(B32:B37)</f>
        <v>19.117822467139007</v>
      </c>
      <c r="J32" s="244"/>
      <c r="K32" s="250">
        <f>D32*100/SUM(D32:D37)</f>
        <v>16.899061650442867</v>
      </c>
      <c r="L32" s="244"/>
      <c r="M32" s="250">
        <f>F32*100/SUM(F32:F37)</f>
        <v>21.765290639878618</v>
      </c>
      <c r="N32" s="244"/>
      <c r="O32" s="152"/>
    </row>
    <row r="33" spans="1:15" s="11" customFormat="1" ht="11.4">
      <c r="A33" s="46" t="s">
        <v>15</v>
      </c>
      <c r="B33" s="303">
        <f t="shared" si="7"/>
        <v>13037</v>
      </c>
      <c r="C33" s="260"/>
      <c r="D33" s="303">
        <v>6946</v>
      </c>
      <c r="E33" s="303"/>
      <c r="F33" s="303">
        <v>6091</v>
      </c>
      <c r="G33" s="260"/>
      <c r="H33" s="10"/>
      <c r="I33" s="250">
        <f>B33*100/SUM(B32:B37)</f>
        <v>31.100455640640284</v>
      </c>
      <c r="J33" s="244"/>
      <c r="K33" s="250">
        <f>D33*100/SUM(D32:D37)</f>
        <v>30.456897307726038</v>
      </c>
      <c r="L33" s="244"/>
      <c r="M33" s="250">
        <f>F33*100/SUM(F32:F37)</f>
        <v>31.868361847956887</v>
      </c>
      <c r="N33" s="244"/>
      <c r="O33" s="152"/>
    </row>
    <row r="34" spans="1:15" s="11" customFormat="1" ht="11.4">
      <c r="A34" s="46" t="s">
        <v>16</v>
      </c>
      <c r="B34" s="303">
        <f t="shared" si="7"/>
        <v>15062</v>
      </c>
      <c r="C34" s="260"/>
      <c r="D34" s="303">
        <v>7714</v>
      </c>
      <c r="E34" s="303"/>
      <c r="F34" s="303">
        <v>7348</v>
      </c>
      <c r="G34" s="260"/>
      <c r="H34" s="10"/>
      <c r="I34" s="250">
        <f>B34*100/SUM(B32:B37)</f>
        <v>35.931200648870444</v>
      </c>
      <c r="J34" s="244"/>
      <c r="K34" s="250">
        <f>D34*100/SUM(D32:D37)</f>
        <v>33.824432166973601</v>
      </c>
      <c r="L34" s="244"/>
      <c r="M34" s="250">
        <f>F34*100/SUM(F32:F37)</f>
        <v>38.445037409093288</v>
      </c>
      <c r="N34" s="244"/>
      <c r="O34" s="33"/>
    </row>
    <row r="35" spans="1:15" s="11" customFormat="1" ht="11.4">
      <c r="A35" s="46" t="s">
        <v>17</v>
      </c>
      <c r="B35" s="303">
        <f t="shared" si="7"/>
        <v>1945</v>
      </c>
      <c r="C35" s="260" t="s">
        <v>1</v>
      </c>
      <c r="D35" s="303">
        <v>1688</v>
      </c>
      <c r="E35" s="303" t="s">
        <v>1</v>
      </c>
      <c r="F35" s="303">
        <v>257</v>
      </c>
      <c r="G35" s="612" t="s">
        <v>1</v>
      </c>
      <c r="H35" s="10"/>
      <c r="I35" s="250">
        <f>B35*100/SUM(B32:B37)</f>
        <v>4.639900760991436</v>
      </c>
      <c r="J35" s="244"/>
      <c r="K35" s="250">
        <f>D35*100/SUM(D32:D37)</f>
        <v>7.4015609927212136</v>
      </c>
      <c r="L35" s="244"/>
      <c r="M35" s="250">
        <f>F35*100/SUM(F32:F37)</f>
        <v>1.3446345419348087</v>
      </c>
      <c r="N35" s="244"/>
      <c r="O35" s="33"/>
    </row>
    <row r="36" spans="1:15" s="11" customFormat="1" ht="11.4">
      <c r="A36" s="452" t="s">
        <v>18</v>
      </c>
      <c r="B36" s="303">
        <f t="shared" si="7"/>
        <v>2602</v>
      </c>
      <c r="C36" s="260"/>
      <c r="D36" s="303">
        <v>1655</v>
      </c>
      <c r="E36" s="303"/>
      <c r="F36" s="303">
        <v>947</v>
      </c>
      <c r="G36" s="612" t="s">
        <v>1</v>
      </c>
      <c r="H36" s="10"/>
      <c r="I36" s="250">
        <f>B36*100/SUM(B32:B37)</f>
        <v>6.207209141439443</v>
      </c>
      <c r="J36" s="244"/>
      <c r="K36" s="250">
        <f>D36*100/SUM(D32:D37)</f>
        <v>7.2568622292379201</v>
      </c>
      <c r="L36" s="244"/>
      <c r="M36" s="250">
        <f>F36*100/SUM(F32:F37)</f>
        <v>4.9547428451839064</v>
      </c>
      <c r="N36" s="244"/>
      <c r="O36" s="33"/>
    </row>
    <row r="37" spans="1:15" s="11" customFormat="1" ht="11.4">
      <c r="A37" s="452" t="s">
        <v>29</v>
      </c>
      <c r="B37" s="303">
        <f t="shared" si="7"/>
        <v>1259</v>
      </c>
      <c r="C37" s="612" t="s">
        <v>1</v>
      </c>
      <c r="D37" s="303">
        <v>949</v>
      </c>
      <c r="E37" s="303" t="s">
        <v>1</v>
      </c>
      <c r="F37" s="303">
        <v>310</v>
      </c>
      <c r="G37" s="612" t="s">
        <v>1</v>
      </c>
      <c r="H37" s="26"/>
      <c r="I37" s="250">
        <f>B37*100/SUM(B32:B37)</f>
        <v>3.0034113409193921</v>
      </c>
      <c r="J37" s="244"/>
      <c r="K37" s="250">
        <f>D37*100/SUM(D32:D37)</f>
        <v>4.16118565289836</v>
      </c>
      <c r="L37" s="244"/>
      <c r="M37" s="250">
        <f>F37*100/SUM(F32:F37)</f>
        <v>1.621932715952493</v>
      </c>
      <c r="N37" s="244"/>
      <c r="O37" s="33"/>
    </row>
    <row r="38" spans="1:15" s="11" customFormat="1" ht="6.6" customHeight="1">
      <c r="A38" s="28"/>
      <c r="B38" s="238"/>
      <c r="C38" s="612"/>
      <c r="D38" s="238"/>
      <c r="E38" s="612"/>
      <c r="F38" s="238"/>
      <c r="G38" s="612"/>
      <c r="H38" s="26"/>
      <c r="I38" s="244"/>
      <c r="J38" s="244"/>
      <c r="K38" s="244"/>
      <c r="L38" s="244"/>
      <c r="M38" s="244"/>
      <c r="N38" s="244"/>
      <c r="O38" s="36"/>
    </row>
    <row r="39" spans="1:15" s="11" customFormat="1" ht="12">
      <c r="A39" s="61" t="s">
        <v>21</v>
      </c>
      <c r="B39" s="424">
        <f t="shared" ref="B39:B45" si="8">D39+F39</f>
        <v>24327</v>
      </c>
      <c r="C39" s="635"/>
      <c r="D39" s="313">
        <f>SUM(D40:D45)</f>
        <v>15163</v>
      </c>
      <c r="E39" s="635"/>
      <c r="F39" s="313">
        <f>SUM(F40:F45)</f>
        <v>9164</v>
      </c>
      <c r="G39" s="635"/>
      <c r="H39" s="61"/>
      <c r="I39" s="407">
        <f>SUM(I40:I45)</f>
        <v>100.00000000000001</v>
      </c>
      <c r="J39" s="407"/>
      <c r="K39" s="407">
        <f>SUM(K40:K45)</f>
        <v>100</v>
      </c>
      <c r="L39" s="407"/>
      <c r="M39" s="407">
        <f>SUM(M40:M45)</f>
        <v>100</v>
      </c>
      <c r="N39" s="293"/>
      <c r="O39" s="14"/>
    </row>
    <row r="40" spans="1:15" s="11" customFormat="1" ht="11.4">
      <c r="A40" s="46" t="s">
        <v>14</v>
      </c>
      <c r="B40" s="303">
        <f t="shared" si="8"/>
        <v>5703</v>
      </c>
      <c r="C40" s="612"/>
      <c r="D40" s="303">
        <v>3984</v>
      </c>
      <c r="E40" s="303"/>
      <c r="F40" s="303">
        <v>1719</v>
      </c>
      <c r="G40" s="612"/>
      <c r="H40" s="10"/>
      <c r="I40" s="250">
        <f>B40*100/SUM(B40:B45)</f>
        <v>23.443087926994696</v>
      </c>
      <c r="J40" s="250"/>
      <c r="K40" s="250">
        <f>D40*100/SUM(D40:D45)</f>
        <v>26.274483941172591</v>
      </c>
      <c r="L40" s="250"/>
      <c r="M40" s="250">
        <f>F40*100/SUM(F40:F45)</f>
        <v>18.758184199039722</v>
      </c>
      <c r="N40" s="244"/>
    </row>
    <row r="41" spans="1:15" s="11" customFormat="1" ht="11.4">
      <c r="A41" s="46" t="s">
        <v>15</v>
      </c>
      <c r="B41" s="303">
        <f t="shared" si="8"/>
        <v>6844</v>
      </c>
      <c r="C41" s="612"/>
      <c r="D41" s="303">
        <v>4592</v>
      </c>
      <c r="E41" s="303"/>
      <c r="F41" s="303">
        <v>2252</v>
      </c>
      <c r="G41" s="612"/>
      <c r="H41" s="10"/>
      <c r="I41" s="250">
        <f>B41*100/SUM(B40:B45)</f>
        <v>28.133349775969087</v>
      </c>
      <c r="J41" s="250"/>
      <c r="K41" s="250">
        <f>D41*100/SUM(D40:D45)</f>
        <v>30.284244542636682</v>
      </c>
      <c r="L41" s="244"/>
      <c r="M41" s="250">
        <f>F41*100/SUM(F40:F45)</f>
        <v>24.574421649934525</v>
      </c>
      <c r="N41" s="244"/>
    </row>
    <row r="42" spans="1:15" s="11" customFormat="1" ht="11.4">
      <c r="A42" s="46" t="s">
        <v>16</v>
      </c>
      <c r="B42" s="303">
        <f t="shared" si="8"/>
        <v>5090</v>
      </c>
      <c r="C42" s="612"/>
      <c r="D42" s="303">
        <v>2795</v>
      </c>
      <c r="E42" s="303"/>
      <c r="F42" s="303">
        <v>2295</v>
      </c>
      <c r="G42" s="612"/>
      <c r="H42" s="10"/>
      <c r="I42" s="250">
        <f>B42*100/SUM(B40:B45)</f>
        <v>20.923253997615817</v>
      </c>
      <c r="J42" s="250"/>
      <c r="K42" s="250">
        <f>D42*100/SUM(D40:D45)</f>
        <v>18.433027764954165</v>
      </c>
      <c r="L42" s="244"/>
      <c r="M42" s="250">
        <f>F42*100/SUM(F40:F45)</f>
        <v>25.043649061545178</v>
      </c>
      <c r="N42" s="244"/>
    </row>
    <row r="43" spans="1:15" s="11" customFormat="1" ht="11.4">
      <c r="A43" s="46" t="s">
        <v>17</v>
      </c>
      <c r="B43" s="303">
        <f t="shared" si="8"/>
        <v>1102</v>
      </c>
      <c r="C43" s="612" t="s">
        <v>1</v>
      </c>
      <c r="D43" s="303">
        <v>822</v>
      </c>
      <c r="E43" s="303" t="s">
        <v>1</v>
      </c>
      <c r="F43" s="303">
        <v>280</v>
      </c>
      <c r="G43" s="612" t="s">
        <v>1</v>
      </c>
      <c r="H43" s="10"/>
      <c r="I43" s="250">
        <f>B43*100/SUM(B40:B45)</f>
        <v>4.5299461503679037</v>
      </c>
      <c r="J43" s="250"/>
      <c r="K43" s="250">
        <f>D43*100/SUM(D40:D45)</f>
        <v>5.4210908131636222</v>
      </c>
      <c r="L43" s="244"/>
      <c r="M43" s="250">
        <f>F43*100/SUM(F40:F45)</f>
        <v>3.0554343081623747</v>
      </c>
      <c r="N43" s="244"/>
    </row>
    <row r="44" spans="1:15" s="11" customFormat="1" ht="11.4">
      <c r="A44" s="452" t="s">
        <v>18</v>
      </c>
      <c r="B44" s="303">
        <f t="shared" si="8"/>
        <v>3191</v>
      </c>
      <c r="C44" s="612"/>
      <c r="D44" s="303">
        <v>1913</v>
      </c>
      <c r="E44" s="303" t="s">
        <v>1</v>
      </c>
      <c r="F44" s="303">
        <v>1278</v>
      </c>
      <c r="G44" s="612"/>
      <c r="H44" s="10"/>
      <c r="I44" s="250">
        <f>B44*100/SUM(B40:B45)</f>
        <v>13.117112673161508</v>
      </c>
      <c r="J44" s="250"/>
      <c r="K44" s="250">
        <f>D44*100/SUM(D40:D45)</f>
        <v>12.616236892435534</v>
      </c>
      <c r="L44" s="244"/>
      <c r="M44" s="250">
        <f>F44*100/SUM(F40:F45)</f>
        <v>13.945875163683981</v>
      </c>
      <c r="N44" s="244"/>
    </row>
    <row r="45" spans="1:15" s="11" customFormat="1" ht="11.4">
      <c r="A45" s="452" t="s">
        <v>29</v>
      </c>
      <c r="B45" s="303">
        <f t="shared" si="8"/>
        <v>2397</v>
      </c>
      <c r="C45" s="612"/>
      <c r="D45" s="303">
        <v>1057</v>
      </c>
      <c r="E45" s="303" t="s">
        <v>1</v>
      </c>
      <c r="F45" s="303">
        <v>1340</v>
      </c>
      <c r="G45" s="612" t="s">
        <v>1</v>
      </c>
      <c r="H45" s="26"/>
      <c r="I45" s="250">
        <f>B45*100/SUM(B40:B45)</f>
        <v>9.8532494758909852</v>
      </c>
      <c r="J45" s="250"/>
      <c r="K45" s="250">
        <f>D45*100/SUM(D40:D45)</f>
        <v>6.9709160456374066</v>
      </c>
      <c r="L45" s="244"/>
      <c r="M45" s="250">
        <f>F45*100/SUM(F40:F45)</f>
        <v>14.622435617634221</v>
      </c>
      <c r="N45" s="244"/>
      <c r="O45" s="14"/>
    </row>
    <row r="46" spans="1:15" s="11" customFormat="1" ht="6.6" customHeight="1">
      <c r="A46" s="28"/>
      <c r="B46" s="238"/>
      <c r="C46" s="612"/>
      <c r="D46" s="238"/>
      <c r="E46" s="612"/>
      <c r="F46" s="238"/>
      <c r="G46" s="612"/>
      <c r="H46" s="26"/>
      <c r="I46" s="244"/>
      <c r="J46" s="244"/>
      <c r="K46" s="244"/>
      <c r="L46" s="244"/>
      <c r="M46" s="244"/>
      <c r="N46" s="244"/>
    </row>
    <row r="47" spans="1:15" s="11" customFormat="1" ht="12">
      <c r="A47" s="61" t="s">
        <v>61</v>
      </c>
      <c r="B47" s="424">
        <f t="shared" ref="B47:B53" si="9">D47+F47</f>
        <v>15304</v>
      </c>
      <c r="C47" s="635"/>
      <c r="D47" s="313">
        <f>SUM(D48:D53)</f>
        <v>5514</v>
      </c>
      <c r="E47" s="635"/>
      <c r="F47" s="313">
        <f>SUM(F48:F53)</f>
        <v>9790</v>
      </c>
      <c r="G47" s="635"/>
      <c r="H47" s="61"/>
      <c r="I47" s="293">
        <f>SUM(I48:I53)</f>
        <v>100</v>
      </c>
      <c r="J47" s="293"/>
      <c r="K47" s="293">
        <f>SUM(K48:K53)</f>
        <v>100</v>
      </c>
      <c r="L47" s="293"/>
      <c r="M47" s="293">
        <f>SUM(M48:M53)</f>
        <v>100</v>
      </c>
      <c r="N47" s="293"/>
      <c r="O47" s="14"/>
    </row>
    <row r="48" spans="1:15" s="11" customFormat="1" ht="11.4">
      <c r="A48" s="46" t="s">
        <v>14</v>
      </c>
      <c r="B48" s="303">
        <f t="shared" si="9"/>
        <v>4041</v>
      </c>
      <c r="C48" s="612"/>
      <c r="D48" s="303">
        <v>1711</v>
      </c>
      <c r="E48" s="303" t="s">
        <v>1</v>
      </c>
      <c r="F48" s="303">
        <v>2330</v>
      </c>
      <c r="G48" s="612"/>
      <c r="H48" s="10"/>
      <c r="I48" s="250">
        <f>B48*100/SUM(B48:B53)</f>
        <v>26.404861474124413</v>
      </c>
      <c r="J48" s="244"/>
      <c r="K48" s="250">
        <f>D48*100/SUM(D48:D53)</f>
        <v>31.030105186797243</v>
      </c>
      <c r="L48" s="244"/>
      <c r="M48" s="250">
        <f>F48*100/SUM(F48:F53)</f>
        <v>23.799795709908068</v>
      </c>
      <c r="N48" s="244"/>
    </row>
    <row r="49" spans="1:15" s="11" customFormat="1" ht="11.4">
      <c r="A49" s="46" t="s">
        <v>15</v>
      </c>
      <c r="B49" s="303">
        <f t="shared" si="9"/>
        <v>5761</v>
      </c>
      <c r="C49" s="612"/>
      <c r="D49" s="303">
        <v>2485</v>
      </c>
      <c r="E49" s="303" t="s">
        <v>1</v>
      </c>
      <c r="F49" s="303">
        <v>3276</v>
      </c>
      <c r="G49" s="612"/>
      <c r="H49" s="10"/>
      <c r="I49" s="250">
        <f>B49*100/SUM(B48:B53)</f>
        <v>37.643753267119706</v>
      </c>
      <c r="J49" s="244"/>
      <c r="K49" s="250">
        <f>D49*100/SUM(D48:D53)</f>
        <v>45.0671019223794</v>
      </c>
      <c r="L49" s="244"/>
      <c r="M49" s="250">
        <f>F49*100/SUM(F48:F53)</f>
        <v>33.46271705822268</v>
      </c>
      <c r="N49" s="244"/>
    </row>
    <row r="50" spans="1:15" s="11" customFormat="1" ht="11.4">
      <c r="A50" s="46" t="s">
        <v>16</v>
      </c>
      <c r="B50" s="303">
        <f t="shared" si="9"/>
        <v>4074</v>
      </c>
      <c r="C50" s="612"/>
      <c r="D50" s="303">
        <v>1200</v>
      </c>
      <c r="E50" s="303" t="s">
        <v>1</v>
      </c>
      <c r="F50" s="303">
        <v>2874</v>
      </c>
      <c r="G50" s="612"/>
      <c r="H50" s="10"/>
      <c r="I50" s="250">
        <f>B50*100/SUM(B48:B53)</f>
        <v>26.620491374803972</v>
      </c>
      <c r="J50" s="244"/>
      <c r="K50" s="250">
        <f>D50*100/SUM(D48:D53)</f>
        <v>21.762785636561478</v>
      </c>
      <c r="L50" s="244"/>
      <c r="M50" s="250">
        <f>F50*100/SUM(F48:F53)</f>
        <v>29.356486210418794</v>
      </c>
      <c r="N50" s="244"/>
    </row>
    <row r="51" spans="1:15" s="11" customFormat="1" ht="11.4">
      <c r="A51" s="46" t="s">
        <v>17</v>
      </c>
      <c r="B51" s="303">
        <f t="shared" si="9"/>
        <v>198</v>
      </c>
      <c r="C51" s="612" t="s">
        <v>1</v>
      </c>
      <c r="D51" s="303">
        <v>0</v>
      </c>
      <c r="E51" s="303"/>
      <c r="F51" s="303">
        <v>198</v>
      </c>
      <c r="G51" s="612" t="s">
        <v>1</v>
      </c>
      <c r="H51" s="10"/>
      <c r="I51" s="250">
        <f>B51*100/SUM(B48:B53)</f>
        <v>1.2937794040773654</v>
      </c>
      <c r="J51" s="244"/>
      <c r="K51" s="250">
        <f>D51*100/SUM(D48:D53)</f>
        <v>0</v>
      </c>
      <c r="L51" s="245"/>
      <c r="M51" s="250">
        <f>F51*100/SUM(F48:F53)</f>
        <v>2.0224719101123596</v>
      </c>
      <c r="N51" s="244"/>
    </row>
    <row r="52" spans="1:15" s="11" customFormat="1" ht="11.4">
      <c r="A52" s="452" t="s">
        <v>18</v>
      </c>
      <c r="B52" s="303">
        <f t="shared" si="9"/>
        <v>721</v>
      </c>
      <c r="C52" s="612" t="s">
        <v>1</v>
      </c>
      <c r="D52" s="303">
        <v>0</v>
      </c>
      <c r="E52" s="303"/>
      <c r="F52" s="303">
        <v>721</v>
      </c>
      <c r="G52" s="612" t="s">
        <v>1</v>
      </c>
      <c r="H52" s="10"/>
      <c r="I52" s="250">
        <f>B52*100/SUM(B48:B53)</f>
        <v>4.7111866178776793</v>
      </c>
      <c r="J52" s="244"/>
      <c r="K52" s="250">
        <f>D52*100/SUM(D48:D53)</f>
        <v>0</v>
      </c>
      <c r="L52" s="245"/>
      <c r="M52" s="250">
        <f>F52*100/SUM(F48:F53)</f>
        <v>7.3646578140960166</v>
      </c>
      <c r="N52" s="244"/>
    </row>
    <row r="53" spans="1:15" s="11" customFormat="1" ht="11.4">
      <c r="A53" s="452" t="s">
        <v>29</v>
      </c>
      <c r="B53" s="303">
        <f t="shared" si="9"/>
        <v>509</v>
      </c>
      <c r="C53" s="612" t="s">
        <v>1</v>
      </c>
      <c r="D53" s="303">
        <v>118</v>
      </c>
      <c r="E53" s="303" t="s">
        <v>1</v>
      </c>
      <c r="F53" s="303">
        <v>391</v>
      </c>
      <c r="G53" s="612" t="s">
        <v>1</v>
      </c>
      <c r="H53" s="10"/>
      <c r="I53" s="250">
        <f>B53*100/SUM(B48:B53)</f>
        <v>3.3259278619968637</v>
      </c>
      <c r="J53" s="244"/>
      <c r="K53" s="250">
        <f>D53*100/SUM(D48:D53)</f>
        <v>2.1400072542618789</v>
      </c>
      <c r="L53" s="245"/>
      <c r="M53" s="250">
        <f>F53*100/SUM(F48:F53)</f>
        <v>3.9938712972420838</v>
      </c>
      <c r="N53" s="244"/>
    </row>
    <row r="54" spans="1:15" s="11" customFormat="1" ht="6.6" customHeight="1">
      <c r="A54" s="28"/>
      <c r="B54" s="238"/>
      <c r="C54" s="612"/>
      <c r="D54" s="238"/>
      <c r="E54" s="612"/>
      <c r="F54" s="404"/>
      <c r="G54" s="612"/>
      <c r="H54" s="26"/>
      <c r="I54" s="244"/>
      <c r="J54" s="244"/>
      <c r="K54" s="244"/>
      <c r="L54" s="244"/>
      <c r="M54" s="244"/>
      <c r="N54" s="244"/>
    </row>
    <row r="55" spans="1:15" s="11" customFormat="1" ht="13.8">
      <c r="A55" s="453" t="s">
        <v>126</v>
      </c>
      <c r="B55" s="424">
        <f t="shared" ref="B55:B61" si="10">D55+F55</f>
        <v>16158</v>
      </c>
      <c r="C55" s="635"/>
      <c r="D55" s="313">
        <f>SUM(D56:D61)</f>
        <v>9376</v>
      </c>
      <c r="E55" s="635"/>
      <c r="F55" s="313">
        <f>SUM(F56:F61)</f>
        <v>6782</v>
      </c>
      <c r="G55" s="635"/>
      <c r="H55" s="61"/>
      <c r="I55" s="293">
        <f>SUM(I56:I61)</f>
        <v>100</v>
      </c>
      <c r="J55" s="293"/>
      <c r="K55" s="293">
        <f>SUM(K56:K61)</f>
        <v>100</v>
      </c>
      <c r="L55" s="293"/>
      <c r="M55" s="293">
        <f>SUM(M56:M61)</f>
        <v>100</v>
      </c>
      <c r="N55" s="293"/>
      <c r="O55" s="14"/>
    </row>
    <row r="56" spans="1:15" s="11" customFormat="1" ht="11.4">
      <c r="A56" s="46" t="s">
        <v>14</v>
      </c>
      <c r="B56" s="303">
        <f t="shared" si="10"/>
        <v>1199</v>
      </c>
      <c r="C56" s="612"/>
      <c r="D56" s="303">
        <v>417</v>
      </c>
      <c r="E56" s="303" t="s">
        <v>1</v>
      </c>
      <c r="F56" s="303">
        <v>782</v>
      </c>
      <c r="G56" s="612" t="s">
        <v>1</v>
      </c>
      <c r="H56" s="10"/>
      <c r="I56" s="250">
        <f>B56*100/SUM(B56:B61)</f>
        <v>7.4204728307958909</v>
      </c>
      <c r="J56" s="244"/>
      <c r="K56" s="250">
        <f>D56*100/SUM(D56:D61)</f>
        <v>4.4475255972696246</v>
      </c>
      <c r="L56" s="244"/>
      <c r="M56" s="250">
        <f>F56*100/SUM(F56:F61)</f>
        <v>11.530521969920377</v>
      </c>
      <c r="N56" s="244"/>
      <c r="O56" s="14"/>
    </row>
    <row r="57" spans="1:15" s="11" customFormat="1" ht="11.4">
      <c r="A57" s="46" t="s">
        <v>15</v>
      </c>
      <c r="B57" s="303">
        <f t="shared" si="10"/>
        <v>3971</v>
      </c>
      <c r="C57" s="612"/>
      <c r="D57" s="303">
        <v>2074</v>
      </c>
      <c r="E57" s="303"/>
      <c r="F57" s="303">
        <v>1897</v>
      </c>
      <c r="G57" s="612"/>
      <c r="H57" s="10"/>
      <c r="I57" s="250">
        <f>B57*100/SUM(B56:B61)</f>
        <v>24.57606139373685</v>
      </c>
      <c r="J57" s="244"/>
      <c r="K57" s="250">
        <f>D57*100/SUM(D56:D61)</f>
        <v>22.120307167235495</v>
      </c>
      <c r="L57" s="244"/>
      <c r="M57" s="250">
        <f>F57*100/SUM(F56:F61)</f>
        <v>27.971099970510174</v>
      </c>
      <c r="N57" s="244"/>
      <c r="O57" s="14"/>
    </row>
    <row r="58" spans="1:15" s="11" customFormat="1" ht="11.4">
      <c r="A58" s="46" t="s">
        <v>16</v>
      </c>
      <c r="B58" s="303">
        <f t="shared" si="10"/>
        <v>4898</v>
      </c>
      <c r="C58" s="612"/>
      <c r="D58" s="303">
        <v>3025</v>
      </c>
      <c r="E58" s="303"/>
      <c r="F58" s="303">
        <v>1873</v>
      </c>
      <c r="G58" s="612"/>
      <c r="H58" s="10"/>
      <c r="I58" s="250">
        <f>B58*100/SUM(B56:B61)</f>
        <v>30.313157569006066</v>
      </c>
      <c r="J58" s="244"/>
      <c r="K58" s="250">
        <f>D58*100/SUM(D56:D61)</f>
        <v>32.263225255972699</v>
      </c>
      <c r="L58" s="244"/>
      <c r="M58" s="250">
        <f>F58*100/SUM(F56:F61)</f>
        <v>27.617222058389856</v>
      </c>
      <c r="N58" s="244"/>
      <c r="O58" s="14"/>
    </row>
    <row r="59" spans="1:15" s="11" customFormat="1" ht="11.4">
      <c r="A59" s="46" t="s">
        <v>17</v>
      </c>
      <c r="B59" s="303">
        <f t="shared" si="10"/>
        <v>780</v>
      </c>
      <c r="C59" s="612" t="s">
        <v>1</v>
      </c>
      <c r="D59" s="303">
        <v>645</v>
      </c>
      <c r="E59" s="303" t="s">
        <v>1</v>
      </c>
      <c r="F59" s="303">
        <v>135</v>
      </c>
      <c r="G59" s="612" t="s">
        <v>1</v>
      </c>
      <c r="H59" s="10"/>
      <c r="I59" s="250">
        <f>B59*100/SUM(B56:B61)</f>
        <v>4.8273301151132566</v>
      </c>
      <c r="J59" s="244"/>
      <c r="K59" s="250">
        <f>D59*100/SUM(D56:D61)</f>
        <v>6.8792662116040955</v>
      </c>
      <c r="L59" s="244"/>
      <c r="M59" s="250">
        <f>F59*100/SUM(F56:F61)</f>
        <v>1.9905632556767916</v>
      </c>
      <c r="N59" s="244"/>
      <c r="O59" s="14"/>
    </row>
    <row r="60" spans="1:15" s="11" customFormat="1" ht="11.4">
      <c r="A60" s="452" t="s">
        <v>18</v>
      </c>
      <c r="B60" s="303">
        <f t="shared" si="10"/>
        <v>2911</v>
      </c>
      <c r="C60" s="260"/>
      <c r="D60" s="303">
        <v>1893</v>
      </c>
      <c r="E60" s="303"/>
      <c r="F60" s="303">
        <v>1018</v>
      </c>
      <c r="G60" s="612"/>
      <c r="H60" s="10"/>
      <c r="I60" s="250">
        <f>B60*100/SUM(B56:B61)</f>
        <v>18.015843544993192</v>
      </c>
      <c r="J60" s="244"/>
      <c r="K60" s="250">
        <f>D60*100/SUM(D56:D61)</f>
        <v>20.189846416382252</v>
      </c>
      <c r="L60" s="244"/>
      <c r="M60" s="250">
        <f>F60*100/SUM(F56:F61)</f>
        <v>15.010321439103508</v>
      </c>
      <c r="N60" s="244"/>
      <c r="O60" s="14"/>
    </row>
    <row r="61" spans="1:15" s="11" customFormat="1" ht="11.4">
      <c r="A61" s="452" t="s">
        <v>29</v>
      </c>
      <c r="B61" s="303">
        <f t="shared" si="10"/>
        <v>2399</v>
      </c>
      <c r="C61" s="260"/>
      <c r="D61" s="303">
        <v>1322</v>
      </c>
      <c r="E61" s="303"/>
      <c r="F61" s="303">
        <v>1077</v>
      </c>
      <c r="G61" s="612" t="s">
        <v>1</v>
      </c>
      <c r="H61" s="10"/>
      <c r="I61" s="250">
        <f>B61*100/SUM(B56:B61)</f>
        <v>14.847134546354747</v>
      </c>
      <c r="J61" s="244"/>
      <c r="K61" s="250">
        <f>D61*100/SUM(D56:D61)</f>
        <v>14.099829351535837</v>
      </c>
      <c r="L61" s="244"/>
      <c r="M61" s="250">
        <f>F61*100/SUM(F56:F61)</f>
        <v>15.880271306399292</v>
      </c>
      <c r="N61" s="244"/>
      <c r="O61" s="14"/>
    </row>
    <row r="62" spans="1:15" s="11" customFormat="1" ht="6" customHeight="1">
      <c r="A62" s="46"/>
      <c r="B62" s="419"/>
      <c r="C62" s="260"/>
      <c r="D62" s="303"/>
      <c r="E62" s="303"/>
      <c r="F62" s="303"/>
      <c r="G62" s="260"/>
      <c r="H62" s="56"/>
      <c r="I62" s="244"/>
      <c r="J62" s="244"/>
      <c r="K62" s="244"/>
      <c r="L62" s="244"/>
      <c r="M62" s="244"/>
      <c r="N62" s="244"/>
      <c r="O62" s="36"/>
    </row>
    <row r="63" spans="1:15" s="11" customFormat="1" ht="12">
      <c r="A63" s="61" t="s">
        <v>11</v>
      </c>
      <c r="B63" s="236">
        <f>D63+F63</f>
        <v>59109</v>
      </c>
      <c r="C63" s="236"/>
      <c r="D63" s="424">
        <v>33628</v>
      </c>
      <c r="E63" s="424"/>
      <c r="F63" s="424">
        <v>25481</v>
      </c>
      <c r="G63" s="266"/>
      <c r="H63" s="61"/>
      <c r="I63" s="296" t="s">
        <v>105</v>
      </c>
      <c r="J63" s="391"/>
      <c r="K63" s="296" t="s">
        <v>105</v>
      </c>
      <c r="L63" s="293"/>
      <c r="M63" s="296" t="s">
        <v>105</v>
      </c>
      <c r="N63" s="315"/>
      <c r="O63" s="14"/>
    </row>
    <row r="64" spans="1:15" s="11" customFormat="1" ht="6.6" customHeight="1" thickBot="1">
      <c r="A64" s="9"/>
      <c r="B64" s="15"/>
      <c r="C64" s="338" t="s">
        <v>1</v>
      </c>
      <c r="D64" s="15"/>
      <c r="E64" s="338"/>
      <c r="F64" s="15"/>
      <c r="G64" s="329"/>
      <c r="H64" s="9"/>
      <c r="I64" s="60"/>
      <c r="J64" s="9"/>
      <c r="K64" s="60"/>
      <c r="L64" s="60"/>
      <c r="M64" s="9"/>
      <c r="N64" s="9"/>
    </row>
    <row r="65" spans="1:15" s="4" customFormat="1" ht="6" customHeight="1">
      <c r="B65" s="122"/>
      <c r="C65" s="334"/>
      <c r="D65" s="122"/>
      <c r="E65" s="334"/>
      <c r="F65" s="122"/>
      <c r="G65" s="330"/>
      <c r="I65" s="123"/>
      <c r="K65" s="123"/>
      <c r="L65" s="123"/>
    </row>
    <row r="66" spans="1:15" s="4" customFormat="1" ht="11.4">
      <c r="A66" s="5" t="s">
        <v>52</v>
      </c>
      <c r="C66" s="330"/>
      <c r="E66" s="330"/>
      <c r="G66" s="330"/>
    </row>
    <row r="67" spans="1:15" s="4" customFormat="1" ht="11.4">
      <c r="A67" s="4" t="s">
        <v>163</v>
      </c>
      <c r="C67" s="330"/>
      <c r="E67" s="330"/>
      <c r="G67" s="330"/>
    </row>
    <row r="68" spans="1:15" s="4" customFormat="1" ht="22.5" customHeight="1">
      <c r="A68" s="649" t="s">
        <v>157</v>
      </c>
      <c r="B68" s="649"/>
      <c r="C68" s="649"/>
      <c r="D68" s="649"/>
      <c r="E68" s="649"/>
      <c r="F68" s="649"/>
      <c r="G68" s="649"/>
      <c r="H68" s="649"/>
      <c r="I68" s="649"/>
      <c r="J68" s="649"/>
      <c r="K68" s="649"/>
      <c r="L68" s="649"/>
      <c r="M68" s="649"/>
      <c r="N68" s="649"/>
      <c r="O68" s="31"/>
    </row>
    <row r="69" spans="1:15" s="4" customFormat="1" ht="10.199999999999999">
      <c r="A69" s="3" t="s">
        <v>31</v>
      </c>
      <c r="C69" s="330"/>
      <c r="E69" s="330"/>
      <c r="G69" s="330"/>
    </row>
    <row r="70" spans="1:15" s="4" customFormat="1" ht="10.199999999999999">
      <c r="A70" s="158" t="s">
        <v>117</v>
      </c>
      <c r="C70" s="330"/>
      <c r="E70" s="330"/>
      <c r="G70" s="330"/>
    </row>
    <row r="71" spans="1:15" s="4" customFormat="1" ht="10.199999999999999">
      <c r="A71" s="4" t="s">
        <v>186</v>
      </c>
      <c r="B71" s="6"/>
      <c r="C71" s="330"/>
      <c r="E71" s="330"/>
      <c r="G71" s="330"/>
      <c r="N71" s="7"/>
    </row>
    <row r="73" spans="1:15">
      <c r="A73" s="363"/>
    </row>
    <row r="74" spans="1:15">
      <c r="A74" s="363"/>
    </row>
    <row r="75" spans="1:15">
      <c r="A75" s="363"/>
    </row>
    <row r="76" spans="1:15">
      <c r="A76" s="363"/>
    </row>
    <row r="77" spans="1:15">
      <c r="A77" s="363"/>
    </row>
    <row r="78" spans="1:15">
      <c r="A78" s="363"/>
    </row>
    <row r="79" spans="1:15">
      <c r="A79" s="363"/>
    </row>
  </sheetData>
  <mergeCells count="13">
    <mergeCell ref="A68:N68"/>
    <mergeCell ref="D10:E10"/>
    <mergeCell ref="K10:L10"/>
    <mergeCell ref="M10:N10"/>
    <mergeCell ref="A1:N1"/>
    <mergeCell ref="A4:A10"/>
    <mergeCell ref="B4:G4"/>
    <mergeCell ref="I4:N4"/>
    <mergeCell ref="D7:G7"/>
    <mergeCell ref="K7:N7"/>
    <mergeCell ref="B7:C10"/>
    <mergeCell ref="F10:G10"/>
    <mergeCell ref="I7:J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F74" sqref="F74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65" t="s">
        <v>212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4" s="11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165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4" s="11" customFormat="1" ht="13.8">
      <c r="A13" s="542" t="s">
        <v>58</v>
      </c>
      <c r="B13" s="470">
        <f>D13+F13</f>
        <v>283753</v>
      </c>
      <c r="C13" s="558"/>
      <c r="D13" s="526">
        <f>SUM(D14:D20)</f>
        <v>92362</v>
      </c>
      <c r="E13" s="573"/>
      <c r="F13" s="526">
        <f>SUM(F14:F20)</f>
        <v>191391</v>
      </c>
      <c r="G13" s="574"/>
      <c r="H13" s="575"/>
      <c r="I13" s="476">
        <f>SUM(I14:I19)</f>
        <v>100</v>
      </c>
      <c r="J13" s="476"/>
      <c r="K13" s="476">
        <f>SUM(K14:K19)</f>
        <v>99.999999999999986</v>
      </c>
      <c r="L13" s="476"/>
      <c r="M13" s="476">
        <f>SUM(M14:M19)</f>
        <v>100</v>
      </c>
      <c r="N13" s="568"/>
    </row>
    <row r="14" spans="1:14" s="11" customFormat="1" ht="12">
      <c r="A14" s="482" t="s">
        <v>177</v>
      </c>
      <c r="B14" s="485">
        <f>D14+F14</f>
        <v>2893</v>
      </c>
      <c r="C14" s="558"/>
      <c r="D14" s="485">
        <v>310</v>
      </c>
      <c r="E14" s="485" t="s">
        <v>1</v>
      </c>
      <c r="F14" s="485">
        <v>2583</v>
      </c>
      <c r="G14" s="574"/>
      <c r="H14" s="575"/>
      <c r="I14" s="488">
        <f t="shared" ref="I14:I19" si="0">B14*100/SUM($B$14:$B$19)</f>
        <v>1.2677198133257379</v>
      </c>
      <c r="J14" s="476"/>
      <c r="K14" s="488">
        <f t="shared" ref="K14:K19" si="1">D14*100/SUM($D$14:$D$19)</f>
        <v>0.49619053716627187</v>
      </c>
      <c r="L14" s="476"/>
      <c r="M14" s="488">
        <f t="shared" ref="M14:M19" si="2">F14*100/SUM($F$14:$F$19)</f>
        <v>1.5585685064171027</v>
      </c>
      <c r="N14" s="568"/>
    </row>
    <row r="15" spans="1:14" s="11" customFormat="1" ht="11.4">
      <c r="A15" s="482" t="s">
        <v>42</v>
      </c>
      <c r="B15" s="485">
        <f t="shared" ref="B15:B20" si="3">D15+F15</f>
        <v>100182</v>
      </c>
      <c r="C15" s="486"/>
      <c r="D15" s="485">
        <v>11245</v>
      </c>
      <c r="E15" s="485"/>
      <c r="F15" s="485">
        <v>88937</v>
      </c>
      <c r="G15" s="486"/>
      <c r="H15" s="521"/>
      <c r="I15" s="488">
        <f t="shared" si="0"/>
        <v>43.900002191012469</v>
      </c>
      <c r="J15" s="488"/>
      <c r="K15" s="488">
        <f t="shared" si="1"/>
        <v>17.998911582047505</v>
      </c>
      <c r="L15" s="488"/>
      <c r="M15" s="488">
        <f t="shared" si="2"/>
        <v>53.664114307091701</v>
      </c>
      <c r="N15" s="502"/>
    </row>
    <row r="16" spans="1:14" s="11" customFormat="1" ht="11.4">
      <c r="A16" s="482" t="s">
        <v>32</v>
      </c>
      <c r="B16" s="485">
        <f t="shared" si="3"/>
        <v>83605</v>
      </c>
      <c r="C16" s="486"/>
      <c r="D16" s="485">
        <v>28001</v>
      </c>
      <c r="E16" s="485"/>
      <c r="F16" s="485">
        <v>55604</v>
      </c>
      <c r="G16" s="486"/>
      <c r="H16" s="521"/>
      <c r="I16" s="488">
        <f t="shared" si="0"/>
        <v>36.635919458381721</v>
      </c>
      <c r="J16" s="488"/>
      <c r="K16" s="488">
        <f t="shared" si="1"/>
        <v>44.818810423202507</v>
      </c>
      <c r="L16" s="488"/>
      <c r="M16" s="488">
        <f t="shared" si="2"/>
        <v>33.551158819518612</v>
      </c>
      <c r="N16" s="502"/>
    </row>
    <row r="17" spans="1:14" s="11" customFormat="1" ht="11.4">
      <c r="A17" s="482" t="s">
        <v>33</v>
      </c>
      <c r="B17" s="485">
        <f t="shared" si="3"/>
        <v>31365</v>
      </c>
      <c r="C17" s="486"/>
      <c r="D17" s="485">
        <v>17263</v>
      </c>
      <c r="E17" s="485"/>
      <c r="F17" s="485">
        <v>14102</v>
      </c>
      <c r="G17" s="486"/>
      <c r="H17" s="521"/>
      <c r="I17" s="488">
        <f t="shared" si="0"/>
        <v>13.744221204618654</v>
      </c>
      <c r="J17" s="488"/>
      <c r="K17" s="488">
        <f t="shared" si="1"/>
        <v>27.631410461617261</v>
      </c>
      <c r="L17" s="488"/>
      <c r="M17" s="488">
        <f t="shared" si="2"/>
        <v>8.5090720392930628</v>
      </c>
      <c r="N17" s="502"/>
    </row>
    <row r="18" spans="1:14" s="11" customFormat="1" ht="11.4">
      <c r="A18" s="482" t="s">
        <v>34</v>
      </c>
      <c r="B18" s="485">
        <f t="shared" si="3"/>
        <v>7635</v>
      </c>
      <c r="C18" s="486"/>
      <c r="D18" s="485">
        <v>4235</v>
      </c>
      <c r="E18" s="485"/>
      <c r="F18" s="485">
        <v>3400</v>
      </c>
      <c r="G18" s="486"/>
      <c r="H18" s="521"/>
      <c r="I18" s="488">
        <f t="shared" si="0"/>
        <v>3.3456760368966498</v>
      </c>
      <c r="J18" s="488"/>
      <c r="K18" s="488">
        <f t="shared" si="1"/>
        <v>6.7786029835456816</v>
      </c>
      <c r="L18" s="488"/>
      <c r="M18" s="488">
        <f t="shared" si="2"/>
        <v>2.0515419751522064</v>
      </c>
      <c r="N18" s="502"/>
    </row>
    <row r="19" spans="1:14" s="11" customFormat="1" ht="11.4">
      <c r="A19" s="482" t="s">
        <v>35</v>
      </c>
      <c r="B19" s="485">
        <f t="shared" si="3"/>
        <v>2525</v>
      </c>
      <c r="C19" s="486"/>
      <c r="D19" s="485">
        <v>1422</v>
      </c>
      <c r="E19" s="485" t="s">
        <v>1</v>
      </c>
      <c r="F19" s="485">
        <v>1103</v>
      </c>
      <c r="G19" s="530"/>
      <c r="H19" s="521"/>
      <c r="I19" s="488">
        <f t="shared" si="0"/>
        <v>1.1064612957647728</v>
      </c>
      <c r="J19" s="488"/>
      <c r="K19" s="488">
        <f t="shared" si="1"/>
        <v>2.2760740124207697</v>
      </c>
      <c r="L19" s="488"/>
      <c r="M19" s="488">
        <f t="shared" si="2"/>
        <v>0.66554435252731869</v>
      </c>
      <c r="N19" s="502"/>
    </row>
    <row r="20" spans="1:14" s="11" customFormat="1" ht="11.4">
      <c r="A20" s="482" t="s">
        <v>11</v>
      </c>
      <c r="B20" s="485">
        <f t="shared" si="3"/>
        <v>55548</v>
      </c>
      <c r="C20" s="486"/>
      <c r="D20" s="485">
        <v>29886</v>
      </c>
      <c r="E20" s="485"/>
      <c r="F20" s="485">
        <v>25662</v>
      </c>
      <c r="G20" s="530"/>
      <c r="H20" s="521"/>
      <c r="I20" s="493" t="s">
        <v>105</v>
      </c>
      <c r="J20" s="488"/>
      <c r="K20" s="493" t="s">
        <v>105</v>
      </c>
      <c r="L20" s="488"/>
      <c r="M20" s="493" t="s">
        <v>105</v>
      </c>
      <c r="N20" s="502"/>
    </row>
    <row r="21" spans="1:14" s="36" customFormat="1" ht="6.6" customHeight="1">
      <c r="B21" s="239"/>
      <c r="C21" s="261"/>
      <c r="D21" s="239"/>
      <c r="E21" s="261"/>
      <c r="F21" s="239"/>
      <c r="G21" s="261"/>
      <c r="I21" s="246"/>
      <c r="J21" s="246"/>
      <c r="K21" s="246"/>
      <c r="L21" s="246"/>
      <c r="M21" s="246"/>
      <c r="N21" s="583"/>
    </row>
    <row r="22" spans="1:14" s="11" customFormat="1" ht="12">
      <c r="A22" s="61" t="s">
        <v>20</v>
      </c>
      <c r="B22" s="236">
        <f t="shared" ref="B22:B29" si="4">D22+F22</f>
        <v>126940</v>
      </c>
      <c r="C22" s="290"/>
      <c r="D22" s="321">
        <f>SUM(D23:D29)</f>
        <v>5877</v>
      </c>
      <c r="E22" s="259"/>
      <c r="F22" s="321">
        <f>SUM(F23:F29)</f>
        <v>121063</v>
      </c>
      <c r="G22" s="432"/>
      <c r="H22" s="345"/>
      <c r="I22" s="253">
        <f>SUM(I23:I28)</f>
        <v>100</v>
      </c>
      <c r="J22" s="253"/>
      <c r="K22" s="253">
        <f>SUM(K23:K28)</f>
        <v>99.999999999999986</v>
      </c>
      <c r="L22" s="253"/>
      <c r="M22" s="253">
        <f>SUM(M23:M28)</f>
        <v>99.999999999999986</v>
      </c>
      <c r="N22" s="280"/>
    </row>
    <row r="23" spans="1:14" s="11" customFormat="1" ht="12">
      <c r="A23" s="46" t="s">
        <v>177</v>
      </c>
      <c r="B23" s="247">
        <f>D23+F23</f>
        <v>2732</v>
      </c>
      <c r="C23" s="290"/>
      <c r="D23" s="247">
        <v>310</v>
      </c>
      <c r="E23" s="247" t="s">
        <v>1</v>
      </c>
      <c r="F23" s="247">
        <v>2422</v>
      </c>
      <c r="G23" s="432"/>
      <c r="H23" s="345"/>
      <c r="I23" s="244">
        <f t="shared" ref="I23:I28" si="5">B23*100/SUM($B$23:$B$28)</f>
        <v>2.1897342182039692</v>
      </c>
      <c r="J23" s="253"/>
      <c r="K23" s="244">
        <f t="shared" ref="K23:K28" si="6">D23*100/SUM($D$23:$D$28)</f>
        <v>5.551575931232092</v>
      </c>
      <c r="L23" s="253"/>
      <c r="M23" s="244">
        <f t="shared" ref="M23:M28" si="7">F23*100/SUM($F$23:$F$28)</f>
        <v>2.0322201711696595</v>
      </c>
      <c r="N23" s="280"/>
    </row>
    <row r="24" spans="1:14" s="11" customFormat="1" ht="11.4">
      <c r="A24" s="46" t="s">
        <v>42</v>
      </c>
      <c r="B24" s="247">
        <f t="shared" si="4"/>
        <v>79407</v>
      </c>
      <c r="C24" s="260"/>
      <c r="D24" s="247">
        <v>1143</v>
      </c>
      <c r="E24" s="247" t="s">
        <v>1</v>
      </c>
      <c r="F24" s="247">
        <v>78264</v>
      </c>
      <c r="G24" s="260"/>
      <c r="H24" s="26"/>
      <c r="I24" s="244">
        <f t="shared" si="5"/>
        <v>63.645763200923341</v>
      </c>
      <c r="J24" s="244"/>
      <c r="K24" s="244">
        <f t="shared" si="6"/>
        <v>20.469197707736388</v>
      </c>
      <c r="L24" s="244"/>
      <c r="M24" s="244">
        <f t="shared" si="7"/>
        <v>65.668736365161934</v>
      </c>
      <c r="N24" s="276"/>
    </row>
    <row r="25" spans="1:14" s="11" customFormat="1" ht="11.4">
      <c r="A25" s="46" t="s">
        <v>32</v>
      </c>
      <c r="B25" s="247">
        <f t="shared" si="4"/>
        <v>38493</v>
      </c>
      <c r="C25" s="260"/>
      <c r="D25" s="247">
        <v>3315</v>
      </c>
      <c r="E25" s="247"/>
      <c r="F25" s="247">
        <v>35178</v>
      </c>
      <c r="G25" s="260"/>
      <c r="H25" s="26"/>
      <c r="I25" s="244">
        <f t="shared" si="5"/>
        <v>30.852649802827738</v>
      </c>
      <c r="J25" s="244"/>
      <c r="K25" s="244">
        <f t="shared" si="6"/>
        <v>59.366045845272204</v>
      </c>
      <c r="L25" s="244"/>
      <c r="M25" s="244">
        <f t="shared" si="7"/>
        <v>29.516697432455111</v>
      </c>
      <c r="N25" s="276"/>
    </row>
    <row r="26" spans="1:14" s="11" customFormat="1" ht="11.4">
      <c r="A26" s="46" t="s">
        <v>33</v>
      </c>
      <c r="B26" s="247">
        <f t="shared" si="4"/>
        <v>3220</v>
      </c>
      <c r="C26" s="260"/>
      <c r="D26" s="247">
        <v>282</v>
      </c>
      <c r="E26" s="247" t="s">
        <v>1</v>
      </c>
      <c r="F26" s="247">
        <v>2938</v>
      </c>
      <c r="G26" s="260"/>
      <c r="H26" s="26"/>
      <c r="I26" s="244">
        <f t="shared" si="5"/>
        <v>2.5808726876342534</v>
      </c>
      <c r="J26" s="244"/>
      <c r="K26" s="244">
        <f t="shared" si="6"/>
        <v>5.0501432664756445</v>
      </c>
      <c r="L26" s="244"/>
      <c r="M26" s="244">
        <f t="shared" si="7"/>
        <v>2.4651787212619567</v>
      </c>
      <c r="N26" s="276"/>
    </row>
    <row r="27" spans="1:14" s="11" customFormat="1" ht="11.4">
      <c r="A27" s="46" t="s">
        <v>34</v>
      </c>
      <c r="B27" s="247">
        <f t="shared" si="4"/>
        <v>826</v>
      </c>
      <c r="C27" s="260" t="s">
        <v>1</v>
      </c>
      <c r="D27" s="247">
        <v>534</v>
      </c>
      <c r="E27" s="247" t="s">
        <v>1</v>
      </c>
      <c r="F27" s="247">
        <v>292</v>
      </c>
      <c r="G27" s="260" t="s">
        <v>1</v>
      </c>
      <c r="H27" s="26"/>
      <c r="I27" s="244">
        <f t="shared" si="5"/>
        <v>0.66204995030617808</v>
      </c>
      <c r="J27" s="244"/>
      <c r="K27" s="244">
        <f t="shared" si="6"/>
        <v>9.5630372492836671</v>
      </c>
      <c r="L27" s="244"/>
      <c r="M27" s="244">
        <f t="shared" si="7"/>
        <v>0.24500755160261789</v>
      </c>
      <c r="N27" s="276"/>
    </row>
    <row r="28" spans="1:14" s="11" customFormat="1" ht="11.4">
      <c r="A28" s="46" t="s">
        <v>35</v>
      </c>
      <c r="B28" s="247">
        <f t="shared" si="4"/>
        <v>86</v>
      </c>
      <c r="C28" s="260" t="s">
        <v>1</v>
      </c>
      <c r="D28" s="247">
        <v>0</v>
      </c>
      <c r="E28" s="247"/>
      <c r="F28" s="247">
        <v>86</v>
      </c>
      <c r="G28" s="260" t="s">
        <v>1</v>
      </c>
      <c r="H28" s="26"/>
      <c r="I28" s="244">
        <f t="shared" si="5"/>
        <v>6.8930140104517326E-2</v>
      </c>
      <c r="J28" s="244"/>
      <c r="K28" s="244">
        <f t="shared" si="6"/>
        <v>0</v>
      </c>
      <c r="L28" s="244"/>
      <c r="M28" s="244">
        <f t="shared" si="7"/>
        <v>7.2159758348716227E-2</v>
      </c>
      <c r="N28" s="276"/>
    </row>
    <row r="29" spans="1:14" s="11" customFormat="1" ht="11.4">
      <c r="A29" s="46" t="s">
        <v>11</v>
      </c>
      <c r="B29" s="247">
        <f t="shared" si="4"/>
        <v>2176</v>
      </c>
      <c r="C29" s="260"/>
      <c r="D29" s="247">
        <v>293</v>
      </c>
      <c r="E29" s="247" t="s">
        <v>1</v>
      </c>
      <c r="F29" s="247">
        <v>1883</v>
      </c>
      <c r="G29" s="260"/>
      <c r="H29" s="26"/>
      <c r="I29" s="282" t="s">
        <v>105</v>
      </c>
      <c r="J29" s="244"/>
      <c r="K29" s="282" t="s">
        <v>105</v>
      </c>
      <c r="L29" s="244"/>
      <c r="M29" s="282" t="s">
        <v>105</v>
      </c>
      <c r="N29" s="276"/>
    </row>
    <row r="30" spans="1:14" s="11" customFormat="1" ht="6.6" customHeight="1">
      <c r="A30" s="49"/>
      <c r="B30" s="238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76"/>
    </row>
    <row r="31" spans="1:14" s="11" customFormat="1" ht="12">
      <c r="A31" s="61" t="s">
        <v>26</v>
      </c>
      <c r="B31" s="321">
        <f t="shared" ref="B31:B37" si="8">D31+F31</f>
        <v>41917</v>
      </c>
      <c r="C31" s="290"/>
      <c r="D31" s="321">
        <f>SUM(D32:D37)</f>
        <v>22806</v>
      </c>
      <c r="E31" s="259"/>
      <c r="F31" s="321">
        <f>SUM(F32:F37)</f>
        <v>19111</v>
      </c>
      <c r="G31" s="432"/>
      <c r="H31" s="345"/>
      <c r="I31" s="253">
        <f>SUM(I32:I36)</f>
        <v>99.999999999999986</v>
      </c>
      <c r="J31" s="253"/>
      <c r="K31" s="253">
        <f>SUM(K32:K36)</f>
        <v>100</v>
      </c>
      <c r="L31" s="253"/>
      <c r="M31" s="253">
        <f>SUM(M32:M36)</f>
        <v>100</v>
      </c>
      <c r="N31" s="280"/>
    </row>
    <row r="32" spans="1:14" s="11" customFormat="1" ht="11.4">
      <c r="A32" s="46" t="s">
        <v>42</v>
      </c>
      <c r="B32" s="247">
        <f t="shared" si="8"/>
        <v>4841</v>
      </c>
      <c r="C32" s="260"/>
      <c r="D32" s="247">
        <v>2080</v>
      </c>
      <c r="E32" s="247" t="s">
        <v>1</v>
      </c>
      <c r="F32" s="247">
        <v>2761</v>
      </c>
      <c r="G32" s="260"/>
      <c r="H32" s="26"/>
      <c r="I32" s="244">
        <f>B32*100/SUM(B32:B36)</f>
        <v>12.118253729848803</v>
      </c>
      <c r="J32" s="244"/>
      <c r="K32" s="244">
        <f>D32*100/SUM($D$32:$D$36)</f>
        <v>9.7128181181414899</v>
      </c>
      <c r="L32" s="244"/>
      <c r="M32" s="244">
        <f>F32*100/SUM($F$32:$F$36)</f>
        <v>14.897749959531646</v>
      </c>
      <c r="N32" s="276"/>
    </row>
    <row r="33" spans="1:14" s="11" customFormat="1" ht="11.4">
      <c r="A33" s="46" t="s">
        <v>32</v>
      </c>
      <c r="B33" s="247">
        <f t="shared" si="8"/>
        <v>18932</v>
      </c>
      <c r="C33" s="260"/>
      <c r="D33" s="247">
        <v>9488</v>
      </c>
      <c r="E33" s="247"/>
      <c r="F33" s="247">
        <v>9444</v>
      </c>
      <c r="G33" s="260"/>
      <c r="H33" s="26"/>
      <c r="I33" s="244">
        <f>B33*100/SUM(B32:B36)</f>
        <v>47.391609091819362</v>
      </c>
      <c r="J33" s="244"/>
      <c r="K33" s="244">
        <f>D33*100/SUM($D$32:$D$36)</f>
        <v>44.305393415830025</v>
      </c>
      <c r="L33" s="244"/>
      <c r="M33" s="244">
        <f>F33*100/SUM($F$32:$F$36)</f>
        <v>50.957751038687746</v>
      </c>
      <c r="N33" s="276"/>
    </row>
    <row r="34" spans="1:14" s="11" customFormat="1" ht="11.4">
      <c r="A34" s="46" t="s">
        <v>33</v>
      </c>
      <c r="B34" s="247">
        <f t="shared" si="8"/>
        <v>12682</v>
      </c>
      <c r="C34" s="260"/>
      <c r="D34" s="247">
        <v>7782</v>
      </c>
      <c r="E34" s="247"/>
      <c r="F34" s="247">
        <v>4900</v>
      </c>
      <c r="G34" s="260"/>
      <c r="H34" s="26"/>
      <c r="I34" s="244">
        <f>B34*100/SUM(B32:B36)</f>
        <v>31.746270151196555</v>
      </c>
      <c r="J34" s="244"/>
      <c r="K34" s="244">
        <f>D34*100/SUM($D$32:$D$36)</f>
        <v>36.339014709315897</v>
      </c>
      <c r="L34" s="244"/>
      <c r="M34" s="244">
        <f>F34*100/SUM($F$32:$F$36)</f>
        <v>26.439324448281443</v>
      </c>
      <c r="N34" s="276"/>
    </row>
    <row r="35" spans="1:14" s="11" customFormat="1" ht="11.4">
      <c r="A35" s="46" t="s">
        <v>34</v>
      </c>
      <c r="B35" s="247">
        <f t="shared" si="8"/>
        <v>2653</v>
      </c>
      <c r="C35" s="260"/>
      <c r="D35" s="247">
        <v>1701</v>
      </c>
      <c r="E35" s="247" t="s">
        <v>1</v>
      </c>
      <c r="F35" s="247">
        <v>952</v>
      </c>
      <c r="G35" s="260"/>
      <c r="H35" s="26"/>
      <c r="I35" s="244">
        <f>B35*100/SUM(B32:B36)</f>
        <v>6.6411334735155698</v>
      </c>
      <c r="J35" s="244"/>
      <c r="K35" s="244">
        <f>D35*100/SUM($D$32:$D$36)</f>
        <v>7.9430305860378239</v>
      </c>
      <c r="L35" s="244"/>
      <c r="M35" s="244">
        <f>F35*100/SUM($F$32:$F$36)</f>
        <v>5.1367830356661095</v>
      </c>
      <c r="N35" s="276"/>
    </row>
    <row r="36" spans="1:14" s="11" customFormat="1" ht="11.4">
      <c r="A36" s="46" t="s">
        <v>35</v>
      </c>
      <c r="B36" s="247">
        <f t="shared" si="8"/>
        <v>840</v>
      </c>
      <c r="C36" s="260" t="s">
        <v>1</v>
      </c>
      <c r="D36" s="247">
        <v>364</v>
      </c>
      <c r="E36" s="247" t="s">
        <v>1</v>
      </c>
      <c r="F36" s="247">
        <v>476</v>
      </c>
      <c r="G36" s="260" t="s">
        <v>1</v>
      </c>
      <c r="H36" s="26"/>
      <c r="I36" s="244">
        <f>B36*100/SUM(B32:B36)</f>
        <v>2.1027335536197058</v>
      </c>
      <c r="J36" s="244"/>
      <c r="K36" s="244">
        <f>D36*100/SUM($D$32:$D$36)</f>
        <v>1.6997431706747608</v>
      </c>
      <c r="L36" s="244"/>
      <c r="M36" s="244">
        <f>F36*100/SUM($F$32:$F$36)</f>
        <v>2.5683915178330547</v>
      </c>
      <c r="N36" s="276"/>
    </row>
    <row r="37" spans="1:14" s="11" customFormat="1" ht="11.4">
      <c r="A37" s="46" t="s">
        <v>11</v>
      </c>
      <c r="B37" s="247">
        <f t="shared" si="8"/>
        <v>1969</v>
      </c>
      <c r="C37" s="260" t="s">
        <v>1</v>
      </c>
      <c r="D37" s="247">
        <v>1391</v>
      </c>
      <c r="E37" s="247" t="s">
        <v>1</v>
      </c>
      <c r="F37" s="247">
        <v>578</v>
      </c>
      <c r="G37" s="260" t="s">
        <v>1</v>
      </c>
      <c r="H37" s="26"/>
      <c r="I37" s="282" t="s">
        <v>105</v>
      </c>
      <c r="J37" s="244"/>
      <c r="K37" s="282" t="s">
        <v>105</v>
      </c>
      <c r="L37" s="244"/>
      <c r="M37" s="282" t="s">
        <v>105</v>
      </c>
      <c r="N37" s="276"/>
    </row>
    <row r="38" spans="1:14" s="11" customFormat="1" ht="6" customHeight="1">
      <c r="A38" s="46"/>
      <c r="B38" s="247"/>
      <c r="C38" s="261"/>
      <c r="D38" s="416"/>
      <c r="E38" s="261"/>
      <c r="F38" s="416"/>
      <c r="G38" s="261"/>
      <c r="H38" s="26"/>
      <c r="I38" s="282"/>
      <c r="J38" s="244"/>
      <c r="K38" s="282"/>
      <c r="L38" s="244"/>
      <c r="M38" s="244"/>
      <c r="N38" s="276"/>
    </row>
    <row r="39" spans="1:14" s="11" customFormat="1" ht="12">
      <c r="A39" s="61" t="s">
        <v>21</v>
      </c>
      <c r="B39" s="236">
        <f t="shared" ref="B39:B46" si="9">D39+F39</f>
        <v>24293</v>
      </c>
      <c r="C39" s="290"/>
      <c r="D39" s="321">
        <f>SUM(D41:D46)</f>
        <v>15163</v>
      </c>
      <c r="E39" s="259"/>
      <c r="F39" s="321">
        <f>SUM(F41:F46)</f>
        <v>9130</v>
      </c>
      <c r="G39" s="432"/>
      <c r="H39" s="345"/>
      <c r="I39" s="253">
        <f>SUM(I41:I45)</f>
        <v>100</v>
      </c>
      <c r="J39" s="253"/>
      <c r="K39" s="253">
        <f>SUM(K41:K45)</f>
        <v>100</v>
      </c>
      <c r="L39" s="253"/>
      <c r="M39" s="253">
        <f>SUM(M41:M45)</f>
        <v>100</v>
      </c>
      <c r="N39" s="280"/>
    </row>
    <row r="40" spans="1:14" s="11" customFormat="1" ht="12">
      <c r="A40" s="413" t="s">
        <v>191</v>
      </c>
      <c r="B40" s="247">
        <f>D40+F40</f>
        <v>34</v>
      </c>
      <c r="C40" s="290" t="s">
        <v>1</v>
      </c>
      <c r="D40" s="247">
        <v>0</v>
      </c>
      <c r="E40" s="247"/>
      <c r="F40" s="247">
        <v>34</v>
      </c>
      <c r="G40" s="432" t="s">
        <v>1</v>
      </c>
      <c r="H40" s="345"/>
      <c r="I40" s="253"/>
      <c r="J40" s="253"/>
      <c r="K40" s="253"/>
      <c r="L40" s="253"/>
      <c r="M40" s="253"/>
      <c r="N40" s="280"/>
    </row>
    <row r="41" spans="1:14" s="11" customFormat="1" ht="11.4">
      <c r="A41" s="46" t="s">
        <v>42</v>
      </c>
      <c r="B41" s="247">
        <f>D41+F41</f>
        <v>3643</v>
      </c>
      <c r="C41" s="260"/>
      <c r="D41" s="247">
        <v>2527</v>
      </c>
      <c r="E41" s="247"/>
      <c r="F41" s="247">
        <v>1116</v>
      </c>
      <c r="G41" s="260"/>
      <c r="H41" s="26"/>
      <c r="I41" s="244">
        <f>B41*100/SUM($B$41:$B$45)</f>
        <v>16.861837537607034</v>
      </c>
      <c r="J41" s="244"/>
      <c r="K41" s="244">
        <f>D41*100/SUM($D$41:$D$45)</f>
        <v>19.002857572567304</v>
      </c>
      <c r="L41" s="244"/>
      <c r="M41" s="244">
        <f>F41*100/SUM($F$41:$F$45)</f>
        <v>13.434452871072589</v>
      </c>
      <c r="N41" s="276"/>
    </row>
    <row r="42" spans="1:14" s="11" customFormat="1" ht="11.4">
      <c r="A42" s="46" t="s">
        <v>32</v>
      </c>
      <c r="B42" s="247">
        <f t="shared" si="9"/>
        <v>10544</v>
      </c>
      <c r="C42" s="260"/>
      <c r="D42" s="247">
        <v>6014</v>
      </c>
      <c r="E42" s="247"/>
      <c r="F42" s="247">
        <v>4530</v>
      </c>
      <c r="G42" s="260"/>
      <c r="H42" s="26"/>
      <c r="I42" s="244">
        <f>B42*100/SUM($B$41:$B$45)</f>
        <v>48.803517704235134</v>
      </c>
      <c r="J42" s="244"/>
      <c r="K42" s="244">
        <f>D42*100/SUM($D$41:$D$45)</f>
        <v>45.224845841479919</v>
      </c>
      <c r="L42" s="244"/>
      <c r="M42" s="244">
        <f>F42*100/SUM($F$41:$F$45)</f>
        <v>54.532322137955944</v>
      </c>
      <c r="N42" s="276"/>
    </row>
    <row r="43" spans="1:14" s="11" customFormat="1" ht="11.4">
      <c r="A43" s="46" t="s">
        <v>33</v>
      </c>
      <c r="B43" s="247">
        <f t="shared" si="9"/>
        <v>5650</v>
      </c>
      <c r="C43" s="260"/>
      <c r="D43" s="247">
        <v>3583</v>
      </c>
      <c r="E43" s="247"/>
      <c r="F43" s="247">
        <v>2067</v>
      </c>
      <c r="G43" s="260"/>
      <c r="H43" s="26"/>
      <c r="I43" s="244">
        <f>B43*100/SUM($B$41:$B$45)</f>
        <v>26.151353853274706</v>
      </c>
      <c r="J43" s="244"/>
      <c r="K43" s="244">
        <f>D43*100/SUM($D$41:$D$45)</f>
        <v>26.94390133854715</v>
      </c>
      <c r="L43" s="244"/>
      <c r="M43" s="244">
        <f>F43*100/SUM($F$41:$F$45)</f>
        <v>24.88262910798122</v>
      </c>
      <c r="N43" s="276"/>
    </row>
    <row r="44" spans="1:14" s="11" customFormat="1" ht="11.4">
      <c r="A44" s="46" t="s">
        <v>34</v>
      </c>
      <c r="B44" s="247">
        <f t="shared" si="9"/>
        <v>1128</v>
      </c>
      <c r="C44" s="260"/>
      <c r="D44" s="247">
        <v>636</v>
      </c>
      <c r="E44" s="247" t="s">
        <v>1</v>
      </c>
      <c r="F44" s="247">
        <v>492</v>
      </c>
      <c r="G44" s="260" t="s">
        <v>1</v>
      </c>
      <c r="H44" s="26"/>
      <c r="I44" s="244">
        <f>B44*100/SUM($B$41:$B$45)</f>
        <v>5.2210136542467023</v>
      </c>
      <c r="J44" s="244"/>
      <c r="K44" s="244">
        <f>D44*100/SUM($D$41:$D$45)</f>
        <v>4.7826740863287709</v>
      </c>
      <c r="L44" s="244"/>
      <c r="M44" s="244">
        <f>F44*100/SUM($F$41:$F$45)</f>
        <v>5.9227157818707115</v>
      </c>
      <c r="N44" s="276"/>
    </row>
    <row r="45" spans="1:14" s="11" customFormat="1" ht="11.4">
      <c r="A45" s="46" t="s">
        <v>35</v>
      </c>
      <c r="B45" s="247">
        <f t="shared" si="9"/>
        <v>640</v>
      </c>
      <c r="C45" s="260" t="s">
        <v>1</v>
      </c>
      <c r="D45" s="247">
        <v>538</v>
      </c>
      <c r="E45" s="247" t="s">
        <v>1</v>
      </c>
      <c r="F45" s="247">
        <v>102</v>
      </c>
      <c r="G45" s="261" t="s">
        <v>1</v>
      </c>
      <c r="H45" s="26"/>
      <c r="I45" s="244">
        <f>B45*100/SUM($B$41:$B$45)</f>
        <v>2.9622772506364266</v>
      </c>
      <c r="J45" s="244"/>
      <c r="K45" s="244">
        <f>D45*100/SUM($D$41:$D$45)</f>
        <v>4.0457211610768535</v>
      </c>
      <c r="L45" s="244"/>
      <c r="M45" s="244">
        <f>F45*100/SUM($F$41:$F$45)</f>
        <v>1.2278801011195377</v>
      </c>
      <c r="N45" s="276"/>
    </row>
    <row r="46" spans="1:14" s="11" customFormat="1" ht="11.4">
      <c r="A46" s="46" t="s">
        <v>11</v>
      </c>
      <c r="B46" s="247">
        <f t="shared" si="9"/>
        <v>2688</v>
      </c>
      <c r="C46" s="260"/>
      <c r="D46" s="247">
        <v>1865</v>
      </c>
      <c r="E46" s="247" t="s">
        <v>1</v>
      </c>
      <c r="F46" s="247">
        <v>823</v>
      </c>
      <c r="G46" s="261" t="s">
        <v>1</v>
      </c>
      <c r="H46" s="26"/>
      <c r="I46" s="282" t="s">
        <v>105</v>
      </c>
      <c r="J46" s="244"/>
      <c r="K46" s="282" t="s">
        <v>105</v>
      </c>
      <c r="L46" s="244"/>
      <c r="M46" s="282" t="s">
        <v>105</v>
      </c>
      <c r="N46" s="276"/>
    </row>
    <row r="47" spans="1:14" s="11" customFormat="1" ht="6" customHeight="1">
      <c r="A47" s="49"/>
      <c r="B47" s="238"/>
      <c r="C47" s="260"/>
      <c r="D47" s="238"/>
      <c r="E47" s="260"/>
      <c r="F47" s="247"/>
      <c r="G47" s="260"/>
      <c r="H47" s="26"/>
      <c r="I47" s="244"/>
      <c r="J47" s="244"/>
      <c r="K47" s="244"/>
      <c r="L47" s="244"/>
      <c r="M47" s="244"/>
      <c r="N47" s="276"/>
    </row>
    <row r="48" spans="1:14" s="11" customFormat="1" ht="12">
      <c r="A48" s="61" t="s">
        <v>61</v>
      </c>
      <c r="B48" s="236">
        <f t="shared" ref="B48:B54" si="10">D48+F48</f>
        <v>15304</v>
      </c>
      <c r="C48" s="290"/>
      <c r="D48" s="321">
        <f>SUM(D49:D54)</f>
        <v>5514</v>
      </c>
      <c r="E48" s="259"/>
      <c r="F48" s="321">
        <f>SUM(F49:F54)</f>
        <v>9790</v>
      </c>
      <c r="G48" s="432"/>
      <c r="H48" s="345"/>
      <c r="I48" s="253">
        <f>SUM(I49:I53)</f>
        <v>100.00000000000001</v>
      </c>
      <c r="J48" s="253"/>
      <c r="K48" s="253">
        <f>SUM(K49:K53)</f>
        <v>100</v>
      </c>
      <c r="L48" s="253"/>
      <c r="M48" s="253">
        <f>SUM(M49:M53)</f>
        <v>100</v>
      </c>
      <c r="N48" s="280"/>
    </row>
    <row r="49" spans="1:14" s="11" customFormat="1" ht="11.4">
      <c r="A49" s="46" t="s">
        <v>42</v>
      </c>
      <c r="B49" s="247">
        <f>D49+F49</f>
        <v>6061</v>
      </c>
      <c r="C49" s="260"/>
      <c r="D49" s="247">
        <v>2014</v>
      </c>
      <c r="E49" s="247" t="s">
        <v>1</v>
      </c>
      <c r="F49" s="247">
        <v>4047</v>
      </c>
      <c r="G49" s="260"/>
      <c r="H49" s="26"/>
      <c r="I49" s="244">
        <f>B49*100/SUM(B49:B53)</f>
        <v>41.060903732809429</v>
      </c>
      <c r="J49" s="244"/>
      <c r="K49" s="244">
        <f>D49*100/SUM($D$49:$D$53)</f>
        <v>38.122279008139316</v>
      </c>
      <c r="L49" s="244"/>
      <c r="M49" s="244">
        <f>F49*100/SUM($F$49:$F$53)</f>
        <v>42.69888162059506</v>
      </c>
      <c r="N49" s="276"/>
    </row>
    <row r="50" spans="1:14" s="11" customFormat="1" ht="11.4">
      <c r="A50" s="46" t="s">
        <v>32</v>
      </c>
      <c r="B50" s="247">
        <f t="shared" si="10"/>
        <v>5597</v>
      </c>
      <c r="C50" s="260"/>
      <c r="D50" s="247">
        <v>2228</v>
      </c>
      <c r="E50" s="247" t="s">
        <v>1</v>
      </c>
      <c r="F50" s="247">
        <v>3369</v>
      </c>
      <c r="G50" s="260"/>
      <c r="H50" s="26"/>
      <c r="I50" s="244">
        <f>B50*100/SUM(B49:B53)</f>
        <v>37.917485265225935</v>
      </c>
      <c r="J50" s="244"/>
      <c r="K50" s="244">
        <f>D50*100/SUM($D$49:$D$53)</f>
        <v>42.173007760742003</v>
      </c>
      <c r="L50" s="244"/>
      <c r="M50" s="244">
        <f>F50*100/SUM($F$49:$F$53)</f>
        <v>35.545473728634732</v>
      </c>
      <c r="N50" s="276"/>
    </row>
    <row r="51" spans="1:14" s="11" customFormat="1" ht="11.4">
      <c r="A51" s="46" t="s">
        <v>33</v>
      </c>
      <c r="B51" s="247">
        <f t="shared" si="10"/>
        <v>2760</v>
      </c>
      <c r="C51" s="260"/>
      <c r="D51" s="247">
        <v>787</v>
      </c>
      <c r="E51" s="247" t="s">
        <v>1</v>
      </c>
      <c r="F51" s="247">
        <v>1973</v>
      </c>
      <c r="G51" s="260" t="s">
        <v>1</v>
      </c>
      <c r="H51" s="26"/>
      <c r="I51" s="244">
        <f>B51*100/SUM(B49:B53)</f>
        <v>18.697920195108733</v>
      </c>
      <c r="J51" s="244"/>
      <c r="K51" s="244">
        <f>D51*100/SUM($D$49:$D$53)</f>
        <v>14.896838917281848</v>
      </c>
      <c r="L51" s="244"/>
      <c r="M51" s="244">
        <f>F51*100/SUM($F$49:$F$53)</f>
        <v>20.81662798058662</v>
      </c>
      <c r="N51" s="276"/>
    </row>
    <row r="52" spans="1:14" s="11" customFormat="1" ht="11.4">
      <c r="A52" s="46" t="s">
        <v>34</v>
      </c>
      <c r="B52" s="247">
        <f t="shared" si="10"/>
        <v>50</v>
      </c>
      <c r="C52" s="260" t="s">
        <v>1</v>
      </c>
      <c r="D52" s="247">
        <v>0</v>
      </c>
      <c r="E52" s="247"/>
      <c r="F52" s="247">
        <v>50</v>
      </c>
      <c r="G52" s="260" t="s">
        <v>1</v>
      </c>
      <c r="H52" s="26"/>
      <c r="I52" s="244">
        <f>B52*100/SUM(B49:B53)</f>
        <v>0.33873043831718719</v>
      </c>
      <c r="J52" s="244"/>
      <c r="K52" s="244">
        <f>D52*100/SUM($D$49:$D$53)</f>
        <v>0</v>
      </c>
      <c r="L52" s="244"/>
      <c r="M52" s="244">
        <f>F52*100/SUM($F$49:$F$53)</f>
        <v>0.52753745515931627</v>
      </c>
      <c r="N52" s="276"/>
    </row>
    <row r="53" spans="1:14" s="11" customFormat="1" ht="11.4">
      <c r="A53" s="46" t="s">
        <v>35</v>
      </c>
      <c r="B53" s="247">
        <f t="shared" si="10"/>
        <v>293</v>
      </c>
      <c r="C53" s="260" t="s">
        <v>1</v>
      </c>
      <c r="D53" s="247">
        <v>254</v>
      </c>
      <c r="E53" s="247" t="s">
        <v>1</v>
      </c>
      <c r="F53" s="247">
        <v>39</v>
      </c>
      <c r="G53" s="260" t="s">
        <v>1</v>
      </c>
      <c r="H53" s="26"/>
      <c r="I53" s="244">
        <f>B53*100/SUM(B49:B53)</f>
        <v>1.9849603685387169</v>
      </c>
      <c r="J53" s="244"/>
      <c r="K53" s="244">
        <f>D53*100/SUM($D$49:$D$53)</f>
        <v>4.8078743138368347</v>
      </c>
      <c r="L53" s="244"/>
      <c r="M53" s="244">
        <f>F53*100/SUM($F$49:$F$53)</f>
        <v>0.41147921502426671</v>
      </c>
      <c r="N53" s="276"/>
    </row>
    <row r="54" spans="1:14" s="11" customFormat="1" ht="11.4">
      <c r="A54" s="46" t="s">
        <v>11</v>
      </c>
      <c r="B54" s="247">
        <f t="shared" si="10"/>
        <v>543</v>
      </c>
      <c r="C54" s="260" t="s">
        <v>1</v>
      </c>
      <c r="D54" s="247">
        <v>231</v>
      </c>
      <c r="E54" s="247" t="s">
        <v>1</v>
      </c>
      <c r="F54" s="247">
        <v>312</v>
      </c>
      <c r="G54" s="260" t="s">
        <v>1</v>
      </c>
      <c r="H54" s="26"/>
      <c r="I54" s="282" t="s">
        <v>105</v>
      </c>
      <c r="J54" s="244"/>
      <c r="K54" s="282" t="s">
        <v>105</v>
      </c>
      <c r="L54" s="244"/>
      <c r="M54" s="282" t="s">
        <v>105</v>
      </c>
      <c r="N54" s="276"/>
    </row>
    <row r="55" spans="1:14" s="11" customFormat="1" ht="6.6" customHeight="1">
      <c r="A55" s="28"/>
      <c r="B55" s="313"/>
      <c r="C55" s="260"/>
      <c r="D55" s="238"/>
      <c r="E55" s="260"/>
      <c r="F55" s="238"/>
      <c r="G55" s="260"/>
      <c r="H55" s="26"/>
      <c r="I55" s="244"/>
      <c r="J55" s="244"/>
      <c r="K55" s="244"/>
      <c r="L55" s="244"/>
      <c r="M55" s="244"/>
      <c r="N55" s="276"/>
    </row>
    <row r="56" spans="1:14" s="11" customFormat="1" ht="13.8">
      <c r="A56" s="453" t="s">
        <v>127</v>
      </c>
      <c r="B56" s="236">
        <f t="shared" ref="B56:B63" si="11">D56+F56</f>
        <v>14484</v>
      </c>
      <c r="C56" s="281"/>
      <c r="D56" s="321">
        <f>SUM(D57:D62)</f>
        <v>8520</v>
      </c>
      <c r="E56" s="259"/>
      <c r="F56" s="321">
        <f>SUM(F57:F62)</f>
        <v>5964</v>
      </c>
      <c r="G56" s="432"/>
      <c r="H56" s="345"/>
      <c r="I56" s="253">
        <f>SUM(I57:I62)</f>
        <v>99.999999999999986</v>
      </c>
      <c r="J56" s="253"/>
      <c r="K56" s="253">
        <f>SUM(K57:K62)</f>
        <v>99.999999999999986</v>
      </c>
      <c r="L56" s="253"/>
      <c r="M56" s="253">
        <f>SUM(M57:M62)</f>
        <v>100</v>
      </c>
      <c r="N56" s="280"/>
    </row>
    <row r="57" spans="1:14" s="11" customFormat="1" ht="12">
      <c r="A57" s="46" t="s">
        <v>177</v>
      </c>
      <c r="B57" s="247">
        <f>D57+F57</f>
        <v>26</v>
      </c>
      <c r="C57" s="281" t="s">
        <v>1</v>
      </c>
      <c r="D57" s="247">
        <v>0</v>
      </c>
      <c r="E57" s="247"/>
      <c r="F57" s="247">
        <v>26</v>
      </c>
      <c r="G57" s="432" t="s">
        <v>1</v>
      </c>
      <c r="H57" s="345"/>
      <c r="I57" s="244">
        <f t="shared" ref="I57:I62" si="12">B57*100/SUM($B$57:$B$62)</f>
        <v>0.17950842308754489</v>
      </c>
      <c r="J57" s="253"/>
      <c r="K57" s="244">
        <f t="shared" ref="K57:K62" si="13">D57*100/SUM($D$57:$D$62)</f>
        <v>0</v>
      </c>
      <c r="L57" s="253"/>
      <c r="M57" s="244">
        <f t="shared" ref="M57:M62" si="14">F57*100/SUM($F$57:$F$62)</f>
        <v>0.43594902749832326</v>
      </c>
      <c r="N57" s="280"/>
    </row>
    <row r="58" spans="1:14" s="11" customFormat="1" ht="11.4">
      <c r="A58" s="46" t="s">
        <v>42</v>
      </c>
      <c r="B58" s="247">
        <f t="shared" si="11"/>
        <v>2740</v>
      </c>
      <c r="C58" s="260"/>
      <c r="D58" s="247">
        <v>2040</v>
      </c>
      <c r="E58" s="247" t="s">
        <v>1</v>
      </c>
      <c r="F58" s="247">
        <v>700</v>
      </c>
      <c r="G58" s="260" t="s">
        <v>1</v>
      </c>
      <c r="H58" s="26"/>
      <c r="I58" s="244">
        <f t="shared" si="12"/>
        <v>18.91742612537973</v>
      </c>
      <c r="J58" s="244"/>
      <c r="K58" s="244">
        <f t="shared" si="13"/>
        <v>23.943661971830984</v>
      </c>
      <c r="L58" s="244"/>
      <c r="M58" s="244">
        <f t="shared" si="14"/>
        <v>11.737089201877934</v>
      </c>
      <c r="N58" s="277"/>
    </row>
    <row r="59" spans="1:14" s="11" customFormat="1" ht="11.4">
      <c r="A59" s="46" t="s">
        <v>32</v>
      </c>
      <c r="B59" s="247">
        <f t="shared" si="11"/>
        <v>5918</v>
      </c>
      <c r="C59" s="260"/>
      <c r="D59" s="247">
        <v>3853</v>
      </c>
      <c r="E59" s="247"/>
      <c r="F59" s="247">
        <v>2065</v>
      </c>
      <c r="G59" s="260"/>
      <c r="H59" s="26"/>
      <c r="I59" s="244">
        <f t="shared" si="12"/>
        <v>40.858878762772711</v>
      </c>
      <c r="J59" s="244"/>
      <c r="K59" s="244">
        <f t="shared" si="13"/>
        <v>45.22300469483568</v>
      </c>
      <c r="L59" s="244"/>
      <c r="M59" s="244">
        <f t="shared" si="14"/>
        <v>34.624413145539904</v>
      </c>
      <c r="N59" s="277"/>
    </row>
    <row r="60" spans="1:14" s="11" customFormat="1" ht="11.4">
      <c r="A60" s="46" t="s">
        <v>33</v>
      </c>
      <c r="B60" s="247">
        <f t="shared" si="11"/>
        <v>3248</v>
      </c>
      <c r="C60" s="260"/>
      <c r="D60" s="247">
        <v>1722</v>
      </c>
      <c r="E60" s="247"/>
      <c r="F60" s="247">
        <v>1526</v>
      </c>
      <c r="G60" s="260"/>
      <c r="H60" s="26"/>
      <c r="I60" s="244">
        <f t="shared" si="12"/>
        <v>22.424744545705607</v>
      </c>
      <c r="J60" s="244"/>
      <c r="K60" s="244">
        <f t="shared" si="13"/>
        <v>20.211267605633804</v>
      </c>
      <c r="L60" s="244"/>
      <c r="M60" s="244">
        <f t="shared" si="14"/>
        <v>25.586854460093896</v>
      </c>
      <c r="N60" s="277"/>
    </row>
    <row r="61" spans="1:14" s="11" customFormat="1" ht="11.4">
      <c r="A61" s="46" t="s">
        <v>34</v>
      </c>
      <c r="B61" s="247">
        <f t="shared" si="11"/>
        <v>2054</v>
      </c>
      <c r="C61" s="260"/>
      <c r="D61" s="247">
        <v>756</v>
      </c>
      <c r="E61" s="247" t="s">
        <v>1</v>
      </c>
      <c r="F61" s="247">
        <v>1298</v>
      </c>
      <c r="G61" s="260"/>
      <c r="H61" s="26"/>
      <c r="I61" s="244">
        <f t="shared" si="12"/>
        <v>14.181165423916045</v>
      </c>
      <c r="J61" s="244"/>
      <c r="K61" s="244">
        <f t="shared" si="13"/>
        <v>8.873239436619718</v>
      </c>
      <c r="L61" s="244"/>
      <c r="M61" s="244">
        <f t="shared" si="14"/>
        <v>21.763916834339369</v>
      </c>
      <c r="N61" s="277"/>
    </row>
    <row r="62" spans="1:14" s="11" customFormat="1" ht="11.4">
      <c r="A62" s="46" t="s">
        <v>35</v>
      </c>
      <c r="B62" s="247">
        <f t="shared" si="11"/>
        <v>498</v>
      </c>
      <c r="C62" s="260" t="s">
        <v>1</v>
      </c>
      <c r="D62" s="247">
        <v>149</v>
      </c>
      <c r="E62" s="247" t="s">
        <v>1</v>
      </c>
      <c r="F62" s="247">
        <v>349</v>
      </c>
      <c r="G62" s="260" t="s">
        <v>1</v>
      </c>
      <c r="H62" s="26"/>
      <c r="I62" s="244">
        <f t="shared" si="12"/>
        <v>3.4382767191383596</v>
      </c>
      <c r="J62" s="244"/>
      <c r="K62" s="244">
        <f t="shared" si="13"/>
        <v>1.7488262910798122</v>
      </c>
      <c r="L62" s="244"/>
      <c r="M62" s="244">
        <f t="shared" si="14"/>
        <v>5.8517773306505703</v>
      </c>
      <c r="N62" s="277"/>
    </row>
    <row r="63" spans="1:14" s="11" customFormat="1" ht="11.4">
      <c r="A63" s="46" t="s">
        <v>11</v>
      </c>
      <c r="B63" s="247">
        <f t="shared" si="11"/>
        <v>1673</v>
      </c>
      <c r="C63" s="260" t="s">
        <v>1</v>
      </c>
      <c r="D63" s="247">
        <v>854</v>
      </c>
      <c r="E63" s="247" t="s">
        <v>1</v>
      </c>
      <c r="F63" s="247">
        <v>819</v>
      </c>
      <c r="G63" s="260" t="s">
        <v>1</v>
      </c>
      <c r="H63" s="26"/>
      <c r="I63" s="282" t="s">
        <v>105</v>
      </c>
      <c r="J63" s="244"/>
      <c r="K63" s="282" t="s">
        <v>105</v>
      </c>
      <c r="L63" s="244"/>
      <c r="M63" s="282" t="s">
        <v>105</v>
      </c>
      <c r="N63" s="277"/>
    </row>
    <row r="64" spans="1:14" s="11" customFormat="1" ht="6.6" customHeight="1">
      <c r="A64" s="49"/>
      <c r="B64" s="313"/>
      <c r="C64" s="260"/>
      <c r="D64" s="238"/>
      <c r="E64" s="260"/>
      <c r="F64" s="238"/>
      <c r="G64" s="260"/>
      <c r="H64" s="26"/>
      <c r="I64" s="244"/>
      <c r="J64" s="244"/>
      <c r="K64" s="244"/>
      <c r="L64" s="244"/>
      <c r="M64" s="244"/>
      <c r="N64" s="276"/>
    </row>
    <row r="65" spans="1:14" s="11" customFormat="1" ht="12">
      <c r="A65" s="61" t="s">
        <v>11</v>
      </c>
      <c r="B65" s="236">
        <f>D65+F65</f>
        <v>59108</v>
      </c>
      <c r="C65" s="236"/>
      <c r="D65" s="321">
        <v>33628</v>
      </c>
      <c r="E65" s="247"/>
      <c r="F65" s="321">
        <v>25480</v>
      </c>
      <c r="G65" s="266"/>
      <c r="H65" s="61"/>
      <c r="I65" s="296" t="s">
        <v>105</v>
      </c>
      <c r="J65" s="391"/>
      <c r="K65" s="296" t="s">
        <v>105</v>
      </c>
      <c r="L65" s="293"/>
      <c r="M65" s="296" t="s">
        <v>105</v>
      </c>
      <c r="N65" s="315"/>
    </row>
    <row r="66" spans="1:14" s="36" customFormat="1" ht="6.6" customHeight="1" thickBot="1">
      <c r="A66" s="130"/>
      <c r="B66" s="90"/>
      <c r="C66" s="362"/>
      <c r="D66" s="90"/>
      <c r="E66" s="362"/>
      <c r="F66" s="90"/>
      <c r="G66" s="362"/>
      <c r="H66" s="130"/>
      <c r="I66" s="90"/>
      <c r="J66" s="88"/>
      <c r="K66" s="90"/>
      <c r="L66" s="90"/>
      <c r="M66" s="90"/>
      <c r="N66" s="130"/>
    </row>
    <row r="67" spans="1:14" s="18" customFormat="1" ht="6.6" customHeight="1">
      <c r="A67" s="126"/>
      <c r="B67" s="127"/>
      <c r="C67" s="379"/>
      <c r="D67" s="127"/>
      <c r="E67" s="379"/>
      <c r="F67" s="127"/>
      <c r="G67" s="379"/>
      <c r="H67" s="126"/>
      <c r="I67" s="128"/>
      <c r="J67" s="129"/>
      <c r="K67" s="128"/>
      <c r="L67" s="128"/>
      <c r="M67" s="128"/>
      <c r="N67" s="126"/>
    </row>
    <row r="68" spans="1:14" s="4" customFormat="1" ht="24" customHeight="1">
      <c r="A68" s="672" t="s">
        <v>213</v>
      </c>
      <c r="B68" s="672"/>
      <c r="C68" s="672"/>
      <c r="D68" s="672"/>
      <c r="E68" s="672"/>
      <c r="F68" s="672"/>
      <c r="G68" s="672"/>
      <c r="H68" s="672"/>
      <c r="I68" s="672"/>
      <c r="J68" s="672"/>
      <c r="K68" s="672"/>
      <c r="L68" s="672"/>
      <c r="M68" s="672"/>
      <c r="N68" s="672"/>
    </row>
    <row r="69" spans="1:14" s="4" customFormat="1" ht="11.4">
      <c r="A69" s="13" t="s">
        <v>59</v>
      </c>
      <c r="C69" s="330"/>
      <c r="E69" s="330"/>
      <c r="G69" s="330"/>
    </row>
    <row r="70" spans="1:14" s="18" customFormat="1" ht="11.4">
      <c r="A70" s="4" t="s">
        <v>160</v>
      </c>
      <c r="C70" s="331"/>
      <c r="E70" s="331"/>
      <c r="G70" s="331"/>
    </row>
    <row r="71" spans="1:14" s="4" customFormat="1" ht="22.5" customHeight="1">
      <c r="A71" s="649" t="s">
        <v>157</v>
      </c>
      <c r="B71" s="649"/>
      <c r="C71" s="649"/>
      <c r="D71" s="649"/>
      <c r="E71" s="649"/>
      <c r="F71" s="649"/>
      <c r="G71" s="649"/>
      <c r="H71" s="649"/>
      <c r="I71" s="649"/>
      <c r="J71" s="649"/>
      <c r="K71" s="649"/>
      <c r="L71" s="649"/>
      <c r="M71" s="649"/>
      <c r="N71" s="649"/>
    </row>
    <row r="72" spans="1:14" s="4" customFormat="1" ht="10.199999999999999">
      <c r="A72" s="3" t="s">
        <v>31</v>
      </c>
      <c r="C72" s="330"/>
      <c r="E72" s="330"/>
      <c r="G72" s="330"/>
    </row>
    <row r="73" spans="1:14" s="4" customFormat="1" ht="10.199999999999999">
      <c r="A73" s="158" t="s">
        <v>117</v>
      </c>
      <c r="C73" s="330"/>
      <c r="E73" s="330"/>
      <c r="G73" s="330"/>
    </row>
    <row r="74" spans="1:14" s="4" customFormat="1" ht="10.199999999999999">
      <c r="A74" s="4" t="s">
        <v>186</v>
      </c>
      <c r="B74" s="6"/>
      <c r="C74" s="330"/>
      <c r="E74" s="330"/>
      <c r="G74" s="330"/>
      <c r="N74" s="7"/>
    </row>
    <row r="76" spans="1:14">
      <c r="A76" s="327"/>
    </row>
    <row r="77" spans="1:14">
      <c r="A77" s="327"/>
    </row>
    <row r="78" spans="1:14">
      <c r="A78" s="327"/>
    </row>
    <row r="79" spans="1:14">
      <c r="A79" s="327"/>
    </row>
    <row r="80" spans="1:14">
      <c r="A80" s="327"/>
      <c r="B80" s="154"/>
      <c r="C80" s="348"/>
    </row>
  </sheetData>
  <mergeCells count="14">
    <mergeCell ref="A71:N71"/>
    <mergeCell ref="K10:L10"/>
    <mergeCell ref="A68:N68"/>
    <mergeCell ref="M10:N10"/>
    <mergeCell ref="A1:N1"/>
    <mergeCell ref="B4:G4"/>
    <mergeCell ref="I4:N4"/>
    <mergeCell ref="D7:G7"/>
    <mergeCell ref="K7:N7"/>
    <mergeCell ref="A4:A10"/>
    <mergeCell ref="B7:C10"/>
    <mergeCell ref="F10:G10"/>
    <mergeCell ref="I7:J10"/>
    <mergeCell ref="D10:E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Normal="100" workbookViewId="0">
      <pane xSplit="1" ySplit="11" topLeftCell="C12" activePane="bottomRight" state="frozen"/>
      <selection pane="topRight" activeCell="B1" sqref="B1"/>
      <selection pane="bottomLeft" activeCell="A12" sqref="A12"/>
      <selection pane="bottomRight" activeCell="Q14" sqref="Q14"/>
    </sheetView>
  </sheetViews>
  <sheetFormatPr defaultColWidth="11.44140625" defaultRowHeight="13.2"/>
  <cols>
    <col min="1" max="1" width="40.2187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22" ht="38.25" customHeight="1">
      <c r="A1" s="665" t="s">
        <v>230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22" s="11" customFormat="1" ht="6.6" customHeight="1" thickBot="1">
      <c r="A2" s="80"/>
      <c r="B2" s="80"/>
      <c r="C2" s="359"/>
      <c r="D2" s="80"/>
      <c r="E2" s="359"/>
      <c r="F2" s="80"/>
      <c r="G2" s="359"/>
      <c r="H2" s="80"/>
      <c r="I2" s="80"/>
      <c r="J2" s="80"/>
      <c r="K2" s="80"/>
      <c r="L2" s="80"/>
      <c r="M2" s="80"/>
      <c r="N2" s="80"/>
    </row>
    <row r="3" spans="1:22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22" s="11" customFormat="1" ht="12.75" customHeight="1">
      <c r="A4" s="656" t="s">
        <v>229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22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22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22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22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22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22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22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22" s="11" customFormat="1" ht="6.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22" s="11" customFormat="1" ht="13.8">
      <c r="A13" s="557" t="s">
        <v>60</v>
      </c>
      <c r="B13" s="470">
        <f>D13+F13</f>
        <v>283753</v>
      </c>
      <c r="C13" s="489"/>
      <c r="D13" s="526">
        <f>SUM(D14:D22)</f>
        <v>92363</v>
      </c>
      <c r="E13" s="473"/>
      <c r="F13" s="526">
        <f>SUM(F14:F22)</f>
        <v>191390</v>
      </c>
      <c r="G13" s="473"/>
      <c r="H13" s="576"/>
      <c r="I13" s="476">
        <f>SUM(I14:I21)</f>
        <v>100.00000000000001</v>
      </c>
      <c r="J13" s="476"/>
      <c r="K13" s="476">
        <f>SUM(K14:K21)</f>
        <v>100</v>
      </c>
      <c r="L13" s="476"/>
      <c r="M13" s="476">
        <f>SUM(M14:M21)</f>
        <v>100</v>
      </c>
      <c r="N13" s="577"/>
      <c r="P13" s="36"/>
      <c r="Q13" s="676"/>
      <c r="R13" s="36"/>
      <c r="S13" s="676"/>
      <c r="T13" s="36"/>
      <c r="U13" s="676"/>
    </row>
    <row r="14" spans="1:22" s="11" customFormat="1" ht="11.4">
      <c r="A14" s="482" t="s">
        <v>39</v>
      </c>
      <c r="B14" s="485">
        <f t="shared" ref="B14:B22" si="0">D14+F14</f>
        <v>130424</v>
      </c>
      <c r="C14" s="486"/>
      <c r="D14" s="485">
        <v>6626</v>
      </c>
      <c r="E14" s="485"/>
      <c r="F14" s="485">
        <v>123798</v>
      </c>
      <c r="G14" s="486"/>
      <c r="H14" s="521"/>
      <c r="I14" s="488">
        <f>B14*100/(B13-B22)</f>
        <v>51.034191311697356</v>
      </c>
      <c r="J14" s="488"/>
      <c r="K14" s="488">
        <f>D14*100/(D13-D22)</f>
        <v>8.4069224522939496</v>
      </c>
      <c r="L14" s="488"/>
      <c r="M14" s="488">
        <f>F14*100/(F13-F22)</f>
        <v>70.042886401955343</v>
      </c>
      <c r="N14" s="521"/>
      <c r="S14" s="676"/>
      <c r="T14" s="677"/>
      <c r="U14" s="676"/>
      <c r="V14" s="270"/>
    </row>
    <row r="15" spans="1:22" s="11" customFormat="1" ht="11.4">
      <c r="A15" s="482" t="s">
        <v>40</v>
      </c>
      <c r="B15" s="485">
        <f t="shared" si="0"/>
        <v>4279</v>
      </c>
      <c r="C15" s="486"/>
      <c r="D15" s="485">
        <v>2093</v>
      </c>
      <c r="E15" s="485" t="s">
        <v>1</v>
      </c>
      <c r="F15" s="485">
        <v>2186</v>
      </c>
      <c r="G15" s="486"/>
      <c r="H15" s="521"/>
      <c r="I15" s="488">
        <f>B15*100/(B13-B22)</f>
        <v>1.6743490816318545</v>
      </c>
      <c r="J15" s="488"/>
      <c r="K15" s="488">
        <f>D15*100/(D13-D22)</f>
        <v>2.6555521721477873</v>
      </c>
      <c r="L15" s="488"/>
      <c r="M15" s="488">
        <f>F15*100/(F13-F22)</f>
        <v>1.2368030959682257</v>
      </c>
      <c r="N15" s="521"/>
      <c r="S15" s="676"/>
      <c r="T15" s="677"/>
      <c r="U15" s="676"/>
      <c r="V15" s="270"/>
    </row>
    <row r="16" spans="1:22" s="11" customFormat="1" ht="11.4">
      <c r="A16" s="482" t="s">
        <v>41</v>
      </c>
      <c r="B16" s="485">
        <f t="shared" si="0"/>
        <v>46441</v>
      </c>
      <c r="C16" s="486"/>
      <c r="D16" s="485">
        <v>26133</v>
      </c>
      <c r="E16" s="485"/>
      <c r="F16" s="485">
        <v>20308</v>
      </c>
      <c r="G16" s="486"/>
      <c r="H16" s="521"/>
      <c r="I16" s="488">
        <f>B16*100/(B13-B22)</f>
        <v>18.172106964259161</v>
      </c>
      <c r="J16" s="488"/>
      <c r="K16" s="488">
        <f>D16*100/(D13-D22)</f>
        <v>33.156973203410473</v>
      </c>
      <c r="L16" s="488"/>
      <c r="M16" s="488">
        <f>F16*100/(F13-F22)</f>
        <v>11.489934708564833</v>
      </c>
      <c r="N16" s="521"/>
      <c r="S16" s="676"/>
      <c r="T16" s="677"/>
      <c r="U16" s="676"/>
      <c r="V16" s="270"/>
    </row>
    <row r="17" spans="1:22" s="11" customFormat="1" ht="11.4">
      <c r="A17" s="482" t="s">
        <v>36</v>
      </c>
      <c r="B17" s="485">
        <f t="shared" si="0"/>
        <v>27358</v>
      </c>
      <c r="C17" s="486"/>
      <c r="D17" s="485">
        <v>17809</v>
      </c>
      <c r="E17" s="485"/>
      <c r="F17" s="485">
        <v>9549</v>
      </c>
      <c r="G17" s="486"/>
      <c r="H17" s="521"/>
      <c r="I17" s="488">
        <f>B17*100/(B13-B22)</f>
        <v>10.705034394784827</v>
      </c>
      <c r="J17" s="488"/>
      <c r="K17" s="488">
        <f>D17*100/(D13-D22)</f>
        <v>22.595665854648804</v>
      </c>
      <c r="L17" s="488"/>
      <c r="M17" s="488">
        <f>F17*100/(F13-F22)</f>
        <v>5.40266823577337</v>
      </c>
      <c r="N17" s="521"/>
      <c r="S17" s="676"/>
      <c r="T17" s="677"/>
      <c r="U17" s="676"/>
      <c r="V17" s="270"/>
    </row>
    <row r="18" spans="1:22" s="11" customFormat="1" ht="11.4">
      <c r="A18" s="482" t="s">
        <v>37</v>
      </c>
      <c r="B18" s="485">
        <f t="shared" si="0"/>
        <v>12060</v>
      </c>
      <c r="C18" s="486"/>
      <c r="D18" s="485">
        <v>8590</v>
      </c>
      <c r="E18" s="485"/>
      <c r="F18" s="485">
        <v>3470</v>
      </c>
      <c r="G18" s="486"/>
      <c r="H18" s="521"/>
      <c r="I18" s="488">
        <f>B18*100/(B13-B22)</f>
        <v>4.7190114336247175</v>
      </c>
      <c r="J18" s="488"/>
      <c r="K18" s="488">
        <f>D18*100/(D13-D22)</f>
        <v>10.89880227365002</v>
      </c>
      <c r="L18" s="488"/>
      <c r="M18" s="488">
        <f>F18*100/(F13-F22)</f>
        <v>1.963269324341145</v>
      </c>
      <c r="N18" s="521"/>
      <c r="S18" s="676"/>
      <c r="T18" s="677"/>
      <c r="U18" s="676"/>
      <c r="V18" s="270"/>
    </row>
    <row r="19" spans="1:22" s="11" customFormat="1" ht="11.4">
      <c r="A19" s="482" t="s">
        <v>38</v>
      </c>
      <c r="B19" s="485">
        <f t="shared" si="0"/>
        <v>10159</v>
      </c>
      <c r="C19" s="486"/>
      <c r="D19" s="485">
        <v>3341</v>
      </c>
      <c r="E19" s="485"/>
      <c r="F19" s="485">
        <v>6818</v>
      </c>
      <c r="G19" s="486"/>
      <c r="H19" s="521"/>
      <c r="I19" s="488">
        <f>B19*100/(B13-B22)</f>
        <v>3.9751606263842043</v>
      </c>
      <c r="J19" s="488"/>
      <c r="K19" s="488">
        <f>D19*100/(D13-D22)</f>
        <v>4.2389870077141696</v>
      </c>
      <c r="L19" s="488"/>
      <c r="M19" s="488">
        <f>F19*100/(F13-F22)</f>
        <v>3.8575130413135232</v>
      </c>
      <c r="N19" s="521"/>
      <c r="S19" s="676"/>
      <c r="T19" s="677"/>
      <c r="U19" s="676"/>
      <c r="V19" s="270"/>
    </row>
    <row r="20" spans="1:22" s="11" customFormat="1" ht="11.4">
      <c r="A20" s="482" t="s">
        <v>63</v>
      </c>
      <c r="B20" s="485">
        <f t="shared" si="0"/>
        <v>19477</v>
      </c>
      <c r="C20" s="486"/>
      <c r="D20" s="485">
        <v>11046</v>
      </c>
      <c r="E20" s="485"/>
      <c r="F20" s="485">
        <v>8431</v>
      </c>
      <c r="G20" s="486"/>
      <c r="H20" s="521"/>
      <c r="I20" s="488">
        <f>B20*100/(B13-B22)</f>
        <v>7.6212425947519584</v>
      </c>
      <c r="J20" s="488"/>
      <c r="K20" s="488">
        <f>D20*100/(D13-D22)</f>
        <v>14.014920828258221</v>
      </c>
      <c r="L20" s="488"/>
      <c r="M20" s="488">
        <f>F20*100/(F13-F22)</f>
        <v>4.7701220961153297</v>
      </c>
      <c r="N20" s="521"/>
      <c r="S20" s="676"/>
      <c r="T20" s="677"/>
      <c r="U20" s="676"/>
      <c r="V20" s="270"/>
    </row>
    <row r="21" spans="1:22" s="11" customFormat="1" ht="11.4">
      <c r="A21" s="516" t="s">
        <v>135</v>
      </c>
      <c r="B21" s="485">
        <f t="shared" si="0"/>
        <v>5364</v>
      </c>
      <c r="C21" s="486"/>
      <c r="D21" s="485">
        <v>3178</v>
      </c>
      <c r="E21" s="485"/>
      <c r="F21" s="485">
        <v>2186</v>
      </c>
      <c r="G21" s="486"/>
      <c r="H21" s="521"/>
      <c r="I21" s="488">
        <f>B21*100/(B13-B22)</f>
        <v>2.098903592865919</v>
      </c>
      <c r="J21" s="488"/>
      <c r="K21" s="488">
        <f>D21*100/(D13-D22)</f>
        <v>4.0321762078765735</v>
      </c>
      <c r="L21" s="488"/>
      <c r="M21" s="488">
        <f>F21*100/(F13-F22)</f>
        <v>1.2368030959682257</v>
      </c>
      <c r="N21" s="521"/>
      <c r="S21" s="676"/>
      <c r="T21" s="677"/>
      <c r="U21" s="676"/>
      <c r="V21" s="270"/>
    </row>
    <row r="22" spans="1:22" s="11" customFormat="1" ht="11.4">
      <c r="A22" s="482" t="s">
        <v>11</v>
      </c>
      <c r="B22" s="485">
        <f t="shared" si="0"/>
        <v>28191</v>
      </c>
      <c r="C22" s="486"/>
      <c r="D22" s="485">
        <v>13547</v>
      </c>
      <c r="E22" s="485"/>
      <c r="F22" s="485">
        <v>14644</v>
      </c>
      <c r="G22" s="486"/>
      <c r="H22" s="521"/>
      <c r="I22" s="493" t="s">
        <v>105</v>
      </c>
      <c r="J22" s="488"/>
      <c r="K22" s="493" t="s">
        <v>105</v>
      </c>
      <c r="L22" s="488"/>
      <c r="M22" s="493" t="s">
        <v>105</v>
      </c>
      <c r="N22" s="521"/>
      <c r="S22" s="36"/>
      <c r="T22" s="677"/>
      <c r="U22" s="676"/>
      <c r="V22" s="270"/>
    </row>
    <row r="23" spans="1:22" s="11" customFormat="1" ht="6.6" customHeight="1">
      <c r="A23" s="17"/>
      <c r="B23" s="238"/>
      <c r="C23" s="257"/>
      <c r="D23" s="235"/>
      <c r="E23" s="257"/>
      <c r="F23" s="235"/>
      <c r="G23" s="257"/>
      <c r="H23" s="17"/>
      <c r="I23" s="240"/>
      <c r="J23" s="240"/>
      <c r="K23" s="240"/>
      <c r="L23" s="240"/>
      <c r="M23" s="240"/>
      <c r="N23" s="17"/>
      <c r="S23" s="36"/>
      <c r="T23" s="677"/>
      <c r="U23" s="676"/>
      <c r="V23" s="270"/>
    </row>
    <row r="24" spans="1:22" s="11" customFormat="1" ht="12">
      <c r="A24" s="448" t="s">
        <v>12</v>
      </c>
      <c r="B24" s="321">
        <f>D24+F24</f>
        <v>239247</v>
      </c>
      <c r="C24" s="269"/>
      <c r="D24" s="256">
        <f>SUM(D25:D33)</f>
        <v>66835</v>
      </c>
      <c r="E24" s="269"/>
      <c r="F24" s="256">
        <f>SUM(F25:F33)</f>
        <v>172412</v>
      </c>
      <c r="G24" s="281"/>
      <c r="H24" s="43"/>
      <c r="I24" s="253">
        <f>SUM(I25:I32)</f>
        <v>100</v>
      </c>
      <c r="J24" s="253"/>
      <c r="K24" s="253">
        <f>SUM(K25:K32)</f>
        <v>100</v>
      </c>
      <c r="L24" s="253"/>
      <c r="M24" s="253">
        <f>SUM(M25:M32)</f>
        <v>99.999999999999986</v>
      </c>
      <c r="N24" s="131"/>
      <c r="S24" s="676"/>
      <c r="T24" s="677"/>
      <c r="U24" s="676"/>
      <c r="V24" s="270"/>
    </row>
    <row r="25" spans="1:22" s="11" customFormat="1" ht="11.4">
      <c r="A25" s="46" t="s">
        <v>39</v>
      </c>
      <c r="B25" s="238">
        <f t="shared" ref="B25:B32" si="1">D25+F25</f>
        <v>128362</v>
      </c>
      <c r="C25" s="260"/>
      <c r="D25" s="238">
        <v>6539</v>
      </c>
      <c r="E25" s="238"/>
      <c r="F25" s="238">
        <v>121823</v>
      </c>
      <c r="G25" s="260"/>
      <c r="H25" s="26"/>
      <c r="I25" s="244">
        <f t="shared" ref="I25:I32" si="2">B25/SUM($B$25:$B$32)*100</f>
        <v>59.015926143887008</v>
      </c>
      <c r="J25" s="244"/>
      <c r="K25" s="244">
        <f t="shared" ref="K25:K32" si="3">D25/SUM($D$25:$D$32)*100</f>
        <v>11.501996446852299</v>
      </c>
      <c r="L25" s="244"/>
      <c r="M25" s="244">
        <f t="shared" ref="M25:M32" si="4">F25/SUM($F$25:$F$32)*100</f>
        <v>75.829894244116204</v>
      </c>
      <c r="N25" s="26"/>
      <c r="S25" s="676"/>
      <c r="T25" s="677"/>
      <c r="U25" s="676"/>
      <c r="V25" s="270"/>
    </row>
    <row r="26" spans="1:22" s="11" customFormat="1" ht="11.4">
      <c r="A26" s="46" t="s">
        <v>40</v>
      </c>
      <c r="B26" s="238">
        <f t="shared" si="1"/>
        <v>3776</v>
      </c>
      <c r="C26" s="260"/>
      <c r="D26" s="238">
        <v>1699</v>
      </c>
      <c r="E26" s="238" t="s">
        <v>1</v>
      </c>
      <c r="F26" s="238">
        <v>2077</v>
      </c>
      <c r="G26" s="260"/>
      <c r="H26" s="26"/>
      <c r="I26" s="244">
        <f t="shared" si="2"/>
        <v>1.7360600264822716</v>
      </c>
      <c r="J26" s="244"/>
      <c r="K26" s="244">
        <f t="shared" si="3"/>
        <v>2.988513834409245</v>
      </c>
      <c r="L26" s="244"/>
      <c r="M26" s="244">
        <f t="shared" si="4"/>
        <v>1.2928485618071246</v>
      </c>
      <c r="N26" s="26"/>
      <c r="S26" s="676"/>
      <c r="T26" s="677"/>
      <c r="U26" s="676"/>
      <c r="V26" s="270"/>
    </row>
    <row r="27" spans="1:22" s="11" customFormat="1" ht="11.4">
      <c r="A27" s="46" t="s">
        <v>41</v>
      </c>
      <c r="B27" s="238">
        <f t="shared" si="1"/>
        <v>46259</v>
      </c>
      <c r="C27" s="260"/>
      <c r="D27" s="238">
        <v>26011</v>
      </c>
      <c r="E27" s="238"/>
      <c r="F27" s="238">
        <v>20248</v>
      </c>
      <c r="G27" s="260"/>
      <c r="H27" s="26"/>
      <c r="I27" s="244">
        <f t="shared" si="2"/>
        <v>21.268114609386494</v>
      </c>
      <c r="J27" s="244"/>
      <c r="K27" s="244">
        <f t="shared" si="3"/>
        <v>45.752933105838068</v>
      </c>
      <c r="L27" s="244"/>
      <c r="M27" s="244">
        <f t="shared" si="4"/>
        <v>12.603561713755735</v>
      </c>
      <c r="N27" s="26"/>
      <c r="S27" s="676"/>
      <c r="T27" s="677"/>
      <c r="U27" s="676"/>
      <c r="V27" s="270"/>
    </row>
    <row r="28" spans="1:22" s="11" customFormat="1" ht="11.4">
      <c r="A28" s="46" t="s">
        <v>36</v>
      </c>
      <c r="B28" s="238">
        <f t="shared" si="1"/>
        <v>15496</v>
      </c>
      <c r="C28" s="260"/>
      <c r="D28" s="238">
        <v>7756</v>
      </c>
      <c r="E28" s="238"/>
      <c r="F28" s="238">
        <v>7740</v>
      </c>
      <c r="G28" s="260"/>
      <c r="H28" s="26"/>
      <c r="I28" s="244">
        <f t="shared" si="2"/>
        <v>7.1244666764749152</v>
      </c>
      <c r="J28" s="244"/>
      <c r="K28" s="244">
        <f t="shared" si="3"/>
        <v>13.642679988038909</v>
      </c>
      <c r="L28" s="244"/>
      <c r="M28" s="244">
        <f t="shared" si="4"/>
        <v>4.8178372019196658</v>
      </c>
      <c r="N28" s="26"/>
      <c r="S28" s="676"/>
      <c r="T28" s="677"/>
      <c r="U28" s="676"/>
      <c r="V28" s="270"/>
    </row>
    <row r="29" spans="1:22" s="11" customFormat="1" ht="11.4">
      <c r="A29" s="46" t="s">
        <v>37</v>
      </c>
      <c r="B29" s="238">
        <f t="shared" si="1"/>
        <v>6612</v>
      </c>
      <c r="C29" s="260"/>
      <c r="D29" s="238">
        <v>4412</v>
      </c>
      <c r="E29" s="238"/>
      <c r="F29" s="238">
        <v>2200</v>
      </c>
      <c r="G29" s="260"/>
      <c r="H29" s="26"/>
      <c r="I29" s="244">
        <f t="shared" si="2"/>
        <v>3.0399440929821981</v>
      </c>
      <c r="J29" s="244"/>
      <c r="K29" s="244">
        <f t="shared" si="3"/>
        <v>7.7606374558055258</v>
      </c>
      <c r="L29" s="244"/>
      <c r="M29" s="244">
        <f t="shared" si="4"/>
        <v>1.3694110909849178</v>
      </c>
      <c r="N29" s="26"/>
      <c r="S29" s="676"/>
      <c r="T29" s="677"/>
      <c r="U29" s="676"/>
      <c r="V29" s="270"/>
    </row>
    <row r="30" spans="1:22" s="11" customFormat="1" ht="11.4">
      <c r="A30" s="46" t="s">
        <v>38</v>
      </c>
      <c r="B30" s="238">
        <f t="shared" si="1"/>
        <v>45</v>
      </c>
      <c r="C30" s="260" t="s">
        <v>1</v>
      </c>
      <c r="D30" s="238">
        <v>0</v>
      </c>
      <c r="E30" s="238"/>
      <c r="F30" s="238">
        <v>45</v>
      </c>
      <c r="G30" s="260" t="s">
        <v>1</v>
      </c>
      <c r="H30" s="26"/>
      <c r="I30" s="244">
        <f t="shared" si="2"/>
        <v>2.0689274680005885E-2</v>
      </c>
      <c r="J30" s="244"/>
      <c r="K30" s="244">
        <f t="shared" si="3"/>
        <v>0</v>
      </c>
      <c r="L30" s="244"/>
      <c r="M30" s="244">
        <f t="shared" si="4"/>
        <v>2.8010681406509683E-2</v>
      </c>
      <c r="N30" s="26"/>
      <c r="S30" s="676"/>
      <c r="T30" s="677"/>
      <c r="U30" s="676"/>
      <c r="V30" s="270"/>
    </row>
    <row r="31" spans="1:22" s="11" customFormat="1" ht="11.4">
      <c r="A31" s="46" t="s">
        <v>63</v>
      </c>
      <c r="B31" s="238">
        <f t="shared" si="1"/>
        <v>11970</v>
      </c>
      <c r="C31" s="260"/>
      <c r="D31" s="238">
        <v>7339</v>
      </c>
      <c r="E31" s="238"/>
      <c r="F31" s="238">
        <v>4631</v>
      </c>
      <c r="G31" s="260"/>
      <c r="H31" s="26"/>
      <c r="I31" s="244">
        <f t="shared" si="2"/>
        <v>5.5033470648815657</v>
      </c>
      <c r="J31" s="244"/>
      <c r="K31" s="244">
        <f t="shared" si="3"/>
        <v>12.90918365552057</v>
      </c>
      <c r="L31" s="244"/>
      <c r="M31" s="244">
        <f t="shared" si="4"/>
        <v>2.882610346523252</v>
      </c>
      <c r="N31" s="26"/>
      <c r="S31" s="676"/>
      <c r="T31" s="677"/>
      <c r="U31" s="676"/>
      <c r="V31" s="270"/>
    </row>
    <row r="32" spans="1:22" s="11" customFormat="1" ht="11.4">
      <c r="A32" s="169" t="s">
        <v>135</v>
      </c>
      <c r="B32" s="238">
        <f t="shared" si="1"/>
        <v>4984</v>
      </c>
      <c r="C32" s="260"/>
      <c r="D32" s="238">
        <v>3095</v>
      </c>
      <c r="E32" s="238"/>
      <c r="F32" s="238">
        <v>1889</v>
      </c>
      <c r="G32" s="612"/>
      <c r="H32" s="26"/>
      <c r="I32" s="244">
        <f t="shared" si="2"/>
        <v>2.2914521112255408</v>
      </c>
      <c r="J32" s="244"/>
      <c r="K32" s="244">
        <f t="shared" si="3"/>
        <v>5.4440555135353819</v>
      </c>
      <c r="L32" s="244"/>
      <c r="M32" s="244">
        <f t="shared" si="4"/>
        <v>1.1758261594865953</v>
      </c>
      <c r="N32" s="26"/>
      <c r="S32" s="676"/>
      <c r="T32" s="677"/>
      <c r="U32" s="676"/>
      <c r="V32" s="270"/>
    </row>
    <row r="33" spans="1:22" s="11" customFormat="1" ht="11.4">
      <c r="A33" s="46" t="s">
        <v>11</v>
      </c>
      <c r="B33" s="238">
        <f>D33+F33</f>
        <v>21743</v>
      </c>
      <c r="C33" s="260"/>
      <c r="D33" s="238">
        <v>9984</v>
      </c>
      <c r="E33" s="238"/>
      <c r="F33" s="238">
        <v>11759</v>
      </c>
      <c r="G33" s="612"/>
      <c r="H33" s="26"/>
      <c r="I33" s="282" t="s">
        <v>105</v>
      </c>
      <c r="J33" s="244"/>
      <c r="K33" s="282" t="s">
        <v>105</v>
      </c>
      <c r="L33" s="244"/>
      <c r="M33" s="282" t="s">
        <v>105</v>
      </c>
      <c r="N33" s="26"/>
      <c r="S33" s="36"/>
      <c r="T33" s="677"/>
      <c r="U33" s="676"/>
      <c r="V33" s="270"/>
    </row>
    <row r="34" spans="1:22" s="11" customFormat="1" ht="6.6" customHeight="1">
      <c r="A34" s="26"/>
      <c r="B34" s="256"/>
      <c r="C34" s="260"/>
      <c r="D34" s="599"/>
      <c r="E34" s="612"/>
      <c r="F34" s="238"/>
      <c r="G34" s="612"/>
      <c r="H34" s="26"/>
      <c r="I34" s="244"/>
      <c r="J34" s="244"/>
      <c r="K34" s="244"/>
      <c r="L34" s="244"/>
      <c r="M34" s="244"/>
      <c r="N34" s="26"/>
      <c r="S34" s="36"/>
      <c r="T34" s="677"/>
      <c r="U34" s="676"/>
      <c r="V34" s="270"/>
    </row>
    <row r="35" spans="1:22" s="11" customFormat="1" ht="12">
      <c r="A35" s="448" t="s">
        <v>13</v>
      </c>
      <c r="B35" s="321">
        <f t="shared" ref="B35:B44" si="5">D35+F35</f>
        <v>44506</v>
      </c>
      <c r="C35" s="269"/>
      <c r="D35" s="636">
        <f>SUM(D36:D44)</f>
        <v>25528</v>
      </c>
      <c r="E35" s="617"/>
      <c r="F35" s="256">
        <f>SUM(F36:F44)</f>
        <v>18978</v>
      </c>
      <c r="G35" s="617"/>
      <c r="H35" s="43"/>
      <c r="I35" s="253">
        <f>SUM(I36:I43)</f>
        <v>100.00000000000001</v>
      </c>
      <c r="J35" s="253"/>
      <c r="K35" s="253">
        <f>SUM(K36:K43)</f>
        <v>99.999999999999986</v>
      </c>
      <c r="L35" s="253"/>
      <c r="M35" s="253">
        <f>SUM(M36:M43)</f>
        <v>100</v>
      </c>
      <c r="N35" s="131"/>
      <c r="S35" s="675"/>
      <c r="T35" s="677"/>
      <c r="U35" s="676"/>
      <c r="V35" s="270"/>
    </row>
    <row r="36" spans="1:22" s="11" customFormat="1" ht="11.4">
      <c r="A36" s="46" t="s">
        <v>39</v>
      </c>
      <c r="B36" s="238">
        <f t="shared" si="5"/>
        <v>2062</v>
      </c>
      <c r="C36" s="260"/>
      <c r="D36" s="238">
        <v>87</v>
      </c>
      <c r="E36" s="238" t="s">
        <v>1</v>
      </c>
      <c r="F36" s="238">
        <v>1975</v>
      </c>
      <c r="G36" s="612"/>
      <c r="H36" s="26"/>
      <c r="I36" s="244">
        <f>B36/SUM($B$36:$B$43)*100</f>
        <v>5.4180461401019491</v>
      </c>
      <c r="J36" s="244"/>
      <c r="K36" s="244">
        <f>D36/SUM($D$36:$D$43)*100</f>
        <v>0.39608468017300247</v>
      </c>
      <c r="L36" s="244"/>
      <c r="M36" s="244">
        <f>F36/SUM($F$36:$F$43)*100</f>
        <v>12.272416578636674</v>
      </c>
      <c r="N36" s="26"/>
      <c r="S36" s="675"/>
      <c r="T36" s="677"/>
      <c r="U36" s="676"/>
      <c r="V36" s="270"/>
    </row>
    <row r="37" spans="1:22" s="11" customFormat="1" ht="11.4">
      <c r="A37" s="46" t="s">
        <v>40</v>
      </c>
      <c r="B37" s="238">
        <f t="shared" si="5"/>
        <v>503</v>
      </c>
      <c r="C37" s="612" t="s">
        <v>1</v>
      </c>
      <c r="D37" s="238">
        <v>394</v>
      </c>
      <c r="E37" s="238" t="s">
        <v>1</v>
      </c>
      <c r="F37" s="238">
        <v>109</v>
      </c>
      <c r="G37" s="612" t="s">
        <v>1</v>
      </c>
      <c r="H37" s="26"/>
      <c r="I37" s="244">
        <f t="shared" ref="I37:I43" si="6">B37/SUM($B$36:$B$43)*100</f>
        <v>1.3216669294235115</v>
      </c>
      <c r="J37" s="244"/>
      <c r="K37" s="244">
        <f t="shared" ref="K37:K43" si="7">D37/SUM($D$36:$D$43)*100</f>
        <v>1.7937628044616436</v>
      </c>
      <c r="L37" s="244"/>
      <c r="M37" s="244">
        <f t="shared" ref="M37:M43" si="8">F37/SUM($F$36:$F$43)*100</f>
        <v>0.67731311750450507</v>
      </c>
      <c r="N37" s="26"/>
      <c r="S37" s="675"/>
      <c r="T37" s="677"/>
      <c r="U37" s="676"/>
      <c r="V37" s="270"/>
    </row>
    <row r="38" spans="1:22" s="11" customFormat="1" ht="11.4">
      <c r="A38" s="46" t="s">
        <v>192</v>
      </c>
      <c r="B38" s="238">
        <f>D38+F38</f>
        <v>182</v>
      </c>
      <c r="C38" s="612" t="s">
        <v>1</v>
      </c>
      <c r="D38" s="238">
        <v>122</v>
      </c>
      <c r="E38" s="238" t="s">
        <v>1</v>
      </c>
      <c r="F38" s="238">
        <v>60</v>
      </c>
      <c r="G38" s="612" t="s">
        <v>1</v>
      </c>
      <c r="H38" s="26"/>
      <c r="I38" s="244">
        <f t="shared" si="6"/>
        <v>0.47821745756476952</v>
      </c>
      <c r="J38" s="244"/>
      <c r="K38" s="244">
        <f t="shared" si="7"/>
        <v>0.55542909173685406</v>
      </c>
      <c r="L38" s="244"/>
      <c r="M38" s="244">
        <f t="shared" si="8"/>
        <v>0.37283290871807623</v>
      </c>
      <c r="N38" s="26"/>
      <c r="S38" s="675"/>
      <c r="T38" s="677"/>
      <c r="U38" s="676"/>
      <c r="V38" s="270"/>
    </row>
    <row r="39" spans="1:22" s="11" customFormat="1" ht="11.4">
      <c r="A39" s="46" t="s">
        <v>36</v>
      </c>
      <c r="B39" s="238">
        <f t="shared" si="5"/>
        <v>11862</v>
      </c>
      <c r="C39" s="612"/>
      <c r="D39" s="238">
        <v>10053</v>
      </c>
      <c r="E39" s="238"/>
      <c r="F39" s="238">
        <v>1809</v>
      </c>
      <c r="G39" s="612" t="s">
        <v>1</v>
      </c>
      <c r="H39" s="26"/>
      <c r="I39" s="244">
        <f t="shared" si="6"/>
        <v>31.168216932051081</v>
      </c>
      <c r="J39" s="244"/>
      <c r="K39" s="244">
        <f t="shared" si="7"/>
        <v>45.768267698611425</v>
      </c>
      <c r="L39" s="244"/>
      <c r="M39" s="244">
        <f t="shared" si="8"/>
        <v>11.240912197849996</v>
      </c>
      <c r="N39" s="26"/>
      <c r="S39" s="675"/>
      <c r="T39" s="677"/>
      <c r="U39" s="676"/>
      <c r="V39" s="270"/>
    </row>
    <row r="40" spans="1:22" s="11" customFormat="1" ht="11.4">
      <c r="A40" s="46" t="s">
        <v>37</v>
      </c>
      <c r="B40" s="238">
        <f t="shared" si="5"/>
        <v>5448</v>
      </c>
      <c r="C40" s="612"/>
      <c r="D40" s="238">
        <v>4178</v>
      </c>
      <c r="E40" s="238"/>
      <c r="F40" s="238">
        <v>1270</v>
      </c>
      <c r="G40" s="612" t="s">
        <v>1</v>
      </c>
      <c r="H40" s="26"/>
      <c r="I40" s="244">
        <f t="shared" si="6"/>
        <v>14.314992905565191</v>
      </c>
      <c r="J40" s="244"/>
      <c r="K40" s="244">
        <f t="shared" si="7"/>
        <v>19.021170043250628</v>
      </c>
      <c r="L40" s="244"/>
      <c r="M40" s="244">
        <f t="shared" si="8"/>
        <v>7.8916299011992788</v>
      </c>
      <c r="N40" s="26"/>
      <c r="S40" s="675"/>
      <c r="T40" s="677"/>
      <c r="U40" s="676"/>
      <c r="V40" s="270"/>
    </row>
    <row r="41" spans="1:22" s="11" customFormat="1" ht="11.4">
      <c r="A41" s="46" t="s">
        <v>38</v>
      </c>
      <c r="B41" s="238">
        <f t="shared" si="5"/>
        <v>10114</v>
      </c>
      <c r="C41" s="612"/>
      <c r="D41" s="238">
        <v>3341</v>
      </c>
      <c r="E41" s="238"/>
      <c r="F41" s="238">
        <v>6773</v>
      </c>
      <c r="G41" s="612"/>
      <c r="H41" s="26"/>
      <c r="I41" s="244">
        <f t="shared" si="6"/>
        <v>26.575227284670767</v>
      </c>
      <c r="J41" s="244"/>
      <c r="K41" s="244">
        <f t="shared" si="7"/>
        <v>15.210562258137946</v>
      </c>
      <c r="L41" s="244"/>
      <c r="M41" s="244">
        <f t="shared" si="8"/>
        <v>42.086621512458834</v>
      </c>
      <c r="N41" s="26"/>
      <c r="S41" s="675"/>
      <c r="T41" s="677"/>
      <c r="U41" s="676"/>
      <c r="V41" s="270"/>
    </row>
    <row r="42" spans="1:22" s="11" customFormat="1" ht="11.4">
      <c r="A42" s="46" t="s">
        <v>63</v>
      </c>
      <c r="B42" s="238">
        <f t="shared" si="5"/>
        <v>7507</v>
      </c>
      <c r="C42" s="612"/>
      <c r="D42" s="238">
        <v>3707</v>
      </c>
      <c r="E42" s="238"/>
      <c r="F42" s="238">
        <v>3800</v>
      </c>
      <c r="G42" s="612"/>
      <c r="H42" s="26"/>
      <c r="I42" s="244">
        <f t="shared" si="6"/>
        <v>19.725156340322666</v>
      </c>
      <c r="J42" s="244"/>
      <c r="K42" s="244">
        <f t="shared" si="7"/>
        <v>16.876849533348508</v>
      </c>
      <c r="L42" s="244"/>
      <c r="M42" s="244">
        <f t="shared" si="8"/>
        <v>23.61275088547816</v>
      </c>
      <c r="N42" s="26"/>
      <c r="S42" s="675"/>
      <c r="T42" s="677"/>
      <c r="U42" s="676"/>
      <c r="V42" s="270"/>
    </row>
    <row r="43" spans="1:22" s="11" customFormat="1" ht="11.4">
      <c r="A43" s="169" t="s">
        <v>135</v>
      </c>
      <c r="B43" s="238">
        <f>D43+F43</f>
        <v>380</v>
      </c>
      <c r="C43" s="612" t="s">
        <v>1</v>
      </c>
      <c r="D43" s="238">
        <v>83</v>
      </c>
      <c r="E43" s="238" t="s">
        <v>1</v>
      </c>
      <c r="F43" s="238">
        <v>297</v>
      </c>
      <c r="G43" s="612" t="s">
        <v>1</v>
      </c>
      <c r="H43" s="26"/>
      <c r="I43" s="244">
        <f t="shared" si="6"/>
        <v>0.99847601030006827</v>
      </c>
      <c r="J43" s="244"/>
      <c r="K43" s="244">
        <f t="shared" si="7"/>
        <v>0.37787389027999091</v>
      </c>
      <c r="L43" s="244"/>
      <c r="M43" s="244">
        <f t="shared" si="8"/>
        <v>1.8455228981544769</v>
      </c>
      <c r="N43" s="26"/>
      <c r="S43" s="675"/>
      <c r="T43" s="677"/>
      <c r="U43" s="676"/>
      <c r="V43" s="270"/>
    </row>
    <row r="44" spans="1:22" s="11" customFormat="1" ht="11.4">
      <c r="A44" s="46" t="s">
        <v>11</v>
      </c>
      <c r="B44" s="238">
        <f t="shared" si="5"/>
        <v>6448</v>
      </c>
      <c r="C44" s="260"/>
      <c r="D44" s="238">
        <v>3563</v>
      </c>
      <c r="E44" s="238"/>
      <c r="F44" s="238">
        <v>2885</v>
      </c>
      <c r="G44" s="260"/>
      <c r="H44" s="26"/>
      <c r="I44" s="282" t="s">
        <v>105</v>
      </c>
      <c r="J44" s="244"/>
      <c r="K44" s="282" t="s">
        <v>105</v>
      </c>
      <c r="L44" s="244"/>
      <c r="M44" s="282" t="s">
        <v>105</v>
      </c>
      <c r="N44" s="26"/>
      <c r="T44" s="677"/>
      <c r="U44" s="676"/>
      <c r="V44" s="270"/>
    </row>
    <row r="45" spans="1:22" s="11" customFormat="1" ht="6.6" customHeight="1" thickBot="1">
      <c r="A45" s="58"/>
      <c r="B45" s="22"/>
      <c r="C45" s="329"/>
      <c r="D45" s="22"/>
      <c r="E45" s="329"/>
      <c r="F45" s="22"/>
      <c r="G45" s="329"/>
      <c r="H45" s="9"/>
      <c r="I45" s="32"/>
      <c r="J45" s="32"/>
      <c r="K45" s="32"/>
      <c r="L45" s="32"/>
      <c r="M45" s="32"/>
      <c r="N45" s="9"/>
    </row>
    <row r="46" spans="1:22" s="4" customFormat="1" ht="6.6" customHeight="1">
      <c r="B46" s="53"/>
      <c r="C46" s="337"/>
      <c r="D46" s="53"/>
      <c r="E46" s="337"/>
      <c r="F46" s="53"/>
      <c r="G46" s="337"/>
      <c r="H46" s="7"/>
      <c r="I46" s="7"/>
      <c r="J46" s="7"/>
      <c r="K46" s="7"/>
      <c r="L46" s="7"/>
      <c r="M46" s="7"/>
      <c r="N46" s="7"/>
    </row>
    <row r="47" spans="1:22" s="4" customFormat="1" ht="11.4">
      <c r="A47" s="13" t="s">
        <v>52</v>
      </c>
      <c r="C47" s="330"/>
      <c r="E47" s="330"/>
      <c r="G47" s="330"/>
    </row>
    <row r="48" spans="1:22" s="4" customFormat="1" ht="22.5" customHeight="1">
      <c r="A48" s="649" t="s">
        <v>157</v>
      </c>
      <c r="B48" s="649"/>
      <c r="C48" s="649"/>
      <c r="D48" s="649"/>
      <c r="E48" s="649"/>
      <c r="F48" s="649"/>
      <c r="G48" s="649"/>
      <c r="H48" s="649"/>
      <c r="I48" s="649"/>
      <c r="J48" s="649"/>
      <c r="K48" s="649"/>
      <c r="L48" s="649"/>
      <c r="M48" s="649"/>
      <c r="N48" s="649"/>
    </row>
    <row r="49" spans="1:14" s="4" customFormat="1" ht="10.199999999999999">
      <c r="A49" s="158" t="s">
        <v>117</v>
      </c>
      <c r="C49" s="330"/>
      <c r="E49" s="330"/>
      <c r="G49" s="330"/>
    </row>
    <row r="50" spans="1:14" s="4" customFormat="1" ht="10.199999999999999">
      <c r="A50" s="4" t="s">
        <v>186</v>
      </c>
      <c r="B50" s="6"/>
      <c r="C50" s="330"/>
      <c r="E50" s="330"/>
      <c r="G50" s="330"/>
      <c r="N50" s="7"/>
    </row>
    <row r="52" spans="1:14">
      <c r="A52" s="363"/>
    </row>
    <row r="53" spans="1:14">
      <c r="A53" s="363"/>
    </row>
    <row r="54" spans="1:14">
      <c r="A54" s="363"/>
      <c r="B54" s="323"/>
    </row>
    <row r="55" spans="1:14">
      <c r="A55" s="363"/>
    </row>
    <row r="56" spans="1:14">
      <c r="A56" s="363"/>
    </row>
    <row r="57" spans="1:14">
      <c r="A57" s="363"/>
    </row>
    <row r="58" spans="1:14">
      <c r="A58" s="363"/>
    </row>
    <row r="59" spans="1:14">
      <c r="A59" s="363"/>
      <c r="B59" s="323"/>
    </row>
    <row r="60" spans="1:14">
      <c r="A60" s="363"/>
    </row>
  </sheetData>
  <mergeCells count="13">
    <mergeCell ref="D10:E10"/>
    <mergeCell ref="K10:L10"/>
    <mergeCell ref="F10:G10"/>
    <mergeCell ref="A48:N48"/>
    <mergeCell ref="A1:N1"/>
    <mergeCell ref="B4:G4"/>
    <mergeCell ref="I4:N4"/>
    <mergeCell ref="D7:G7"/>
    <mergeCell ref="K7:N7"/>
    <mergeCell ref="M10:N10"/>
    <mergeCell ref="A4:A10"/>
    <mergeCell ref="B7:C10"/>
    <mergeCell ref="I7:J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N1"/>
    </sheetView>
  </sheetViews>
  <sheetFormatPr defaultColWidth="11.44140625" defaultRowHeight="13.2"/>
  <cols>
    <col min="1" max="1" width="25.6640625" customWidth="1"/>
    <col min="2" max="2" width="8.6640625" customWidth="1"/>
    <col min="3" max="3" width="2.6640625" style="352" customWidth="1"/>
    <col min="4" max="4" width="8.6640625" customWidth="1"/>
    <col min="5" max="5" width="2.6640625" style="352" customWidth="1"/>
    <col min="6" max="6" width="8.6640625" customWidth="1"/>
    <col min="7" max="7" width="2.6640625" style="352" customWidth="1"/>
    <col min="8" max="8" width="1.6640625" customWidth="1"/>
    <col min="9" max="9" width="8.6640625" customWidth="1"/>
    <col min="10" max="10" width="2.6640625" customWidth="1"/>
    <col min="11" max="11" width="8.6640625" customWidth="1"/>
    <col min="12" max="12" width="2.6640625" customWidth="1"/>
    <col min="13" max="13" width="8.6640625" customWidth="1"/>
    <col min="14" max="14" width="2.6640625" customWidth="1"/>
  </cols>
  <sheetData>
    <row r="1" spans="1:17" s="1" customFormat="1" ht="38.25" customHeight="1">
      <c r="A1" s="665" t="s">
        <v>214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</row>
    <row r="2" spans="1:17" s="52" customFormat="1" ht="6.6" customHeight="1" thickBot="1">
      <c r="A2" s="9"/>
      <c r="B2" s="9"/>
      <c r="C2" s="329"/>
      <c r="D2" s="9"/>
      <c r="E2" s="329"/>
      <c r="F2" s="9"/>
      <c r="G2" s="329"/>
      <c r="H2" s="9"/>
      <c r="I2" s="9"/>
      <c r="J2" s="9"/>
      <c r="K2" s="9"/>
      <c r="L2" s="9"/>
      <c r="M2" s="9"/>
      <c r="N2" s="9"/>
    </row>
    <row r="3" spans="1:17" s="52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56" t="s">
        <v>166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7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7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7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7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7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7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7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7" s="11" customFormat="1" ht="6.6" customHeight="1">
      <c r="A12" s="105"/>
      <c r="B12" s="62"/>
      <c r="C12" s="340"/>
      <c r="D12" s="62"/>
      <c r="E12" s="340"/>
      <c r="F12" s="62"/>
      <c r="G12" s="340"/>
      <c r="H12" s="62"/>
      <c r="I12" s="62"/>
      <c r="J12" s="62"/>
      <c r="K12" s="62"/>
      <c r="L12" s="62"/>
      <c r="M12" s="62"/>
      <c r="N12" s="62"/>
    </row>
    <row r="13" spans="1:17" s="11" customFormat="1" ht="12.75" customHeight="1">
      <c r="A13" s="542" t="s">
        <v>58</v>
      </c>
      <c r="B13" s="470">
        <f>D13+F13</f>
        <v>283755</v>
      </c>
      <c r="C13" s="558"/>
      <c r="D13" s="526">
        <f>SUM(D14:D20)</f>
        <v>92363</v>
      </c>
      <c r="E13" s="573"/>
      <c r="F13" s="526">
        <f>SUM(F14:F20)</f>
        <v>191392</v>
      </c>
      <c r="G13" s="574"/>
      <c r="H13" s="575"/>
      <c r="I13" s="476">
        <f>SUM(I14:I19)</f>
        <v>99.999999999999986</v>
      </c>
      <c r="J13" s="476"/>
      <c r="K13" s="476">
        <f>SUM(K14:K19)</f>
        <v>100</v>
      </c>
      <c r="L13" s="476"/>
      <c r="M13" s="476">
        <f>SUM(M14:M19)</f>
        <v>100.00000000000001</v>
      </c>
      <c r="N13" s="574"/>
    </row>
    <row r="14" spans="1:17" s="11" customFormat="1" ht="12.75" customHeight="1">
      <c r="A14" s="482" t="s">
        <v>177</v>
      </c>
      <c r="B14" s="485">
        <f t="shared" ref="B14:B19" si="0">D14+F14</f>
        <v>2893</v>
      </c>
      <c r="C14" s="558"/>
      <c r="D14" s="485">
        <v>310</v>
      </c>
      <c r="E14" s="485" t="s">
        <v>1</v>
      </c>
      <c r="F14" s="485">
        <v>2583</v>
      </c>
      <c r="G14" s="574"/>
      <c r="H14" s="575"/>
      <c r="I14" s="488">
        <f t="shared" ref="I14:I19" si="1">B14*100/SUM($B$14:$B$19)</f>
        <v>1.2677253685299119</v>
      </c>
      <c r="J14" s="476"/>
      <c r="K14" s="488">
        <f t="shared" ref="K14:K19" si="2">D14*100/SUM($D$14:$D$19)</f>
        <v>0.49618259519503177</v>
      </c>
      <c r="L14" s="476"/>
      <c r="M14" s="488">
        <f t="shared" ref="M14:M19" si="3">F14*100/SUM($F$14:$F$19)</f>
        <v>1.5585873152835688</v>
      </c>
      <c r="N14" s="574"/>
      <c r="Q14" s="270"/>
    </row>
    <row r="15" spans="1:17" s="11" customFormat="1" ht="11.4">
      <c r="A15" s="482" t="s">
        <v>42</v>
      </c>
      <c r="B15" s="485">
        <f t="shared" si="0"/>
        <v>100182</v>
      </c>
      <c r="C15" s="486"/>
      <c r="D15" s="485">
        <v>11245</v>
      </c>
      <c r="E15" s="485"/>
      <c r="F15" s="485">
        <v>88937</v>
      </c>
      <c r="G15" s="486"/>
      <c r="H15" s="487"/>
      <c r="I15" s="488">
        <f t="shared" si="1"/>
        <v>43.900194562759637</v>
      </c>
      <c r="J15" s="488"/>
      <c r="K15" s="488">
        <f t="shared" si="2"/>
        <v>17.998623493445589</v>
      </c>
      <c r="L15" s="488"/>
      <c r="M15" s="488">
        <f t="shared" si="3"/>
        <v>53.66476192774865</v>
      </c>
      <c r="N15" s="486"/>
    </row>
    <row r="16" spans="1:17" s="11" customFormat="1" ht="11.4">
      <c r="A16" s="482" t="s">
        <v>32</v>
      </c>
      <c r="B16" s="485">
        <f t="shared" si="0"/>
        <v>83605</v>
      </c>
      <c r="C16" s="486"/>
      <c r="D16" s="485">
        <v>28002</v>
      </c>
      <c r="E16" s="485"/>
      <c r="F16" s="485">
        <v>55603</v>
      </c>
      <c r="G16" s="486"/>
      <c r="H16" s="487"/>
      <c r="I16" s="488">
        <f t="shared" si="1"/>
        <v>36.636079998597744</v>
      </c>
      <c r="J16" s="488"/>
      <c r="K16" s="488">
        <f t="shared" si="2"/>
        <v>44.819693647262191</v>
      </c>
      <c r="L16" s="488"/>
      <c r="M16" s="488">
        <f t="shared" si="3"/>
        <v>33.550960314251753</v>
      </c>
      <c r="N16" s="486"/>
    </row>
    <row r="17" spans="1:14" s="11" customFormat="1" ht="11.4">
      <c r="A17" s="482" t="s">
        <v>33</v>
      </c>
      <c r="B17" s="485">
        <f t="shared" si="0"/>
        <v>31364</v>
      </c>
      <c r="C17" s="486"/>
      <c r="D17" s="485">
        <v>17262</v>
      </c>
      <c r="E17" s="485"/>
      <c r="F17" s="485">
        <v>14102</v>
      </c>
      <c r="G17" s="486"/>
      <c r="H17" s="487"/>
      <c r="I17" s="488">
        <f t="shared" si="1"/>
        <v>13.743843227988993</v>
      </c>
      <c r="J17" s="488"/>
      <c r="K17" s="488">
        <f t="shared" si="2"/>
        <v>27.62936760727948</v>
      </c>
      <c r="L17" s="488"/>
      <c r="M17" s="488">
        <f t="shared" si="3"/>
        <v>8.5091747271114535</v>
      </c>
      <c r="N17" s="486"/>
    </row>
    <row r="18" spans="1:14" s="11" customFormat="1" ht="11.4">
      <c r="A18" s="482" t="s">
        <v>34</v>
      </c>
      <c r="B18" s="485">
        <f t="shared" si="0"/>
        <v>7635</v>
      </c>
      <c r="C18" s="486"/>
      <c r="D18" s="485">
        <v>4236</v>
      </c>
      <c r="E18" s="485"/>
      <c r="F18" s="485">
        <v>3399</v>
      </c>
      <c r="G18" s="486"/>
      <c r="H18" s="487"/>
      <c r="I18" s="488">
        <f t="shared" si="1"/>
        <v>3.3456906977967082</v>
      </c>
      <c r="J18" s="488"/>
      <c r="K18" s="488">
        <f t="shared" si="2"/>
        <v>6.780095074987595</v>
      </c>
      <c r="L18" s="488"/>
      <c r="M18" s="488">
        <f t="shared" si="3"/>
        <v>2.0509633312616531</v>
      </c>
      <c r="N18" s="486"/>
    </row>
    <row r="19" spans="1:14" s="11" customFormat="1" ht="11.4">
      <c r="A19" s="482" t="s">
        <v>35</v>
      </c>
      <c r="B19" s="485">
        <f t="shared" si="0"/>
        <v>2525</v>
      </c>
      <c r="C19" s="486"/>
      <c r="D19" s="485">
        <v>1422</v>
      </c>
      <c r="E19" s="485" t="s">
        <v>1</v>
      </c>
      <c r="F19" s="485">
        <v>1103</v>
      </c>
      <c r="G19" s="486"/>
      <c r="H19" s="487"/>
      <c r="I19" s="488">
        <f t="shared" si="1"/>
        <v>1.1064661443270056</v>
      </c>
      <c r="J19" s="488"/>
      <c r="K19" s="488">
        <f t="shared" si="2"/>
        <v>2.2760375818301135</v>
      </c>
      <c r="L19" s="488"/>
      <c r="M19" s="488">
        <f t="shared" si="3"/>
        <v>0.66555238434292541</v>
      </c>
      <c r="N19" s="486"/>
    </row>
    <row r="20" spans="1:14" s="11" customFormat="1" ht="11.4">
      <c r="A20" s="482" t="s">
        <v>11</v>
      </c>
      <c r="B20" s="485">
        <f>D20+F20</f>
        <v>55551</v>
      </c>
      <c r="C20" s="486"/>
      <c r="D20" s="485">
        <v>29886</v>
      </c>
      <c r="E20" s="485"/>
      <c r="F20" s="485">
        <v>25665</v>
      </c>
      <c r="G20" s="486"/>
      <c r="H20" s="487"/>
      <c r="I20" s="493" t="s">
        <v>105</v>
      </c>
      <c r="J20" s="488"/>
      <c r="K20" s="493" t="s">
        <v>105</v>
      </c>
      <c r="L20" s="488"/>
      <c r="M20" s="493" t="s">
        <v>105</v>
      </c>
      <c r="N20" s="486"/>
    </row>
    <row r="21" spans="1:14" s="11" customFormat="1" ht="6.6" customHeight="1">
      <c r="A21" s="27"/>
      <c r="B21" s="238"/>
      <c r="C21" s="260"/>
      <c r="D21" s="238"/>
      <c r="E21" s="260"/>
      <c r="F21" s="238"/>
      <c r="G21" s="260"/>
      <c r="H21" s="56"/>
      <c r="I21" s="254"/>
      <c r="J21" s="254"/>
      <c r="K21" s="254"/>
      <c r="L21" s="254"/>
      <c r="M21" s="254"/>
      <c r="N21" s="260"/>
    </row>
    <row r="22" spans="1:14" s="11" customFormat="1" ht="12">
      <c r="A22" s="61" t="s">
        <v>39</v>
      </c>
      <c r="B22" s="236">
        <f t="shared" ref="B22:B29" si="4">D22+F22</f>
        <v>130425</v>
      </c>
      <c r="C22" s="290"/>
      <c r="D22" s="321">
        <f>SUM(D23:D29)</f>
        <v>6627</v>
      </c>
      <c r="E22" s="259"/>
      <c r="F22" s="321">
        <f>SUM(F23:F29)</f>
        <v>123798</v>
      </c>
      <c r="G22" s="432"/>
      <c r="H22" s="345"/>
      <c r="I22" s="253">
        <f>SUM(I23:I28)</f>
        <v>100</v>
      </c>
      <c r="J22" s="253"/>
      <c r="K22" s="253">
        <f>SUM(K23:K28)</f>
        <v>99.999999999999986</v>
      </c>
      <c r="L22" s="253"/>
      <c r="M22" s="253">
        <f>SUM(M23:M28)</f>
        <v>100</v>
      </c>
      <c r="N22" s="432"/>
    </row>
    <row r="23" spans="1:14" s="11" customFormat="1" ht="12">
      <c r="A23" s="46" t="s">
        <v>177</v>
      </c>
      <c r="B23" s="247">
        <f>D23+F23</f>
        <v>2753</v>
      </c>
      <c r="C23" s="290"/>
      <c r="D23" s="247">
        <v>310</v>
      </c>
      <c r="E23" s="247" t="s">
        <v>1</v>
      </c>
      <c r="F23" s="247">
        <v>2443</v>
      </c>
      <c r="G23" s="432"/>
      <c r="H23" s="345"/>
      <c r="I23" s="244">
        <f t="shared" ref="I23:I28" si="5">B23*100/SUM($B$23:$B$28)</f>
        <v>2.1819939921850851</v>
      </c>
      <c r="J23" s="253"/>
      <c r="K23" s="244">
        <f t="shared" ref="K23:K28" si="6">D23*100/SUM($D$23:$D$28)</f>
        <v>5.3018642038652297</v>
      </c>
      <c r="L23" s="253"/>
      <c r="M23" s="244">
        <f t="shared" ref="M23:M28" si="7">F23*100/SUM($F$23:$F$28)</f>
        <v>2.030385133225844</v>
      </c>
      <c r="N23" s="432"/>
    </row>
    <row r="24" spans="1:14" s="11" customFormat="1" ht="11.4">
      <c r="A24" s="46" t="s">
        <v>42</v>
      </c>
      <c r="B24" s="247">
        <f t="shared" si="4"/>
        <v>80775</v>
      </c>
      <c r="C24" s="260"/>
      <c r="D24" s="247">
        <v>1233</v>
      </c>
      <c r="E24" s="247" t="s">
        <v>1</v>
      </c>
      <c r="F24" s="247">
        <v>79542</v>
      </c>
      <c r="G24" s="260"/>
      <c r="H24" s="56"/>
      <c r="I24" s="244">
        <f t="shared" si="5"/>
        <v>64.021273054395294</v>
      </c>
      <c r="J24" s="244"/>
      <c r="K24" s="244">
        <f t="shared" si="6"/>
        <v>21.087737301180091</v>
      </c>
      <c r="L24" s="244"/>
      <c r="M24" s="244">
        <f t="shared" si="7"/>
        <v>66.107611243164172</v>
      </c>
      <c r="N24" s="260"/>
    </row>
    <row r="25" spans="1:14" s="11" customFormat="1" ht="11.4">
      <c r="A25" s="46" t="s">
        <v>32</v>
      </c>
      <c r="B25" s="247">
        <f t="shared" si="4"/>
        <v>38259</v>
      </c>
      <c r="C25" s="260"/>
      <c r="D25" s="247">
        <v>3315</v>
      </c>
      <c r="E25" s="247"/>
      <c r="F25" s="247">
        <v>34944</v>
      </c>
      <c r="G25" s="260"/>
      <c r="H25" s="56"/>
      <c r="I25" s="244">
        <f t="shared" si="5"/>
        <v>30.32361356593141</v>
      </c>
      <c r="J25" s="244"/>
      <c r="K25" s="244">
        <f t="shared" si="6"/>
        <v>56.695741405849155</v>
      </c>
      <c r="L25" s="244"/>
      <c r="M25" s="244">
        <f t="shared" si="7"/>
        <v>29.042070444307775</v>
      </c>
      <c r="N25" s="260"/>
    </row>
    <row r="26" spans="1:14" s="11" customFormat="1" ht="11.4">
      <c r="A26" s="46" t="s">
        <v>33</v>
      </c>
      <c r="B26" s="247">
        <f t="shared" si="4"/>
        <v>3422</v>
      </c>
      <c r="C26" s="260"/>
      <c r="D26" s="247">
        <v>455</v>
      </c>
      <c r="E26" s="247" t="s">
        <v>1</v>
      </c>
      <c r="F26" s="247">
        <v>2967</v>
      </c>
      <c r="G26" s="260"/>
      <c r="H26" s="56"/>
      <c r="I26" s="244">
        <f t="shared" si="5"/>
        <v>2.7122351766281731</v>
      </c>
      <c r="J26" s="244"/>
      <c r="K26" s="244">
        <f t="shared" si="6"/>
        <v>7.7817684282538053</v>
      </c>
      <c r="L26" s="244"/>
      <c r="M26" s="244">
        <f t="shared" si="7"/>
        <v>2.4658832133774373</v>
      </c>
      <c r="N26" s="260"/>
    </row>
    <row r="27" spans="1:14" s="11" customFormat="1" ht="11.4">
      <c r="A27" s="46" t="s">
        <v>34</v>
      </c>
      <c r="B27" s="247">
        <f t="shared" si="4"/>
        <v>850</v>
      </c>
      <c r="C27" s="260" t="s">
        <v>1</v>
      </c>
      <c r="D27" s="247">
        <v>534</v>
      </c>
      <c r="E27" s="247" t="s">
        <v>1</v>
      </c>
      <c r="F27" s="247">
        <v>316</v>
      </c>
      <c r="G27" s="260" t="s">
        <v>1</v>
      </c>
      <c r="H27" s="56"/>
      <c r="I27" s="244">
        <f t="shared" si="5"/>
        <v>0.67369956169899103</v>
      </c>
      <c r="J27" s="244"/>
      <c r="K27" s="244">
        <f t="shared" si="6"/>
        <v>9.1328886608517195</v>
      </c>
      <c r="L27" s="244"/>
      <c r="M27" s="244">
        <f t="shared" si="7"/>
        <v>0.2626286132211898</v>
      </c>
      <c r="N27" s="266"/>
    </row>
    <row r="28" spans="1:14" s="11" customFormat="1" ht="11.4">
      <c r="A28" s="46" t="s">
        <v>35</v>
      </c>
      <c r="B28" s="247">
        <f t="shared" si="4"/>
        <v>110</v>
      </c>
      <c r="C28" s="260" t="s">
        <v>1</v>
      </c>
      <c r="D28" s="247">
        <v>0</v>
      </c>
      <c r="E28" s="247"/>
      <c r="F28" s="247">
        <v>110</v>
      </c>
      <c r="G28" s="260" t="s">
        <v>1</v>
      </c>
      <c r="H28" s="39"/>
      <c r="I28" s="244">
        <f t="shared" si="5"/>
        <v>8.7184649161045902E-2</v>
      </c>
      <c r="J28" s="244"/>
      <c r="K28" s="244">
        <f t="shared" si="6"/>
        <v>0</v>
      </c>
      <c r="L28" s="244"/>
      <c r="M28" s="244">
        <f t="shared" si="7"/>
        <v>9.1421352703578734E-2</v>
      </c>
      <c r="N28" s="266"/>
    </row>
    <row r="29" spans="1:14" s="11" customFormat="1" ht="11.4">
      <c r="A29" s="46" t="s">
        <v>11</v>
      </c>
      <c r="B29" s="247">
        <f t="shared" si="4"/>
        <v>4256</v>
      </c>
      <c r="C29" s="260"/>
      <c r="D29" s="247">
        <v>780</v>
      </c>
      <c r="E29" s="247" t="s">
        <v>1</v>
      </c>
      <c r="F29" s="247">
        <v>3476</v>
      </c>
      <c r="G29" s="260"/>
      <c r="H29" s="39"/>
      <c r="I29" s="282" t="s">
        <v>105</v>
      </c>
      <c r="J29" s="244"/>
      <c r="K29" s="282" t="s">
        <v>105</v>
      </c>
      <c r="L29" s="244"/>
      <c r="M29" s="282" t="s">
        <v>105</v>
      </c>
      <c r="N29" s="266"/>
    </row>
    <row r="30" spans="1:14" s="11" customFormat="1" ht="6.6" customHeight="1">
      <c r="A30" s="26"/>
      <c r="B30" s="318"/>
      <c r="C30" s="260"/>
      <c r="D30" s="238"/>
      <c r="E30" s="260"/>
      <c r="F30" s="238"/>
      <c r="G30" s="260"/>
      <c r="H30" s="56"/>
      <c r="I30" s="244"/>
      <c r="J30" s="244"/>
      <c r="K30" s="244"/>
      <c r="L30" s="244"/>
      <c r="M30" s="244"/>
      <c r="N30" s="260"/>
    </row>
    <row r="31" spans="1:14" s="11" customFormat="1" ht="13.8">
      <c r="A31" s="453" t="s">
        <v>128</v>
      </c>
      <c r="B31" s="236">
        <f t="shared" ref="B31:B38" si="8">D31+F31</f>
        <v>39332</v>
      </c>
      <c r="C31" s="290"/>
      <c r="D31" s="321">
        <f>SUM(D33:D38)</f>
        <v>26398</v>
      </c>
      <c r="E31" s="259"/>
      <c r="F31" s="321">
        <f>SUM(F33:F38)</f>
        <v>12934</v>
      </c>
      <c r="G31" s="432"/>
      <c r="H31" s="345"/>
      <c r="I31" s="253">
        <f>SUM(I32:I37)</f>
        <v>100</v>
      </c>
      <c r="J31" s="253"/>
      <c r="K31" s="253">
        <f>SUM(K33:K37)</f>
        <v>100.00000000000001</v>
      </c>
      <c r="L31" s="253"/>
      <c r="M31" s="253">
        <f>SUM(M32:M37)</f>
        <v>100</v>
      </c>
      <c r="N31" s="432"/>
    </row>
    <row r="32" spans="1:14" s="11" customFormat="1" ht="12">
      <c r="A32" s="46" t="s">
        <v>177</v>
      </c>
      <c r="B32" s="247">
        <f>D32+F32</f>
        <v>85</v>
      </c>
      <c r="C32" s="290" t="s">
        <v>1</v>
      </c>
      <c r="D32" s="247">
        <v>0</v>
      </c>
      <c r="E32" s="247"/>
      <c r="F32" s="247">
        <v>85</v>
      </c>
      <c r="G32" s="432" t="s">
        <v>1</v>
      </c>
      <c r="H32" s="345"/>
      <c r="I32" s="244">
        <f t="shared" ref="I32:I37" si="9">B32*100/SUM($B$32:$B$37)</f>
        <v>0.28939125697943618</v>
      </c>
      <c r="J32" s="253"/>
      <c r="K32" s="244">
        <f t="shared" ref="K32:K37" si="10">D32*100/SUM($D$32:$D$37)</f>
        <v>0</v>
      </c>
      <c r="L32" s="253"/>
      <c r="M32" s="244">
        <f t="shared" ref="M32:M37" si="11">F32*100/SUM($F$32:$F$37)</f>
        <v>0.82596443494315419</v>
      </c>
      <c r="N32" s="432"/>
    </row>
    <row r="33" spans="1:14" s="11" customFormat="1" ht="11.4">
      <c r="A33" s="46" t="s">
        <v>42</v>
      </c>
      <c r="B33" s="247">
        <f t="shared" si="8"/>
        <v>4748</v>
      </c>
      <c r="C33" s="260"/>
      <c r="D33" s="247">
        <v>3301</v>
      </c>
      <c r="E33" s="247"/>
      <c r="F33" s="247">
        <v>1447</v>
      </c>
      <c r="G33" s="260"/>
      <c r="H33" s="39"/>
      <c r="I33" s="244">
        <f t="shared" si="9"/>
        <v>16.165055154568979</v>
      </c>
      <c r="J33" s="244"/>
      <c r="K33" s="244">
        <f t="shared" si="10"/>
        <v>17.299931869398879</v>
      </c>
      <c r="L33" s="244"/>
      <c r="M33" s="244">
        <f t="shared" si="11"/>
        <v>14.060829851326401</v>
      </c>
      <c r="N33" s="266"/>
    </row>
    <row r="34" spans="1:14" s="11" customFormat="1" ht="11.4">
      <c r="A34" s="46" t="s">
        <v>32</v>
      </c>
      <c r="B34" s="247">
        <f t="shared" si="8"/>
        <v>13942</v>
      </c>
      <c r="C34" s="260"/>
      <c r="D34" s="247">
        <v>8429</v>
      </c>
      <c r="E34" s="247"/>
      <c r="F34" s="247">
        <v>5513</v>
      </c>
      <c r="G34" s="260"/>
      <c r="H34" s="39"/>
      <c r="I34" s="244">
        <f t="shared" si="9"/>
        <v>47.466975350674112</v>
      </c>
      <c r="J34" s="244"/>
      <c r="K34" s="244">
        <f t="shared" si="10"/>
        <v>44.174833604108798</v>
      </c>
      <c r="L34" s="244"/>
      <c r="M34" s="244">
        <f t="shared" si="11"/>
        <v>53.571081527548344</v>
      </c>
      <c r="N34" s="260"/>
    </row>
    <row r="35" spans="1:14" s="11" customFormat="1" ht="11.4">
      <c r="A35" s="46" t="s">
        <v>33</v>
      </c>
      <c r="B35" s="247">
        <f t="shared" si="8"/>
        <v>7942</v>
      </c>
      <c r="C35" s="260"/>
      <c r="D35" s="247">
        <v>5536</v>
      </c>
      <c r="E35" s="247"/>
      <c r="F35" s="247">
        <v>2406</v>
      </c>
      <c r="G35" s="260"/>
      <c r="H35" s="39"/>
      <c r="I35" s="244">
        <f t="shared" si="9"/>
        <v>27.039357210949202</v>
      </c>
      <c r="J35" s="244"/>
      <c r="K35" s="244">
        <f t="shared" si="10"/>
        <v>29.013154446831926</v>
      </c>
      <c r="L35" s="244"/>
      <c r="M35" s="244">
        <f t="shared" si="11"/>
        <v>23.379652123214459</v>
      </c>
      <c r="N35" s="266"/>
    </row>
    <row r="36" spans="1:14" s="11" customFormat="1" ht="11.4">
      <c r="A36" s="46" t="s">
        <v>34</v>
      </c>
      <c r="B36" s="247">
        <f t="shared" si="8"/>
        <v>1898</v>
      </c>
      <c r="C36" s="260"/>
      <c r="D36" s="247">
        <v>1160</v>
      </c>
      <c r="E36" s="247" t="s">
        <v>1</v>
      </c>
      <c r="F36" s="247">
        <v>738</v>
      </c>
      <c r="G36" s="260" t="s">
        <v>1</v>
      </c>
      <c r="H36" s="39"/>
      <c r="I36" s="244">
        <f t="shared" si="9"/>
        <v>6.4619365381996463</v>
      </c>
      <c r="J36" s="244"/>
      <c r="K36" s="244">
        <f t="shared" si="10"/>
        <v>6.0793459462292336</v>
      </c>
      <c r="L36" s="244"/>
      <c r="M36" s="244">
        <f t="shared" si="11"/>
        <v>7.1713147410358564</v>
      </c>
      <c r="N36" s="260"/>
    </row>
    <row r="37" spans="1:14" s="11" customFormat="1" ht="11.4">
      <c r="A37" s="46" t="s">
        <v>35</v>
      </c>
      <c r="B37" s="247">
        <f t="shared" si="8"/>
        <v>757</v>
      </c>
      <c r="C37" s="260" t="s">
        <v>1</v>
      </c>
      <c r="D37" s="247">
        <v>655</v>
      </c>
      <c r="E37" s="247" t="s">
        <v>1</v>
      </c>
      <c r="F37" s="247">
        <v>102</v>
      </c>
      <c r="G37" s="260" t="s">
        <v>1</v>
      </c>
      <c r="H37" s="39"/>
      <c r="I37" s="244">
        <f t="shared" si="9"/>
        <v>2.5772844886286257</v>
      </c>
      <c r="J37" s="244"/>
      <c r="K37" s="244">
        <f t="shared" si="10"/>
        <v>3.4327341334311621</v>
      </c>
      <c r="L37" s="244"/>
      <c r="M37" s="244">
        <f t="shared" si="11"/>
        <v>0.99115732193178507</v>
      </c>
      <c r="N37" s="266"/>
    </row>
    <row r="38" spans="1:14" s="11" customFormat="1" ht="11.4">
      <c r="A38" s="46" t="s">
        <v>11</v>
      </c>
      <c r="B38" s="247">
        <f t="shared" si="8"/>
        <v>10045</v>
      </c>
      <c r="C38" s="260"/>
      <c r="D38" s="247">
        <v>7317</v>
      </c>
      <c r="E38" s="247"/>
      <c r="F38" s="247">
        <v>2728</v>
      </c>
      <c r="G38" s="260"/>
      <c r="H38" s="39"/>
      <c r="I38" s="282" t="s">
        <v>105</v>
      </c>
      <c r="J38" s="282"/>
      <c r="K38" s="282" t="s">
        <v>105</v>
      </c>
      <c r="L38" s="282"/>
      <c r="M38" s="282" t="s">
        <v>105</v>
      </c>
      <c r="N38" s="266"/>
    </row>
    <row r="39" spans="1:14" s="11" customFormat="1" ht="6.6" customHeight="1">
      <c r="A39" s="26"/>
      <c r="B39" s="318"/>
      <c r="C39" s="260"/>
      <c r="D39" s="410"/>
      <c r="E39" s="260"/>
      <c r="F39" s="238"/>
      <c r="G39" s="260"/>
      <c r="H39" s="56"/>
      <c r="I39" s="244"/>
      <c r="J39" s="244"/>
      <c r="K39" s="244"/>
      <c r="L39" s="244"/>
      <c r="M39" s="244"/>
      <c r="N39" s="260"/>
    </row>
    <row r="40" spans="1:14" s="11" customFormat="1" ht="24">
      <c r="A40" s="61" t="s">
        <v>41</v>
      </c>
      <c r="B40" s="321">
        <f t="shared" ref="B40:B46" si="12">D40+F40</f>
        <v>46441</v>
      </c>
      <c r="C40" s="290"/>
      <c r="D40" s="321">
        <f>SUM(D41:D46)</f>
        <v>26133</v>
      </c>
      <c r="E40" s="259"/>
      <c r="F40" s="321">
        <f>SUM(F41:F46)</f>
        <v>20308</v>
      </c>
      <c r="G40" s="432"/>
      <c r="H40" s="345"/>
      <c r="I40" s="253">
        <f>SUM(I41:I45)</f>
        <v>100.00000000000001</v>
      </c>
      <c r="J40" s="253"/>
      <c r="K40" s="253">
        <f>SUM(K41:K45)</f>
        <v>100</v>
      </c>
      <c r="L40" s="253"/>
      <c r="M40" s="253">
        <f>SUM(M41:M45)</f>
        <v>100</v>
      </c>
      <c r="N40" s="432"/>
    </row>
    <row r="41" spans="1:14" s="11" customFormat="1" ht="11.4">
      <c r="A41" s="46" t="s">
        <v>42</v>
      </c>
      <c r="B41" s="247">
        <f t="shared" si="12"/>
        <v>4897</v>
      </c>
      <c r="C41" s="260"/>
      <c r="D41" s="247">
        <v>2144</v>
      </c>
      <c r="E41" s="247" t="s">
        <v>1</v>
      </c>
      <c r="F41" s="247">
        <v>2753</v>
      </c>
      <c r="G41" s="260"/>
      <c r="H41" s="39"/>
      <c r="I41" s="244">
        <f>B41*100/SUM($B$41:$B$45)</f>
        <v>12.257822277847309</v>
      </c>
      <c r="J41" s="244"/>
      <c r="K41" s="244">
        <f>D41*100/SUM($D$41:$D$45)</f>
        <v>9.9628252788104081</v>
      </c>
      <c r="L41" s="244"/>
      <c r="M41" s="244">
        <f>F41*100/SUM($F$41:$F$45)</f>
        <v>14.937601736299511</v>
      </c>
      <c r="N41" s="266"/>
    </row>
    <row r="42" spans="1:14" s="11" customFormat="1" ht="11.4">
      <c r="A42" s="46" t="s">
        <v>32</v>
      </c>
      <c r="B42" s="247">
        <f t="shared" si="12"/>
        <v>18827</v>
      </c>
      <c r="C42" s="260"/>
      <c r="D42" s="247">
        <v>9425</v>
      </c>
      <c r="E42" s="247"/>
      <c r="F42" s="247">
        <v>9402</v>
      </c>
      <c r="G42" s="260"/>
      <c r="H42" s="39"/>
      <c r="I42" s="244">
        <f>B42*100/SUM($B$41:$B$45)</f>
        <v>47.126408010012518</v>
      </c>
      <c r="J42" s="244"/>
      <c r="K42" s="244">
        <f>D42*100/SUM($D$41:$D$45)</f>
        <v>43.79646840148699</v>
      </c>
      <c r="L42" s="244"/>
      <c r="M42" s="244">
        <f>F42*100/SUM($F$41:$F$45)</f>
        <v>51.014650027129683</v>
      </c>
      <c r="N42" s="260"/>
    </row>
    <row r="43" spans="1:14" s="11" customFormat="1" ht="11.4">
      <c r="A43" s="46" t="s">
        <v>33</v>
      </c>
      <c r="B43" s="247">
        <f t="shared" si="12"/>
        <v>12878</v>
      </c>
      <c r="C43" s="260"/>
      <c r="D43" s="247">
        <v>7937</v>
      </c>
      <c r="E43" s="247"/>
      <c r="F43" s="247">
        <v>4941</v>
      </c>
      <c r="G43" s="260"/>
      <c r="H43" s="39"/>
      <c r="I43" s="244">
        <f>B43*100/SUM($B$41:$B$45)</f>
        <v>32.235294117647058</v>
      </c>
      <c r="J43" s="244"/>
      <c r="K43" s="244">
        <f>D43*100/SUM($D$41:$D$45)</f>
        <v>36.881970260223049</v>
      </c>
      <c r="L43" s="244"/>
      <c r="M43" s="244">
        <f>F43*100/SUM($F$41:$F$45)</f>
        <v>26.80954964731416</v>
      </c>
      <c r="N43" s="260"/>
    </row>
    <row r="44" spans="1:14" s="11" customFormat="1" ht="11.4">
      <c r="A44" s="46" t="s">
        <v>34</v>
      </c>
      <c r="B44" s="247">
        <f t="shared" si="12"/>
        <v>2537</v>
      </c>
      <c r="C44" s="260"/>
      <c r="D44" s="247">
        <v>1650</v>
      </c>
      <c r="E44" s="247" t="s">
        <v>1</v>
      </c>
      <c r="F44" s="247">
        <v>887</v>
      </c>
      <c r="G44" s="260"/>
      <c r="H44" s="39"/>
      <c r="I44" s="244">
        <f>B44*100/SUM($B$41:$B$45)</f>
        <v>6.3504380475594493</v>
      </c>
      <c r="J44" s="244"/>
      <c r="K44" s="244">
        <f>D44*100/SUM($D$41:$D$45)</f>
        <v>7.6672862453531598</v>
      </c>
      <c r="L44" s="244"/>
      <c r="M44" s="244">
        <f>F44*100/SUM($F$41:$F$45)</f>
        <v>4.8128052088985349</v>
      </c>
      <c r="N44" s="260"/>
    </row>
    <row r="45" spans="1:14" s="11" customFormat="1" ht="11.4">
      <c r="A45" s="46" t="s">
        <v>35</v>
      </c>
      <c r="B45" s="247">
        <f t="shared" si="12"/>
        <v>811</v>
      </c>
      <c r="C45" s="260" t="s">
        <v>1</v>
      </c>
      <c r="D45" s="247">
        <v>364</v>
      </c>
      <c r="E45" s="247" t="s">
        <v>1</v>
      </c>
      <c r="F45" s="247">
        <v>447</v>
      </c>
      <c r="G45" s="260" t="s">
        <v>1</v>
      </c>
      <c r="H45" s="39"/>
      <c r="I45" s="244">
        <f>B45*100/SUM($B$41:$B$45)</f>
        <v>2.0300375469336669</v>
      </c>
      <c r="J45" s="244"/>
      <c r="K45" s="244">
        <f>D45*100/SUM($D$41:$D$45)</f>
        <v>1.6914498141263941</v>
      </c>
      <c r="L45" s="244"/>
      <c r="M45" s="244">
        <f>F45*100/SUM($F$41:$F$45)</f>
        <v>2.4253933803581118</v>
      </c>
      <c r="N45" s="266"/>
    </row>
    <row r="46" spans="1:14" s="11" customFormat="1" ht="11.4">
      <c r="A46" s="46" t="s">
        <v>11</v>
      </c>
      <c r="B46" s="247">
        <f t="shared" si="12"/>
        <v>6491</v>
      </c>
      <c r="C46" s="260"/>
      <c r="D46" s="247">
        <v>4613</v>
      </c>
      <c r="E46" s="247"/>
      <c r="F46" s="247">
        <v>1878</v>
      </c>
      <c r="G46" s="260"/>
      <c r="H46" s="39"/>
      <c r="I46" s="282" t="s">
        <v>105</v>
      </c>
      <c r="J46" s="282"/>
      <c r="K46" s="282" t="s">
        <v>105</v>
      </c>
      <c r="L46" s="282"/>
      <c r="M46" s="282" t="s">
        <v>105</v>
      </c>
      <c r="N46" s="266"/>
    </row>
    <row r="47" spans="1:14" s="11" customFormat="1" ht="6.6" customHeight="1">
      <c r="A47" s="26"/>
      <c r="B47" s="318"/>
      <c r="C47" s="260"/>
      <c r="D47" s="238"/>
      <c r="E47" s="260"/>
      <c r="F47" s="238"/>
      <c r="G47" s="260"/>
      <c r="H47" s="56"/>
      <c r="I47" s="244"/>
      <c r="J47" s="244"/>
      <c r="K47" s="244"/>
      <c r="L47" s="244"/>
      <c r="M47" s="244"/>
      <c r="N47" s="260"/>
    </row>
    <row r="48" spans="1:14" s="11" customFormat="1" ht="24">
      <c r="A48" s="61" t="s">
        <v>38</v>
      </c>
      <c r="B48" s="236">
        <f t="shared" ref="B48:B53" si="13">D48+F48</f>
        <v>10158</v>
      </c>
      <c r="C48" s="290"/>
      <c r="D48" s="321">
        <f>SUM(D49:D53)</f>
        <v>3340</v>
      </c>
      <c r="E48" s="259"/>
      <c r="F48" s="321">
        <f>SUM(F49:F53)</f>
        <v>6818</v>
      </c>
      <c r="G48" s="432"/>
      <c r="H48" s="345"/>
      <c r="I48" s="253">
        <f>SUM(I49:I52)</f>
        <v>100.00000000000001</v>
      </c>
      <c r="J48" s="253"/>
      <c r="K48" s="253">
        <f>SUM(K49:K52)</f>
        <v>100</v>
      </c>
      <c r="L48" s="253"/>
      <c r="M48" s="253">
        <f>SUM(M49:M52)</f>
        <v>99.999999999999986</v>
      </c>
      <c r="N48" s="432"/>
    </row>
    <row r="49" spans="1:14" s="11" customFormat="1" ht="11.4">
      <c r="A49" s="46" t="s">
        <v>42</v>
      </c>
      <c r="B49" s="247">
        <f t="shared" si="13"/>
        <v>3534</v>
      </c>
      <c r="C49" s="260"/>
      <c r="D49" s="247">
        <v>718</v>
      </c>
      <c r="E49" s="247" t="s">
        <v>1</v>
      </c>
      <c r="F49" s="247">
        <v>2816</v>
      </c>
      <c r="G49" s="260"/>
      <c r="H49" s="39"/>
      <c r="I49" s="244">
        <f>B49*100/SUM($B$49:$B$52)</f>
        <v>41.508104298801975</v>
      </c>
      <c r="J49" s="244"/>
      <c r="K49" s="244">
        <f>D49*100/SUM($D$49:$D$52)</f>
        <v>27.217589082638362</v>
      </c>
      <c r="L49" s="244"/>
      <c r="M49" s="244">
        <f>F49*100/SUM($F$49:$F$52)</f>
        <v>47.923757658270929</v>
      </c>
      <c r="N49" s="260"/>
    </row>
    <row r="50" spans="1:14" s="11" customFormat="1" ht="11.4">
      <c r="A50" s="46" t="s">
        <v>32</v>
      </c>
      <c r="B50" s="247">
        <f t="shared" si="13"/>
        <v>3106</v>
      </c>
      <c r="C50" s="260"/>
      <c r="D50" s="247">
        <v>1231</v>
      </c>
      <c r="E50" s="247" t="s">
        <v>1</v>
      </c>
      <c r="F50" s="247">
        <v>1875</v>
      </c>
      <c r="G50" s="260" t="s">
        <v>1</v>
      </c>
      <c r="H50" s="39"/>
      <c r="I50" s="244">
        <f>B50*100/SUM($B$49:$B$52)</f>
        <v>36.481089969462062</v>
      </c>
      <c r="J50" s="244"/>
      <c r="K50" s="244">
        <f>D50*100/SUM($D$49:$D$52)</f>
        <v>46.664139499620923</v>
      </c>
      <c r="L50" s="244"/>
      <c r="M50" s="244">
        <f>F50*100/SUM($F$49:$F$52)</f>
        <v>31.909462219196733</v>
      </c>
      <c r="N50" s="260"/>
    </row>
    <row r="51" spans="1:14" s="11" customFormat="1" ht="11.4">
      <c r="A51" s="46" t="s">
        <v>33</v>
      </c>
      <c r="B51" s="247">
        <f t="shared" si="13"/>
        <v>1581</v>
      </c>
      <c r="C51" s="260" t="s">
        <v>1</v>
      </c>
      <c r="D51" s="247">
        <v>435</v>
      </c>
      <c r="E51" s="247" t="s">
        <v>1</v>
      </c>
      <c r="F51" s="247">
        <v>1146</v>
      </c>
      <c r="G51" s="260" t="s">
        <v>1</v>
      </c>
      <c r="H51" s="39"/>
      <c r="I51" s="244">
        <f>B51*100/SUM($B$49:$B$52)</f>
        <v>18.569415081042987</v>
      </c>
      <c r="J51" s="244"/>
      <c r="K51" s="244">
        <f>D51*100/SUM($D$49:$D$52)</f>
        <v>16.489764973464744</v>
      </c>
      <c r="L51" s="244"/>
      <c r="M51" s="244">
        <f>F51*100/SUM($F$49:$F$52)</f>
        <v>19.503063308373044</v>
      </c>
      <c r="N51" s="266"/>
    </row>
    <row r="52" spans="1:14" s="11" customFormat="1" ht="11.4">
      <c r="A52" s="46" t="s">
        <v>35</v>
      </c>
      <c r="B52" s="247">
        <f t="shared" si="13"/>
        <v>293</v>
      </c>
      <c r="C52" s="260" t="s">
        <v>1</v>
      </c>
      <c r="D52" s="247">
        <v>254</v>
      </c>
      <c r="E52" s="247" t="s">
        <v>1</v>
      </c>
      <c r="F52" s="247">
        <v>39</v>
      </c>
      <c r="G52" s="260" t="s">
        <v>1</v>
      </c>
      <c r="H52" s="39"/>
      <c r="I52" s="244">
        <f>B52*100/SUM($B$49:$B$52)</f>
        <v>3.4413906506929761</v>
      </c>
      <c r="J52" s="244"/>
      <c r="K52" s="244">
        <f>D52*100/SUM($D$49:$D$52)</f>
        <v>9.6285064442759669</v>
      </c>
      <c r="L52" s="244"/>
      <c r="M52" s="244">
        <f>F52*100/SUM($F$49:$F$52)</f>
        <v>0.66371681415929207</v>
      </c>
      <c r="N52" s="266"/>
    </row>
    <row r="53" spans="1:14" s="11" customFormat="1" ht="11.4">
      <c r="A53" s="46" t="s">
        <v>11</v>
      </c>
      <c r="B53" s="247">
        <f t="shared" si="13"/>
        <v>1644</v>
      </c>
      <c r="C53" s="260" t="s">
        <v>1</v>
      </c>
      <c r="D53" s="247">
        <v>702</v>
      </c>
      <c r="E53" s="247" t="s">
        <v>1</v>
      </c>
      <c r="F53" s="247">
        <v>942</v>
      </c>
      <c r="G53" s="260" t="s">
        <v>1</v>
      </c>
      <c r="H53" s="39"/>
      <c r="I53" s="282" t="s">
        <v>105</v>
      </c>
      <c r="J53" s="282"/>
      <c r="K53" s="282" t="s">
        <v>105</v>
      </c>
      <c r="L53" s="282"/>
      <c r="M53" s="282" t="s">
        <v>105</v>
      </c>
      <c r="N53" s="266"/>
    </row>
    <row r="54" spans="1:14" s="11" customFormat="1" ht="8.25" customHeight="1">
      <c r="A54" s="26"/>
      <c r="B54" s="318"/>
      <c r="C54" s="260"/>
      <c r="D54" s="238"/>
      <c r="E54" s="260"/>
      <c r="F54" s="410"/>
      <c r="G54" s="260"/>
      <c r="H54" s="56"/>
      <c r="I54" s="294"/>
      <c r="J54" s="244"/>
      <c r="K54" s="294"/>
      <c r="L54" s="294"/>
      <c r="M54" s="294"/>
      <c r="N54" s="260"/>
    </row>
    <row r="55" spans="1:14" s="11" customFormat="1" ht="24">
      <c r="A55" s="61" t="s">
        <v>63</v>
      </c>
      <c r="B55" s="236">
        <f t="shared" ref="B55:B61" si="14">D55+F55</f>
        <v>19477</v>
      </c>
      <c r="C55" s="261"/>
      <c r="D55" s="321">
        <f>SUM(D56:D61)</f>
        <v>11046</v>
      </c>
      <c r="E55" s="261"/>
      <c r="F55" s="321">
        <f>SUM(F56:F61)</f>
        <v>8431</v>
      </c>
      <c r="G55" s="266"/>
      <c r="H55" s="345"/>
      <c r="I55" s="253">
        <f>SUM(I56:I60)</f>
        <v>100.00000000000001</v>
      </c>
      <c r="J55" s="253"/>
      <c r="K55" s="253">
        <f>SUM(K56:K60)</f>
        <v>99.999999999999986</v>
      </c>
      <c r="L55" s="253"/>
      <c r="M55" s="253">
        <f>SUM(M56:M60)</f>
        <v>100</v>
      </c>
      <c r="N55" s="266"/>
    </row>
    <row r="56" spans="1:14" s="11" customFormat="1" ht="11.4">
      <c r="A56" s="46" t="s">
        <v>42</v>
      </c>
      <c r="B56" s="247">
        <f t="shared" si="14"/>
        <v>3796</v>
      </c>
      <c r="C56" s="260"/>
      <c r="D56" s="247">
        <v>2115</v>
      </c>
      <c r="E56" s="247" t="s">
        <v>1</v>
      </c>
      <c r="F56" s="247">
        <v>1681</v>
      </c>
      <c r="G56" s="260"/>
      <c r="H56" s="56"/>
      <c r="I56" s="244">
        <f>B56*100/SUM($B$56:$B$60)</f>
        <v>24.159877800407333</v>
      </c>
      <c r="J56" s="244"/>
      <c r="K56" s="244">
        <f>D56*100/SUM($D$56:$D$60)</f>
        <v>24.221255153458543</v>
      </c>
      <c r="L56" s="244"/>
      <c r="M56" s="244">
        <f>F56*100/SUM($F$56:$F$60)</f>
        <v>24.083094555873924</v>
      </c>
      <c r="N56" s="266"/>
    </row>
    <row r="57" spans="1:14" s="11" customFormat="1" ht="11.4">
      <c r="A57" s="46" t="s">
        <v>32</v>
      </c>
      <c r="B57" s="247">
        <f t="shared" si="14"/>
        <v>7015</v>
      </c>
      <c r="C57" s="261"/>
      <c r="D57" s="247">
        <v>4198</v>
      </c>
      <c r="E57" s="247"/>
      <c r="F57" s="247">
        <v>2817</v>
      </c>
      <c r="G57" s="266"/>
      <c r="H57" s="56"/>
      <c r="I57" s="244">
        <f>B57*100/SUM($B$56:$B$60)</f>
        <v>44.647403258655807</v>
      </c>
      <c r="J57" s="244"/>
      <c r="K57" s="244">
        <f>D57*100/SUM($D$56:$D$60)</f>
        <v>48.076042143838755</v>
      </c>
      <c r="L57" s="244"/>
      <c r="M57" s="244">
        <f>F57*100/SUM($F$56:$F$60)</f>
        <v>40.358166189111749</v>
      </c>
      <c r="N57" s="266"/>
    </row>
    <row r="58" spans="1:14" s="11" customFormat="1" ht="11.4">
      <c r="A58" s="46" t="s">
        <v>33</v>
      </c>
      <c r="B58" s="247">
        <f t="shared" si="14"/>
        <v>3526</v>
      </c>
      <c r="C58" s="261"/>
      <c r="D58" s="247">
        <v>2000</v>
      </c>
      <c r="E58" s="247"/>
      <c r="F58" s="247">
        <v>1526</v>
      </c>
      <c r="G58" s="260" t="s">
        <v>1</v>
      </c>
      <c r="H58" s="56"/>
      <c r="I58" s="244">
        <f>B58*100/SUM($B$56:$B$60)</f>
        <v>22.441446028513237</v>
      </c>
      <c r="J58" s="244"/>
      <c r="K58" s="244">
        <f>D58*100/SUM($D$56:$D$60)</f>
        <v>22.904260192395785</v>
      </c>
      <c r="L58" s="244"/>
      <c r="M58" s="244">
        <f>F58*100/SUM($F$56:$F$60)</f>
        <v>21.862464183381089</v>
      </c>
      <c r="N58" s="266"/>
    </row>
    <row r="59" spans="1:14" s="11" customFormat="1" ht="11.4">
      <c r="A59" s="46" t="s">
        <v>34</v>
      </c>
      <c r="B59" s="247">
        <f t="shared" si="14"/>
        <v>1002</v>
      </c>
      <c r="C59" s="260"/>
      <c r="D59" s="247">
        <v>289</v>
      </c>
      <c r="E59" s="247" t="s">
        <v>1</v>
      </c>
      <c r="F59" s="247">
        <v>713</v>
      </c>
      <c r="G59" s="260" t="s">
        <v>1</v>
      </c>
      <c r="H59" s="56"/>
      <c r="I59" s="244">
        <f>B59*100/SUM($B$56:$B$60)</f>
        <v>6.3772912423625252</v>
      </c>
      <c r="J59" s="244"/>
      <c r="K59" s="244">
        <f>D59*100/SUM($D$56:$D$60)</f>
        <v>3.3096655978011911</v>
      </c>
      <c r="L59" s="244"/>
      <c r="M59" s="244">
        <f>F59*100/SUM($F$56:$F$60)</f>
        <v>10.214899713467048</v>
      </c>
      <c r="N59" s="266"/>
    </row>
    <row r="60" spans="1:14" s="11" customFormat="1" ht="11.4">
      <c r="A60" s="46" t="s">
        <v>35</v>
      </c>
      <c r="B60" s="247">
        <f t="shared" si="14"/>
        <v>373</v>
      </c>
      <c r="C60" s="260" t="s">
        <v>1</v>
      </c>
      <c r="D60" s="247">
        <v>130</v>
      </c>
      <c r="E60" s="247" t="s">
        <v>1</v>
      </c>
      <c r="F60" s="247">
        <v>243</v>
      </c>
      <c r="G60" s="260" t="s">
        <v>1</v>
      </c>
      <c r="H60" s="56"/>
      <c r="I60" s="244">
        <f>B60*100/SUM($B$56:$B$60)</f>
        <v>2.3739816700610996</v>
      </c>
      <c r="J60" s="244"/>
      <c r="K60" s="244">
        <f>D60*100/SUM($D$56:$D$60)</f>
        <v>1.488776912505726</v>
      </c>
      <c r="L60" s="244"/>
      <c r="M60" s="244">
        <f>F60*100/SUM($F$56:$F$60)</f>
        <v>3.481375358166189</v>
      </c>
      <c r="N60" s="266"/>
    </row>
    <row r="61" spans="1:14" s="11" customFormat="1" ht="11.4">
      <c r="A61" s="46" t="s">
        <v>11</v>
      </c>
      <c r="B61" s="247">
        <f t="shared" si="14"/>
        <v>3765</v>
      </c>
      <c r="C61" s="260"/>
      <c r="D61" s="247">
        <v>2314</v>
      </c>
      <c r="E61" s="247"/>
      <c r="F61" s="247">
        <v>1451</v>
      </c>
      <c r="G61" s="260"/>
      <c r="H61" s="56"/>
      <c r="I61" s="282" t="s">
        <v>105</v>
      </c>
      <c r="J61" s="282"/>
      <c r="K61" s="282" t="s">
        <v>105</v>
      </c>
      <c r="L61" s="282"/>
      <c r="M61" s="282" t="s">
        <v>105</v>
      </c>
      <c r="N61" s="260"/>
    </row>
    <row r="62" spans="1:14" s="11" customFormat="1" ht="6.6" customHeight="1">
      <c r="A62" s="28"/>
      <c r="B62" s="318"/>
      <c r="C62" s="260"/>
      <c r="D62" s="410"/>
      <c r="E62" s="260"/>
      <c r="F62" s="410"/>
      <c r="G62" s="260"/>
      <c r="H62" s="56"/>
      <c r="I62" s="244"/>
      <c r="J62" s="244"/>
      <c r="K62" s="244"/>
      <c r="L62" s="244"/>
      <c r="M62" s="244"/>
      <c r="N62" s="260"/>
    </row>
    <row r="63" spans="1:14" s="11" customFormat="1" ht="13.8">
      <c r="A63" s="453" t="s">
        <v>129</v>
      </c>
      <c r="B63" s="236">
        <f t="shared" ref="B63:B70" si="15">D63+F63</f>
        <v>9607</v>
      </c>
      <c r="C63" s="290"/>
      <c r="D63" s="313">
        <f>SUM(D65:D70)</f>
        <v>5272</v>
      </c>
      <c r="E63" s="290"/>
      <c r="F63" s="313">
        <f>SUM(F65:F70)</f>
        <v>4335</v>
      </c>
      <c r="G63" s="290"/>
      <c r="H63" s="42"/>
      <c r="I63" s="241">
        <f>SUM(I64:I69)</f>
        <v>100</v>
      </c>
      <c r="J63" s="241"/>
      <c r="K63" s="241">
        <f>SUM(K65:K69)</f>
        <v>100</v>
      </c>
      <c r="L63" s="241"/>
      <c r="M63" s="241">
        <f>SUM(M64:M69)</f>
        <v>100</v>
      </c>
      <c r="N63" s="290"/>
    </row>
    <row r="64" spans="1:14" s="644" customFormat="1" ht="11.4">
      <c r="A64" s="452" t="s">
        <v>177</v>
      </c>
      <c r="B64" s="247">
        <f t="shared" si="15"/>
        <v>55</v>
      </c>
      <c r="C64" s="645" t="s">
        <v>1</v>
      </c>
      <c r="D64" s="247">
        <v>0</v>
      </c>
      <c r="E64" s="247"/>
      <c r="F64" s="247">
        <v>55</v>
      </c>
      <c r="G64" s="645" t="s">
        <v>1</v>
      </c>
      <c r="H64" s="413"/>
      <c r="I64" s="244">
        <f>B64*100/SUM($B$64:$B$69)</f>
        <v>0.70721357850070721</v>
      </c>
      <c r="J64" s="646"/>
      <c r="K64" s="244">
        <f>D64*100/SUM($D$64:$D$69)</f>
        <v>0</v>
      </c>
      <c r="L64" s="646"/>
      <c r="M64" s="244">
        <f t="shared" ref="M64:M69" si="16">F64*100/SUM($F$64:$F$69)</f>
        <v>1.5567506368525332</v>
      </c>
      <c r="N64" s="645"/>
    </row>
    <row r="65" spans="1:14" s="11" customFormat="1" ht="11.4">
      <c r="A65" s="46" t="s">
        <v>42</v>
      </c>
      <c r="B65" s="247">
        <f t="shared" si="15"/>
        <v>2076</v>
      </c>
      <c r="C65" s="260" t="s">
        <v>1</v>
      </c>
      <c r="D65" s="247">
        <v>1603</v>
      </c>
      <c r="E65" s="247" t="s">
        <v>1</v>
      </c>
      <c r="F65" s="247">
        <v>473</v>
      </c>
      <c r="G65" s="260" t="s">
        <v>1</v>
      </c>
      <c r="H65" s="56"/>
      <c r="I65" s="244">
        <f t="shared" ref="I65:I69" si="17">B65*100/SUM($B$64:$B$69)</f>
        <v>26.694097981226694</v>
      </c>
      <c r="J65" s="244"/>
      <c r="K65" s="244">
        <f t="shared" ref="K65:K69" si="18">D65*100/SUM($D$64:$D$69)</f>
        <v>37.77097078228087</v>
      </c>
      <c r="L65" s="244"/>
      <c r="M65" s="244">
        <f t="shared" si="16"/>
        <v>13.388055476931786</v>
      </c>
      <c r="N65" s="266"/>
    </row>
    <row r="66" spans="1:14" s="11" customFormat="1" ht="11.4">
      <c r="A66" s="46" t="s">
        <v>32</v>
      </c>
      <c r="B66" s="247">
        <f t="shared" si="15"/>
        <v>2218</v>
      </c>
      <c r="C66" s="260"/>
      <c r="D66" s="247">
        <v>1168</v>
      </c>
      <c r="E66" s="247" t="s">
        <v>1</v>
      </c>
      <c r="F66" s="247">
        <v>1050</v>
      </c>
      <c r="G66" s="260"/>
      <c r="H66" s="56"/>
      <c r="I66" s="244">
        <f t="shared" si="17"/>
        <v>28.519994856628522</v>
      </c>
      <c r="J66" s="244"/>
      <c r="K66" s="244">
        <f t="shared" si="18"/>
        <v>27.521206409048069</v>
      </c>
      <c r="L66" s="244"/>
      <c r="M66" s="244">
        <f t="shared" si="16"/>
        <v>29.719784885366543</v>
      </c>
      <c r="N66" s="260"/>
    </row>
    <row r="67" spans="1:14" s="11" customFormat="1" ht="11.4">
      <c r="A67" s="46" t="s">
        <v>33</v>
      </c>
      <c r="B67" s="247">
        <f t="shared" si="15"/>
        <v>1950</v>
      </c>
      <c r="C67" s="260"/>
      <c r="D67" s="247">
        <v>851</v>
      </c>
      <c r="E67" s="247" t="s">
        <v>1</v>
      </c>
      <c r="F67" s="247">
        <v>1099</v>
      </c>
      <c r="G67" s="260" t="s">
        <v>1</v>
      </c>
      <c r="H67" s="56"/>
      <c r="I67" s="244">
        <f t="shared" si="17"/>
        <v>25.073935965025075</v>
      </c>
      <c r="J67" s="244"/>
      <c r="K67" s="244">
        <f t="shared" si="18"/>
        <v>20.051837888784167</v>
      </c>
      <c r="L67" s="244"/>
      <c r="M67" s="244">
        <f t="shared" si="16"/>
        <v>31.106708180016984</v>
      </c>
      <c r="N67" s="260"/>
    </row>
    <row r="68" spans="1:14" s="11" customFormat="1" ht="11.4">
      <c r="A68" s="46" t="s">
        <v>34</v>
      </c>
      <c r="B68" s="247">
        <f t="shared" si="15"/>
        <v>1348</v>
      </c>
      <c r="C68" s="261" t="s">
        <v>1</v>
      </c>
      <c r="D68" s="247">
        <v>603</v>
      </c>
      <c r="E68" s="247" t="s">
        <v>1</v>
      </c>
      <c r="F68" s="247">
        <v>745</v>
      </c>
      <c r="G68" s="260" t="s">
        <v>1</v>
      </c>
      <c r="H68" s="56"/>
      <c r="I68" s="244">
        <f t="shared" si="17"/>
        <v>17.333161887617333</v>
      </c>
      <c r="J68" s="244"/>
      <c r="K68" s="244">
        <f t="shared" si="18"/>
        <v>14.208294062205466</v>
      </c>
      <c r="L68" s="244"/>
      <c r="M68" s="244">
        <f t="shared" si="16"/>
        <v>21.086894990093406</v>
      </c>
      <c r="N68" s="266"/>
    </row>
    <row r="69" spans="1:14" s="11" customFormat="1" ht="11.4">
      <c r="A69" s="46" t="s">
        <v>35</v>
      </c>
      <c r="B69" s="247">
        <f t="shared" si="15"/>
        <v>130</v>
      </c>
      <c r="C69" s="260" t="s">
        <v>1</v>
      </c>
      <c r="D69" s="247">
        <v>19</v>
      </c>
      <c r="E69" s="247" t="s">
        <v>1</v>
      </c>
      <c r="F69" s="247">
        <v>111</v>
      </c>
      <c r="G69" s="260" t="s">
        <v>1</v>
      </c>
      <c r="H69" s="56"/>
      <c r="I69" s="244">
        <f t="shared" si="17"/>
        <v>1.6715957310016716</v>
      </c>
      <c r="J69" s="244"/>
      <c r="K69" s="244">
        <f t="shared" si="18"/>
        <v>0.44769085768143263</v>
      </c>
      <c r="L69" s="244"/>
      <c r="M69" s="244">
        <f t="shared" si="16"/>
        <v>3.1418058307387491</v>
      </c>
      <c r="N69" s="266"/>
    </row>
    <row r="70" spans="1:14" s="11" customFormat="1" ht="11.4">
      <c r="A70" s="46" t="s">
        <v>11</v>
      </c>
      <c r="B70" s="247">
        <f t="shared" si="15"/>
        <v>1885</v>
      </c>
      <c r="C70" s="260"/>
      <c r="D70" s="247">
        <v>1028</v>
      </c>
      <c r="E70" s="247" t="s">
        <v>1</v>
      </c>
      <c r="F70" s="247">
        <v>857</v>
      </c>
      <c r="G70" s="260" t="s">
        <v>1</v>
      </c>
      <c r="H70" s="39"/>
      <c r="I70" s="282" t="s">
        <v>105</v>
      </c>
      <c r="J70" s="244"/>
      <c r="K70" s="282" t="s">
        <v>105</v>
      </c>
      <c r="L70" s="244"/>
      <c r="M70" s="282" t="s">
        <v>105</v>
      </c>
      <c r="N70" s="266"/>
    </row>
    <row r="71" spans="1:14" s="11" customFormat="1" ht="6.6" customHeight="1">
      <c r="A71" s="49"/>
      <c r="B71" s="313"/>
      <c r="C71" s="260"/>
      <c r="D71" s="238"/>
      <c r="E71" s="260"/>
      <c r="F71" s="238"/>
      <c r="G71" s="260"/>
      <c r="H71" s="26"/>
      <c r="I71" s="244"/>
      <c r="J71" s="244"/>
      <c r="K71" s="244"/>
      <c r="L71" s="244"/>
      <c r="M71" s="244"/>
      <c r="N71" s="276"/>
    </row>
    <row r="72" spans="1:14" s="11" customFormat="1" ht="12">
      <c r="A72" s="61" t="s">
        <v>11</v>
      </c>
      <c r="B72" s="236">
        <f>D72+F72</f>
        <v>28192</v>
      </c>
      <c r="C72" s="236"/>
      <c r="D72" s="321">
        <v>13547</v>
      </c>
      <c r="E72" s="321"/>
      <c r="F72" s="321">
        <v>14645</v>
      </c>
      <c r="G72" s="266"/>
      <c r="H72" s="61"/>
      <c r="I72" s="296" t="s">
        <v>105</v>
      </c>
      <c r="J72" s="391"/>
      <c r="K72" s="296" t="s">
        <v>105</v>
      </c>
      <c r="L72" s="293"/>
      <c r="M72" s="296" t="s">
        <v>105</v>
      </c>
      <c r="N72" s="315"/>
    </row>
    <row r="73" spans="1:14" s="11" customFormat="1" ht="6.6" customHeight="1" thickBot="1">
      <c r="A73" s="70"/>
      <c r="B73" s="90"/>
      <c r="C73" s="362"/>
      <c r="D73" s="90"/>
      <c r="E73" s="362"/>
      <c r="F73" s="90"/>
      <c r="G73" s="362"/>
      <c r="H73" s="130"/>
      <c r="I73" s="73"/>
      <c r="J73" s="73"/>
      <c r="K73" s="73"/>
      <c r="L73" s="73"/>
      <c r="M73" s="73"/>
      <c r="N73" s="130"/>
    </row>
    <row r="74" spans="1:14" s="4" customFormat="1" ht="6.6" customHeight="1">
      <c r="B74" s="122"/>
      <c r="C74" s="334"/>
      <c r="D74" s="122"/>
      <c r="E74" s="334"/>
      <c r="F74" s="122"/>
      <c r="G74" s="330"/>
    </row>
    <row r="75" spans="1:14" s="4" customFormat="1" ht="22.5" customHeight="1">
      <c r="A75" s="672" t="s">
        <v>213</v>
      </c>
      <c r="B75" s="672"/>
      <c r="C75" s="672"/>
      <c r="D75" s="672"/>
      <c r="E75" s="672"/>
      <c r="F75" s="672"/>
      <c r="G75" s="672"/>
      <c r="H75" s="672"/>
      <c r="I75" s="672"/>
      <c r="J75" s="672"/>
      <c r="K75" s="672"/>
      <c r="L75" s="672"/>
      <c r="M75" s="672"/>
      <c r="N75" s="672"/>
    </row>
    <row r="76" spans="1:14" s="4" customFormat="1" ht="11.4">
      <c r="A76" s="13" t="s">
        <v>59</v>
      </c>
      <c r="C76" s="330"/>
      <c r="E76" s="330"/>
      <c r="G76" s="330"/>
    </row>
    <row r="77" spans="1:14" s="4" customFormat="1" ht="11.25" customHeight="1">
      <c r="A77" s="132" t="s">
        <v>130</v>
      </c>
      <c r="B77" s="132"/>
      <c r="C77" s="381"/>
      <c r="D77" s="132"/>
      <c r="E77" s="381"/>
      <c r="F77" s="132"/>
      <c r="G77" s="381"/>
      <c r="H77" s="132"/>
      <c r="I77" s="132"/>
      <c r="J77" s="132"/>
      <c r="K77" s="132"/>
      <c r="L77" s="132"/>
      <c r="M77" s="132"/>
      <c r="N77" s="133"/>
    </row>
    <row r="78" spans="1:14" s="4" customFormat="1" ht="11.4">
      <c r="A78" s="13" t="s">
        <v>154</v>
      </c>
      <c r="C78" s="330"/>
      <c r="E78" s="330"/>
      <c r="G78" s="330"/>
    </row>
    <row r="79" spans="1:14" s="4" customFormat="1" ht="24" customHeight="1">
      <c r="A79" s="649" t="s">
        <v>157</v>
      </c>
      <c r="B79" s="649"/>
      <c r="C79" s="649"/>
      <c r="D79" s="649"/>
      <c r="E79" s="649"/>
      <c r="F79" s="649"/>
      <c r="G79" s="649"/>
      <c r="H79" s="649"/>
      <c r="I79" s="649"/>
      <c r="J79" s="649"/>
      <c r="K79" s="649"/>
      <c r="L79" s="649"/>
      <c r="M79" s="649"/>
      <c r="N79" s="649"/>
    </row>
    <row r="80" spans="1:14" s="4" customFormat="1" ht="10.199999999999999">
      <c r="A80" s="3" t="s">
        <v>31</v>
      </c>
      <c r="C80" s="330"/>
      <c r="E80" s="330"/>
      <c r="G80" s="330"/>
    </row>
    <row r="81" spans="1:14" s="4" customFormat="1" ht="10.199999999999999">
      <c r="A81" s="158" t="s">
        <v>117</v>
      </c>
      <c r="B81" s="23"/>
      <c r="C81" s="380"/>
      <c r="D81" s="23"/>
      <c r="E81" s="380"/>
      <c r="F81" s="23"/>
      <c r="G81" s="380"/>
      <c r="H81" s="23"/>
      <c r="I81" s="23"/>
      <c r="J81" s="23"/>
      <c r="K81" s="23"/>
      <c r="L81" s="23"/>
      <c r="M81" s="23"/>
      <c r="N81" s="23"/>
    </row>
    <row r="82" spans="1:14" s="4" customFormat="1" ht="10.199999999999999">
      <c r="A82" s="4" t="s">
        <v>186</v>
      </c>
      <c r="B82" s="6"/>
      <c r="C82" s="330"/>
      <c r="E82" s="330"/>
      <c r="G82" s="330"/>
      <c r="N82" s="7"/>
    </row>
    <row r="83" spans="1:14" s="2" customFormat="1" ht="11.4">
      <c r="C83" s="382"/>
      <c r="E83" s="382"/>
      <c r="G83" s="382"/>
    </row>
    <row r="84" spans="1:14" s="2" customFormat="1" ht="11.4">
      <c r="C84" s="382"/>
      <c r="E84" s="382"/>
      <c r="G84" s="382"/>
    </row>
    <row r="85" spans="1:14" s="2" customFormat="1" ht="11.4">
      <c r="C85" s="382"/>
      <c r="E85" s="382"/>
      <c r="G85" s="382"/>
    </row>
    <row r="86" spans="1:14" s="2" customFormat="1" ht="11.4">
      <c r="C86" s="382"/>
      <c r="E86" s="382"/>
      <c r="G86" s="382"/>
    </row>
    <row r="87" spans="1:14" s="2" customFormat="1" ht="11.4">
      <c r="C87" s="382"/>
      <c r="E87" s="382"/>
      <c r="G87" s="382"/>
    </row>
    <row r="88" spans="1:14" s="2" customFormat="1" ht="11.4">
      <c r="C88" s="382"/>
      <c r="E88" s="382"/>
      <c r="G88" s="382"/>
    </row>
    <row r="89" spans="1:14" s="2" customFormat="1" ht="11.4">
      <c r="C89" s="382"/>
      <c r="E89" s="382"/>
      <c r="G89" s="382"/>
    </row>
    <row r="90" spans="1:14" s="2" customFormat="1" ht="11.4">
      <c r="C90" s="382"/>
      <c r="E90" s="382"/>
      <c r="G90" s="382"/>
    </row>
    <row r="91" spans="1:14" s="2" customFormat="1" ht="11.4">
      <c r="C91" s="382"/>
      <c r="E91" s="382"/>
      <c r="G91" s="382"/>
    </row>
    <row r="92" spans="1:14" s="2" customFormat="1" ht="11.4">
      <c r="C92" s="382"/>
      <c r="E92" s="382"/>
      <c r="G92" s="382"/>
    </row>
    <row r="93" spans="1:14" s="2" customFormat="1" ht="11.4">
      <c r="C93" s="382"/>
      <c r="E93" s="382"/>
      <c r="G93" s="382"/>
    </row>
    <row r="94" spans="1:14" s="2" customFormat="1" ht="11.4">
      <c r="C94" s="382"/>
      <c r="E94" s="382"/>
      <c r="G94" s="382"/>
    </row>
    <row r="95" spans="1:14" s="2" customFormat="1" ht="11.4">
      <c r="C95" s="382"/>
      <c r="E95" s="382"/>
      <c r="G95" s="382"/>
    </row>
    <row r="96" spans="1:14" s="2" customFormat="1" ht="11.4">
      <c r="C96" s="382"/>
      <c r="E96" s="382"/>
      <c r="G96" s="382"/>
    </row>
    <row r="97" spans="3:7" s="2" customFormat="1" ht="11.4">
      <c r="C97" s="382"/>
      <c r="E97" s="382"/>
      <c r="G97" s="382"/>
    </row>
    <row r="98" spans="3:7" s="2" customFormat="1" ht="11.4">
      <c r="C98" s="382"/>
      <c r="E98" s="382"/>
      <c r="G98" s="382"/>
    </row>
    <row r="99" spans="3:7" s="2" customFormat="1" ht="11.4">
      <c r="C99" s="382"/>
      <c r="E99" s="382"/>
      <c r="G99" s="382"/>
    </row>
    <row r="100" spans="3:7" s="2" customFormat="1" ht="11.4">
      <c r="C100" s="382"/>
      <c r="E100" s="382"/>
      <c r="G100" s="382"/>
    </row>
    <row r="101" spans="3:7" s="2" customFormat="1" ht="11.4">
      <c r="C101" s="382"/>
      <c r="E101" s="382"/>
      <c r="G101" s="382"/>
    </row>
    <row r="102" spans="3:7" s="2" customFormat="1" ht="11.4">
      <c r="C102" s="382"/>
      <c r="E102" s="382"/>
      <c r="G102" s="382"/>
    </row>
    <row r="103" spans="3:7" s="2" customFormat="1" ht="11.4">
      <c r="C103" s="382"/>
      <c r="E103" s="382"/>
      <c r="G103" s="382"/>
    </row>
    <row r="104" spans="3:7" s="2" customFormat="1" ht="11.4">
      <c r="C104" s="382"/>
      <c r="E104" s="382"/>
      <c r="G104" s="382"/>
    </row>
    <row r="105" spans="3:7" s="2" customFormat="1" ht="11.4">
      <c r="C105" s="382"/>
      <c r="E105" s="382"/>
      <c r="G105" s="382"/>
    </row>
    <row r="106" spans="3:7" s="2" customFormat="1" ht="11.4">
      <c r="C106" s="382"/>
      <c r="E106" s="382"/>
      <c r="G106" s="382"/>
    </row>
    <row r="107" spans="3:7" s="2" customFormat="1" ht="11.4">
      <c r="C107" s="382"/>
      <c r="E107" s="382"/>
      <c r="G107" s="382"/>
    </row>
    <row r="108" spans="3:7" s="2" customFormat="1" ht="11.4">
      <c r="C108" s="382"/>
      <c r="E108" s="382"/>
      <c r="G108" s="382"/>
    </row>
    <row r="109" spans="3:7" s="2" customFormat="1" ht="11.4">
      <c r="C109" s="382"/>
      <c r="E109" s="382"/>
      <c r="G109" s="382"/>
    </row>
    <row r="110" spans="3:7" s="2" customFormat="1" ht="11.4">
      <c r="C110" s="382"/>
      <c r="E110" s="382"/>
      <c r="G110" s="382"/>
    </row>
    <row r="111" spans="3:7" s="2" customFormat="1" ht="11.4">
      <c r="C111" s="382"/>
      <c r="E111" s="382"/>
      <c r="G111" s="382"/>
    </row>
    <row r="112" spans="3:7" s="2" customFormat="1" ht="11.4">
      <c r="C112" s="382"/>
      <c r="E112" s="382"/>
      <c r="G112" s="382"/>
    </row>
    <row r="113" spans="3:7" s="2" customFormat="1" ht="11.4">
      <c r="C113" s="382"/>
      <c r="E113" s="382"/>
      <c r="G113" s="382"/>
    </row>
    <row r="114" spans="3:7" s="2" customFormat="1" ht="11.4">
      <c r="C114" s="382"/>
      <c r="E114" s="382"/>
      <c r="G114" s="382"/>
    </row>
    <row r="115" spans="3:7" s="2" customFormat="1" ht="11.4">
      <c r="C115" s="382"/>
      <c r="E115" s="382"/>
      <c r="G115" s="382"/>
    </row>
    <row r="116" spans="3:7" s="2" customFormat="1" ht="11.4">
      <c r="C116" s="382"/>
      <c r="E116" s="382"/>
      <c r="G116" s="382"/>
    </row>
    <row r="117" spans="3:7" s="2" customFormat="1" ht="11.4">
      <c r="C117" s="382"/>
      <c r="E117" s="382"/>
      <c r="G117" s="382"/>
    </row>
    <row r="118" spans="3:7" s="2" customFormat="1" ht="11.4">
      <c r="C118" s="382"/>
      <c r="E118" s="382"/>
      <c r="G118" s="382"/>
    </row>
    <row r="119" spans="3:7" s="2" customFormat="1" ht="11.4">
      <c r="C119" s="382"/>
      <c r="E119" s="382"/>
      <c r="G119" s="382"/>
    </row>
    <row r="120" spans="3:7" s="2" customFormat="1" ht="11.4">
      <c r="C120" s="382"/>
      <c r="E120" s="382"/>
      <c r="G120" s="382"/>
    </row>
    <row r="121" spans="3:7" s="2" customFormat="1" ht="11.4">
      <c r="C121" s="382"/>
      <c r="E121" s="382"/>
      <c r="G121" s="382"/>
    </row>
    <row r="122" spans="3:7" s="2" customFormat="1" ht="11.4">
      <c r="C122" s="382"/>
      <c r="E122" s="382"/>
      <c r="G122" s="382"/>
    </row>
    <row r="123" spans="3:7" s="2" customFormat="1" ht="11.4">
      <c r="C123" s="382"/>
      <c r="E123" s="382"/>
      <c r="G123" s="382"/>
    </row>
    <row r="124" spans="3:7" s="2" customFormat="1" ht="11.4">
      <c r="C124" s="382"/>
      <c r="E124" s="382"/>
      <c r="G124" s="382"/>
    </row>
    <row r="125" spans="3:7" s="2" customFormat="1" ht="11.4">
      <c r="C125" s="382"/>
      <c r="E125" s="382"/>
      <c r="G125" s="382"/>
    </row>
    <row r="126" spans="3:7" s="2" customFormat="1" ht="11.4">
      <c r="C126" s="382"/>
      <c r="E126" s="382"/>
      <c r="G126" s="382"/>
    </row>
    <row r="127" spans="3:7" s="2" customFormat="1" ht="11.4">
      <c r="C127" s="382"/>
      <c r="E127" s="382"/>
      <c r="G127" s="382"/>
    </row>
    <row r="128" spans="3:7" s="2" customFormat="1" ht="11.4">
      <c r="C128" s="382"/>
      <c r="E128" s="382"/>
      <c r="G128" s="382"/>
    </row>
    <row r="129" spans="3:7" s="2" customFormat="1" ht="11.4">
      <c r="C129" s="382"/>
      <c r="E129" s="382"/>
      <c r="G129" s="382"/>
    </row>
    <row r="130" spans="3:7" s="2" customFormat="1" ht="11.4">
      <c r="C130" s="382"/>
      <c r="E130" s="382"/>
      <c r="G130" s="382"/>
    </row>
  </sheetData>
  <mergeCells count="14">
    <mergeCell ref="A79:N79"/>
    <mergeCell ref="A75:N75"/>
    <mergeCell ref="A1:N1"/>
    <mergeCell ref="A4:A10"/>
    <mergeCell ref="B4:G4"/>
    <mergeCell ref="I4:N4"/>
    <mergeCell ref="D7:G7"/>
    <mergeCell ref="K7:N7"/>
    <mergeCell ref="B7:C10"/>
    <mergeCell ref="M10:N10"/>
    <mergeCell ref="F10:G10"/>
    <mergeCell ref="I7:J10"/>
    <mergeCell ref="D10:E10"/>
    <mergeCell ref="K10:L10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defaultColWidth="11.44140625" defaultRowHeight="13.2"/>
  <cols>
    <col min="1" max="1" width="30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3" t="s">
        <v>232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</row>
    <row r="2" spans="1:14" s="11" customFormat="1" ht="6.6" customHeight="1" thickBot="1">
      <c r="A2" s="64"/>
      <c r="B2" s="136"/>
      <c r="C2" s="329"/>
      <c r="D2" s="136"/>
      <c r="E2" s="329"/>
      <c r="F2" s="136"/>
      <c r="G2" s="329"/>
      <c r="H2" s="137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231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s="11" customFormat="1" ht="25.5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6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25" t="s">
        <v>60</v>
      </c>
      <c r="B13" s="470">
        <f t="shared" ref="B13:B18" si="0">D13+F13</f>
        <v>283754</v>
      </c>
      <c r="C13" s="473"/>
      <c r="D13" s="526">
        <f>SUM(D14:D18)</f>
        <v>92363</v>
      </c>
      <c r="E13" s="473"/>
      <c r="F13" s="526">
        <f>SUM(F14:F18)</f>
        <v>191391</v>
      </c>
      <c r="G13" s="473"/>
      <c r="H13" s="576"/>
      <c r="I13" s="476">
        <f>SUM(I14:I17)</f>
        <v>100</v>
      </c>
      <c r="J13" s="476"/>
      <c r="K13" s="476">
        <f>SUM(K14:K17)</f>
        <v>100.00000000000001</v>
      </c>
      <c r="L13" s="476"/>
      <c r="M13" s="476">
        <f>SUM(M14:M17)</f>
        <v>99.999999999999986</v>
      </c>
      <c r="N13" s="518"/>
    </row>
    <row r="14" spans="1:14" s="11" customFormat="1" ht="11.4">
      <c r="A14" s="578" t="s">
        <v>22</v>
      </c>
      <c r="B14" s="485">
        <f t="shared" si="0"/>
        <v>138945</v>
      </c>
      <c r="C14" s="499"/>
      <c r="D14" s="485">
        <v>9449</v>
      </c>
      <c r="E14" s="485"/>
      <c r="F14" s="485">
        <v>129496</v>
      </c>
      <c r="G14" s="499"/>
      <c r="H14" s="579"/>
      <c r="I14" s="488">
        <f>B14*100/SUM(B14:B17)</f>
        <v>56.191612407489785</v>
      </c>
      <c r="J14" s="488"/>
      <c r="K14" s="488">
        <f>D14*100/SUM($D$14:$D$17)</f>
        <v>12.829425262386119</v>
      </c>
      <c r="L14" s="488"/>
      <c r="M14" s="488">
        <f>F14*100/SUM($F$14:$F$17)</f>
        <v>74.586306798219084</v>
      </c>
      <c r="N14" s="521"/>
    </row>
    <row r="15" spans="1:14" s="11" customFormat="1" ht="11.4">
      <c r="A15" s="578" t="s">
        <v>158</v>
      </c>
      <c r="B15" s="485">
        <f t="shared" si="0"/>
        <v>76911</v>
      </c>
      <c r="C15" s="499"/>
      <c r="D15" s="485">
        <v>42830</v>
      </c>
      <c r="E15" s="485"/>
      <c r="F15" s="485">
        <v>34081</v>
      </c>
      <c r="G15" s="499"/>
      <c r="H15" s="579"/>
      <c r="I15" s="488">
        <f>B15*100/SUM(B14:B17)</f>
        <v>31.104056294738545</v>
      </c>
      <c r="J15" s="488"/>
      <c r="K15" s="488">
        <f>D15*100/SUM($D$14:$D$17)</f>
        <v>58.15263879648613</v>
      </c>
      <c r="L15" s="488"/>
      <c r="M15" s="488">
        <f>F15*100/SUM($F$14:$F$17)</f>
        <v>19.629764023522771</v>
      </c>
      <c r="N15" s="521"/>
    </row>
    <row r="16" spans="1:14" s="11" customFormat="1" ht="11.4">
      <c r="A16" s="578" t="s">
        <v>23</v>
      </c>
      <c r="B16" s="485">
        <f t="shared" si="0"/>
        <v>29693</v>
      </c>
      <c r="C16" s="499"/>
      <c r="D16" s="485">
        <v>20869</v>
      </c>
      <c r="E16" s="485"/>
      <c r="F16" s="485">
        <v>8824</v>
      </c>
      <c r="G16" s="499"/>
      <c r="H16" s="579"/>
      <c r="I16" s="488">
        <f>B16*100/SUM(B14:B17)</f>
        <v>12.008330974238687</v>
      </c>
      <c r="J16" s="488"/>
      <c r="K16" s="488">
        <f>D16*100/SUM($D$14:$D$17)</f>
        <v>28.334985268360239</v>
      </c>
      <c r="L16" s="488"/>
      <c r="M16" s="488">
        <f>F16*100/SUM($F$14:$F$17)</f>
        <v>5.0823930560595327</v>
      </c>
      <c r="N16" s="521"/>
    </row>
    <row r="17" spans="1:14" s="11" customFormat="1">
      <c r="A17" s="578" t="s">
        <v>170</v>
      </c>
      <c r="B17" s="485">
        <f t="shared" si="0"/>
        <v>1721</v>
      </c>
      <c r="C17" s="499"/>
      <c r="D17" s="485">
        <v>503</v>
      </c>
      <c r="E17" s="485" t="s">
        <v>1</v>
      </c>
      <c r="F17" s="485">
        <v>1218</v>
      </c>
      <c r="G17" s="499"/>
      <c r="H17" s="580"/>
      <c r="I17" s="488">
        <f>B17*100/SUM(B14:B17)</f>
        <v>0.69600032353298014</v>
      </c>
      <c r="J17" s="488"/>
      <c r="K17" s="488">
        <f>D17*100/SUM($D$14:$D$17)</f>
        <v>0.68295067276751165</v>
      </c>
      <c r="L17" s="581"/>
      <c r="M17" s="488">
        <f>F17*100/SUM($F$14:$F$17)</f>
        <v>0.70153612219860728</v>
      </c>
      <c r="N17" s="521"/>
    </row>
    <row r="18" spans="1:14" s="11" customFormat="1" ht="11.4">
      <c r="A18" s="578" t="s">
        <v>11</v>
      </c>
      <c r="B18" s="485">
        <f t="shared" si="0"/>
        <v>36484</v>
      </c>
      <c r="C18" s="499"/>
      <c r="D18" s="485">
        <v>18712</v>
      </c>
      <c r="E18" s="485"/>
      <c r="F18" s="485">
        <v>17772</v>
      </c>
      <c r="G18" s="499"/>
      <c r="H18" s="580"/>
      <c r="I18" s="493" t="s">
        <v>105</v>
      </c>
      <c r="J18" s="493"/>
      <c r="K18" s="493" t="s">
        <v>105</v>
      </c>
      <c r="L18" s="582"/>
      <c r="M18" s="493" t="s">
        <v>105</v>
      </c>
      <c r="N18" s="521"/>
    </row>
    <row r="19" spans="1:14" s="11" customFormat="1" ht="6" customHeight="1">
      <c r="A19" s="25"/>
      <c r="B19" s="238"/>
      <c r="C19" s="260"/>
      <c r="D19" s="238"/>
      <c r="E19" s="260"/>
      <c r="F19" s="238"/>
      <c r="G19" s="260"/>
      <c r="H19" s="14"/>
      <c r="I19" s="254"/>
      <c r="J19" s="244"/>
      <c r="K19" s="254"/>
      <c r="L19" s="254"/>
      <c r="M19" s="254"/>
      <c r="N19" s="26"/>
    </row>
    <row r="20" spans="1:14" s="11" customFormat="1" ht="12">
      <c r="A20" s="448" t="s">
        <v>12</v>
      </c>
      <c r="B20" s="321">
        <f t="shared" ref="B20:B25" si="1">D20+F20</f>
        <v>239247</v>
      </c>
      <c r="C20" s="281"/>
      <c r="D20" s="321">
        <f>SUM(D21:D25)</f>
        <v>66835</v>
      </c>
      <c r="E20" s="281"/>
      <c r="F20" s="321">
        <f>SUM(F21:F25)</f>
        <v>172412</v>
      </c>
      <c r="G20" s="281"/>
      <c r="H20" s="43"/>
      <c r="I20" s="253">
        <f>SUM(I21:I24)</f>
        <v>100</v>
      </c>
      <c r="J20" s="253"/>
      <c r="K20" s="253">
        <f>SUM(K21:K24)</f>
        <v>100</v>
      </c>
      <c r="L20" s="253"/>
      <c r="M20" s="253">
        <f>SUM(M21:M24)</f>
        <v>99.999999999999986</v>
      </c>
      <c r="N20" s="41"/>
    </row>
    <row r="21" spans="1:14" s="11" customFormat="1" ht="11.4">
      <c r="A21" s="66" t="s">
        <v>22</v>
      </c>
      <c r="B21" s="247">
        <f t="shared" si="1"/>
        <v>134009</v>
      </c>
      <c r="C21" s="259"/>
      <c r="D21" s="247">
        <v>9184</v>
      </c>
      <c r="E21" s="247"/>
      <c r="F21" s="247">
        <v>124825</v>
      </c>
      <c r="G21" s="259"/>
      <c r="H21" s="10"/>
      <c r="I21" s="244">
        <f>B21*100/SUM(B21:B24)</f>
        <v>63.479484240144764</v>
      </c>
      <c r="J21" s="244"/>
      <c r="K21" s="244">
        <f>D21*100/SUM($D$21:$D$24)</f>
        <v>17.35252994747383</v>
      </c>
      <c r="L21" s="244"/>
      <c r="M21" s="244">
        <f>F21*100/SUM($F$21:$F$24)</f>
        <v>78.913263370843339</v>
      </c>
      <c r="N21" s="34"/>
    </row>
    <row r="22" spans="1:14" s="11" customFormat="1" ht="11.4">
      <c r="A22" s="66" t="s">
        <v>24</v>
      </c>
      <c r="B22" s="247">
        <f t="shared" si="1"/>
        <v>57865</v>
      </c>
      <c r="C22" s="259"/>
      <c r="D22" s="247">
        <v>32269</v>
      </c>
      <c r="E22" s="247"/>
      <c r="F22" s="247">
        <v>25596</v>
      </c>
      <c r="G22" s="259"/>
      <c r="H22" s="10"/>
      <c r="I22" s="244">
        <f>B22*100/SUM(B21:B24)</f>
        <v>27.410400462326983</v>
      </c>
      <c r="J22" s="244"/>
      <c r="K22" s="244">
        <f>D22*100/SUM($D$21:$D$24)</f>
        <v>60.970033631863359</v>
      </c>
      <c r="L22" s="244"/>
      <c r="M22" s="244">
        <f>F22*100/SUM($F$21:$F$24)</f>
        <v>16.181565305348336</v>
      </c>
      <c r="N22" s="34"/>
    </row>
    <row r="23" spans="1:14" s="11" customFormat="1" ht="11.4">
      <c r="A23" s="66" t="s">
        <v>23</v>
      </c>
      <c r="B23" s="247">
        <f t="shared" si="1"/>
        <v>17793</v>
      </c>
      <c r="C23" s="259"/>
      <c r="D23" s="247">
        <v>10970</v>
      </c>
      <c r="E23" s="247"/>
      <c r="F23" s="247">
        <v>6823</v>
      </c>
      <c r="G23" s="259"/>
      <c r="H23" s="10"/>
      <c r="I23" s="244">
        <f>B23*100/SUM(B21:B24)</f>
        <v>8.4284672155220601</v>
      </c>
      <c r="J23" s="244"/>
      <c r="K23" s="244">
        <f>D23*100/SUM($D$21:$D$24)</f>
        <v>20.727052866266106</v>
      </c>
      <c r="L23" s="244"/>
      <c r="M23" s="244">
        <f>F23*100/SUM($F$21:$F$24)</f>
        <v>4.3134403843722344</v>
      </c>
      <c r="N23" s="34"/>
    </row>
    <row r="24" spans="1:14" s="11" customFormat="1">
      <c r="A24" s="66" t="s">
        <v>170</v>
      </c>
      <c r="B24" s="247">
        <f t="shared" si="1"/>
        <v>1439</v>
      </c>
      <c r="C24" s="259"/>
      <c r="D24" s="247">
        <v>503</v>
      </c>
      <c r="E24" s="247" t="s">
        <v>1</v>
      </c>
      <c r="F24" s="247">
        <v>936</v>
      </c>
      <c r="G24" s="259"/>
      <c r="H24" s="10"/>
      <c r="I24" s="244">
        <f>B24*100/SUM(B21:B24)</f>
        <v>0.68164808200619598</v>
      </c>
      <c r="J24" s="244"/>
      <c r="K24" s="244">
        <f>D24*100/SUM($D$21:$D$24)</f>
        <v>0.95038355439670485</v>
      </c>
      <c r="L24" s="244"/>
      <c r="M24" s="244">
        <f>F24*100/SUM($F$21:$F$24)</f>
        <v>0.59173093943608546</v>
      </c>
      <c r="N24" s="34"/>
    </row>
    <row r="25" spans="1:14" s="11" customFormat="1" ht="11.4">
      <c r="A25" s="66" t="s">
        <v>11</v>
      </c>
      <c r="B25" s="247">
        <f t="shared" si="1"/>
        <v>28141</v>
      </c>
      <c r="C25" s="259"/>
      <c r="D25" s="247">
        <v>13909</v>
      </c>
      <c r="E25" s="247"/>
      <c r="F25" s="247">
        <v>14232</v>
      </c>
      <c r="G25" s="259"/>
      <c r="H25" s="10"/>
      <c r="I25" s="282" t="s">
        <v>105</v>
      </c>
      <c r="J25" s="244"/>
      <c r="K25" s="282" t="s">
        <v>105</v>
      </c>
      <c r="L25" s="244"/>
      <c r="M25" s="282" t="s">
        <v>105</v>
      </c>
      <c r="N25" s="34"/>
    </row>
    <row r="26" spans="1:14" s="11" customFormat="1" ht="6.6" customHeight="1">
      <c r="A26" s="65"/>
      <c r="B26" s="321"/>
      <c r="C26" s="260"/>
      <c r="D26" s="238"/>
      <c r="E26" s="260"/>
      <c r="F26" s="238"/>
      <c r="G26" s="260"/>
      <c r="H26" s="26"/>
      <c r="I26" s="244"/>
      <c r="J26" s="244"/>
      <c r="K26" s="244"/>
      <c r="L26" s="244"/>
      <c r="M26" s="244"/>
      <c r="N26" s="26"/>
    </row>
    <row r="27" spans="1:14" s="11" customFormat="1" ht="12">
      <c r="A27" s="448" t="s">
        <v>13</v>
      </c>
      <c r="B27" s="321">
        <f t="shared" ref="B27:B32" si="2">D27+F27</f>
        <v>44507</v>
      </c>
      <c r="C27" s="281"/>
      <c r="D27" s="321">
        <f>SUM(D28:D32)</f>
        <v>25528</v>
      </c>
      <c r="E27" s="281"/>
      <c r="F27" s="321">
        <f>SUM(F28:F32)</f>
        <v>18979</v>
      </c>
      <c r="G27" s="281"/>
      <c r="H27" s="43"/>
      <c r="I27" s="253">
        <f>SUM(I28:I31)</f>
        <v>100</v>
      </c>
      <c r="J27" s="253"/>
      <c r="K27" s="253">
        <f>SUM(K28:K31)</f>
        <v>100</v>
      </c>
      <c r="L27" s="253"/>
      <c r="M27" s="253">
        <f>SUM(M28:M31)</f>
        <v>100</v>
      </c>
      <c r="N27" s="41"/>
    </row>
    <row r="28" spans="1:14" s="11" customFormat="1" ht="11.4">
      <c r="A28" s="66" t="s">
        <v>22</v>
      </c>
      <c r="B28" s="247">
        <f t="shared" si="2"/>
        <v>4936</v>
      </c>
      <c r="C28" s="260"/>
      <c r="D28" s="247">
        <v>265</v>
      </c>
      <c r="E28" s="247" t="s">
        <v>1</v>
      </c>
      <c r="F28" s="247">
        <v>4671</v>
      </c>
      <c r="G28" s="260"/>
      <c r="H28" s="10"/>
      <c r="I28" s="244">
        <f>B28*100/SUM($B$28:$B$31)</f>
        <v>13.648932640194669</v>
      </c>
      <c r="J28" s="244"/>
      <c r="K28" s="244">
        <f>D28*100/SUM($D$28:$D$31)</f>
        <v>1.278648974668275</v>
      </c>
      <c r="L28" s="244"/>
      <c r="M28" s="244">
        <f>F28*100/SUM($F$28:$F$31)</f>
        <v>30.254550165166137</v>
      </c>
      <c r="N28" s="26"/>
    </row>
    <row r="29" spans="1:14" s="11" customFormat="1" ht="11.4">
      <c r="A29" s="66" t="s">
        <v>24</v>
      </c>
      <c r="B29" s="247">
        <f t="shared" si="2"/>
        <v>19046</v>
      </c>
      <c r="C29" s="260"/>
      <c r="D29" s="247">
        <v>10561</v>
      </c>
      <c r="E29" s="247"/>
      <c r="F29" s="247">
        <v>8485</v>
      </c>
      <c r="G29" s="260"/>
      <c r="H29" s="10"/>
      <c r="I29" s="244">
        <f>B29*100/SUM($B$28:$B$31)</f>
        <v>52.665634332485347</v>
      </c>
      <c r="J29" s="244"/>
      <c r="K29" s="244">
        <f>D29*100/SUM($D$28:$D$31)</f>
        <v>50.957780458383596</v>
      </c>
      <c r="L29" s="244"/>
      <c r="M29" s="244">
        <f>F29*100/SUM($F$28:$F$31)</f>
        <v>54.958222682816242</v>
      </c>
      <c r="N29" s="26"/>
    </row>
    <row r="30" spans="1:14" s="11" customFormat="1" ht="11.4">
      <c r="A30" s="66" t="s">
        <v>23</v>
      </c>
      <c r="B30" s="247">
        <f t="shared" si="2"/>
        <v>11900</v>
      </c>
      <c r="C30" s="260"/>
      <c r="D30" s="247">
        <v>9899</v>
      </c>
      <c r="E30" s="247"/>
      <c r="F30" s="247">
        <v>2001</v>
      </c>
      <c r="G30" s="259" t="s">
        <v>1</v>
      </c>
      <c r="H30" s="10"/>
      <c r="I30" s="244">
        <f>B30*100/SUM($B$28:$B$31)</f>
        <v>32.905652029642738</v>
      </c>
      <c r="J30" s="244"/>
      <c r="K30" s="244">
        <f>D30*100/SUM($D$28:$D$31)</f>
        <v>47.763570566948133</v>
      </c>
      <c r="L30" s="244"/>
      <c r="M30" s="244">
        <f>F30*100/SUM($F$28:$F$31)</f>
        <v>12.960683982123195</v>
      </c>
      <c r="N30" s="26"/>
    </row>
    <row r="31" spans="1:14" s="11" customFormat="1">
      <c r="A31" s="66" t="s">
        <v>170</v>
      </c>
      <c r="B31" s="247">
        <f t="shared" si="2"/>
        <v>282</v>
      </c>
      <c r="C31" s="260" t="s">
        <v>1</v>
      </c>
      <c r="D31" s="247">
        <v>0</v>
      </c>
      <c r="E31" s="247"/>
      <c r="F31" s="247">
        <v>282</v>
      </c>
      <c r="G31" s="259" t="s">
        <v>1</v>
      </c>
      <c r="H31" s="10"/>
      <c r="I31" s="244">
        <f>B31*100/SUM($B$28:$B$31)</f>
        <v>0.77978099767724807</v>
      </c>
      <c r="J31" s="244"/>
      <c r="K31" s="244">
        <f>D31*100/SUM($D$28:$D$31)</f>
        <v>0</v>
      </c>
      <c r="L31" s="244"/>
      <c r="M31" s="244">
        <f>F31*100/SUM($F$28:$F$31)</f>
        <v>1.8265431698944232</v>
      </c>
      <c r="N31" s="26"/>
    </row>
    <row r="32" spans="1:14" s="11" customFormat="1" ht="11.4">
      <c r="A32" s="66" t="s">
        <v>11</v>
      </c>
      <c r="B32" s="247">
        <f t="shared" si="2"/>
        <v>8343</v>
      </c>
      <c r="C32" s="259"/>
      <c r="D32" s="247">
        <v>4803</v>
      </c>
      <c r="E32" s="247"/>
      <c r="F32" s="247">
        <v>3540</v>
      </c>
      <c r="G32" s="259"/>
      <c r="H32" s="10"/>
      <c r="I32" s="282" t="s">
        <v>105</v>
      </c>
      <c r="J32" s="244"/>
      <c r="K32" s="282" t="s">
        <v>105</v>
      </c>
      <c r="L32" s="244"/>
      <c r="M32" s="282" t="s">
        <v>105</v>
      </c>
      <c r="N32" s="34"/>
    </row>
    <row r="33" spans="1:14" s="4" customFormat="1" ht="6.6" customHeight="1" thickBot="1">
      <c r="A33" s="140"/>
      <c r="B33" s="38"/>
      <c r="C33" s="374"/>
      <c r="D33" s="142"/>
      <c r="E33" s="375"/>
      <c r="F33" s="143"/>
      <c r="G33" s="374"/>
      <c r="H33" s="57"/>
      <c r="I33" s="319"/>
      <c r="J33" s="319"/>
      <c r="K33" s="319"/>
      <c r="L33" s="319"/>
      <c r="M33" s="319"/>
      <c r="N33" s="57"/>
    </row>
    <row r="34" spans="1:14" s="4" customFormat="1" ht="6.6" customHeight="1">
      <c r="A34" s="138"/>
      <c r="C34" s="334"/>
      <c r="D34" s="63"/>
      <c r="E34" s="376"/>
      <c r="F34" s="125"/>
      <c r="G34" s="334"/>
      <c r="H34" s="7"/>
      <c r="I34" s="7"/>
      <c r="J34" s="7"/>
      <c r="K34" s="7"/>
      <c r="L34" s="7"/>
      <c r="M34" s="7"/>
      <c r="N34" s="7"/>
    </row>
    <row r="35" spans="1:14" s="4" customFormat="1" ht="11.4">
      <c r="A35" s="13" t="s">
        <v>52</v>
      </c>
      <c r="C35" s="330"/>
      <c r="E35" s="330"/>
      <c r="G35" s="330"/>
    </row>
    <row r="36" spans="1:14" s="4" customFormat="1" ht="11.4">
      <c r="A36" s="13" t="s">
        <v>161</v>
      </c>
      <c r="C36" s="330"/>
      <c r="E36" s="330"/>
      <c r="G36" s="330"/>
    </row>
    <row r="37" spans="1:14" s="4" customFormat="1" ht="24" customHeight="1">
      <c r="A37" s="649" t="s">
        <v>157</v>
      </c>
      <c r="B37" s="649"/>
      <c r="C37" s="649"/>
      <c r="D37" s="649"/>
      <c r="E37" s="649"/>
      <c r="F37" s="649"/>
      <c r="G37" s="649"/>
      <c r="H37" s="649"/>
      <c r="I37" s="649"/>
      <c r="J37" s="649"/>
      <c r="K37" s="649"/>
      <c r="L37" s="649"/>
      <c r="M37" s="649"/>
      <c r="N37" s="649"/>
    </row>
    <row r="38" spans="1:14" s="4" customFormat="1" ht="10.199999999999999">
      <c r="A38" s="3" t="s">
        <v>31</v>
      </c>
      <c r="C38" s="330"/>
      <c r="E38" s="330"/>
      <c r="G38" s="330"/>
    </row>
    <row r="39" spans="1:14" s="4" customFormat="1" ht="10.199999999999999">
      <c r="A39" s="158" t="s">
        <v>117</v>
      </c>
      <c r="B39" s="18"/>
      <c r="C39" s="331"/>
      <c r="D39" s="18"/>
      <c r="E39" s="331"/>
      <c r="F39" s="18"/>
      <c r="G39" s="334"/>
    </row>
    <row r="40" spans="1:14" s="4" customFormat="1" ht="10.199999999999999">
      <c r="A40" s="4" t="s">
        <v>186</v>
      </c>
      <c r="B40" s="6"/>
      <c r="C40" s="330"/>
      <c r="E40" s="330"/>
      <c r="G40" s="330"/>
      <c r="N40" s="7"/>
    </row>
    <row r="42" spans="1:14">
      <c r="A42" s="363"/>
    </row>
    <row r="43" spans="1:14">
      <c r="A43" s="363"/>
    </row>
    <row r="44" spans="1:14">
      <c r="A44" s="363"/>
      <c r="B44" s="323"/>
      <c r="D44" s="323"/>
    </row>
    <row r="45" spans="1:14">
      <c r="A45" s="363"/>
    </row>
    <row r="46" spans="1:14">
      <c r="A46" s="363"/>
    </row>
    <row r="47" spans="1:14">
      <c r="A47" s="363"/>
    </row>
    <row r="48" spans="1:14">
      <c r="A48" s="363"/>
      <c r="B48" s="323"/>
      <c r="D48" s="323"/>
    </row>
  </sheetData>
  <mergeCells count="13">
    <mergeCell ref="A37:N37"/>
    <mergeCell ref="D10:E10"/>
    <mergeCell ref="K10:L10"/>
    <mergeCell ref="F10:G10"/>
    <mergeCell ref="A1:N1"/>
    <mergeCell ref="D7:G7"/>
    <mergeCell ref="B4:G4"/>
    <mergeCell ref="I4:N4"/>
    <mergeCell ref="K7:N7"/>
    <mergeCell ref="I7:J10"/>
    <mergeCell ref="M10:N10"/>
    <mergeCell ref="A4:A10"/>
    <mergeCell ref="B7:C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3" t="s">
        <v>215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</row>
    <row r="2" spans="1:14" s="11" customFormat="1" ht="6.6" customHeight="1" thickBot="1">
      <c r="A2" s="64"/>
      <c r="B2" s="136"/>
      <c r="C2" s="329"/>
      <c r="D2" s="136"/>
      <c r="E2" s="329"/>
      <c r="F2" s="136"/>
      <c r="G2" s="329"/>
      <c r="H2" s="136"/>
      <c r="I2" s="9"/>
      <c r="J2" s="9"/>
      <c r="K2" s="9"/>
      <c r="L2" s="9"/>
      <c r="M2" s="9"/>
      <c r="N2" s="9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167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4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s="11" customFormat="1" ht="24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6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42" t="s">
        <v>58</v>
      </c>
      <c r="B13" s="470">
        <f>D13+F13</f>
        <v>283754</v>
      </c>
      <c r="C13" s="558"/>
      <c r="D13" s="526">
        <f>SUM(D14:D20)</f>
        <v>92365</v>
      </c>
      <c r="E13" s="573"/>
      <c r="F13" s="526">
        <f>SUM(F14:F20)</f>
        <v>191389</v>
      </c>
      <c r="G13" s="574"/>
      <c r="H13" s="575"/>
      <c r="I13" s="476">
        <f>SUM(I14:I19)</f>
        <v>100.00000000000001</v>
      </c>
      <c r="J13" s="476"/>
      <c r="K13" s="476">
        <f>SUM(K14:K19)</f>
        <v>100</v>
      </c>
      <c r="L13" s="476"/>
      <c r="M13" s="476">
        <f>SUM(M14:M19)</f>
        <v>100</v>
      </c>
      <c r="N13" s="518"/>
    </row>
    <row r="14" spans="1:14" s="11" customFormat="1" ht="12">
      <c r="A14" s="482" t="s">
        <v>177</v>
      </c>
      <c r="B14" s="485">
        <f>D14+F14</f>
        <v>2893</v>
      </c>
      <c r="C14" s="558"/>
      <c r="D14" s="485">
        <v>310</v>
      </c>
      <c r="E14" s="485" t="s">
        <v>1</v>
      </c>
      <c r="F14" s="485">
        <v>2583</v>
      </c>
      <c r="G14" s="574"/>
      <c r="H14" s="575"/>
      <c r="I14" s="488">
        <f t="shared" ref="I14:I19" si="0">B14*100/SUM($B$14:$B$19)</f>
        <v>1.2677031480053285</v>
      </c>
      <c r="J14" s="476"/>
      <c r="K14" s="488">
        <f t="shared" ref="K14:K19" si="1">D14*100/SUM($D$14:$D$19)</f>
        <v>0.4961508298522751</v>
      </c>
      <c r="L14" s="476"/>
      <c r="M14" s="488">
        <f t="shared" ref="M14:M19" si="2">F14*100/SUM($F$14:$F$19)</f>
        <v>1.5585873152835688</v>
      </c>
      <c r="N14" s="518"/>
    </row>
    <row r="15" spans="1:14" s="11" customFormat="1" ht="11.4">
      <c r="A15" s="482" t="s">
        <v>42</v>
      </c>
      <c r="B15" s="485">
        <f t="shared" ref="B15:B20" si="3">D15+F15</f>
        <v>100183</v>
      </c>
      <c r="C15" s="486"/>
      <c r="D15" s="485">
        <v>11246</v>
      </c>
      <c r="E15" s="485"/>
      <c r="F15" s="485">
        <v>88937</v>
      </c>
      <c r="G15" s="486"/>
      <c r="H15" s="521"/>
      <c r="I15" s="488">
        <f t="shared" si="0"/>
        <v>43.899863282619364</v>
      </c>
      <c r="J15" s="488"/>
      <c r="K15" s="488">
        <f t="shared" si="1"/>
        <v>17.999071717802213</v>
      </c>
      <c r="L15" s="488"/>
      <c r="M15" s="488">
        <f t="shared" si="2"/>
        <v>53.66476192774865</v>
      </c>
      <c r="N15" s="521"/>
    </row>
    <row r="16" spans="1:14" s="11" customFormat="1" ht="11.4">
      <c r="A16" s="482" t="s">
        <v>32</v>
      </c>
      <c r="B16" s="485">
        <f t="shared" si="3"/>
        <v>83605</v>
      </c>
      <c r="C16" s="486"/>
      <c r="D16" s="485">
        <v>28002</v>
      </c>
      <c r="E16" s="485"/>
      <c r="F16" s="485">
        <v>55603</v>
      </c>
      <c r="G16" s="486"/>
      <c r="H16" s="521"/>
      <c r="I16" s="488">
        <f t="shared" si="0"/>
        <v>36.635437846175421</v>
      </c>
      <c r="J16" s="488"/>
      <c r="K16" s="488">
        <f t="shared" si="1"/>
        <v>44.816824314591635</v>
      </c>
      <c r="L16" s="488"/>
      <c r="M16" s="488">
        <f t="shared" si="2"/>
        <v>33.550960314251753</v>
      </c>
      <c r="N16" s="521"/>
    </row>
    <row r="17" spans="1:14" s="11" customFormat="1" ht="11.4">
      <c r="A17" s="482" t="s">
        <v>33</v>
      </c>
      <c r="B17" s="485">
        <f t="shared" si="3"/>
        <v>31366</v>
      </c>
      <c r="C17" s="486"/>
      <c r="D17" s="485">
        <v>17263</v>
      </c>
      <c r="E17" s="485"/>
      <c r="F17" s="485">
        <v>14103</v>
      </c>
      <c r="G17" s="486"/>
      <c r="H17" s="521"/>
      <c r="I17" s="488">
        <f t="shared" si="0"/>
        <v>13.744478721166654</v>
      </c>
      <c r="J17" s="488"/>
      <c r="K17" s="488">
        <f t="shared" si="1"/>
        <v>27.629199276580081</v>
      </c>
      <c r="L17" s="488"/>
      <c r="M17" s="488">
        <f t="shared" si="2"/>
        <v>8.5097781290918189</v>
      </c>
      <c r="N17" s="521"/>
    </row>
    <row r="18" spans="1:14" s="11" customFormat="1" ht="11.4">
      <c r="A18" s="482" t="s">
        <v>34</v>
      </c>
      <c r="B18" s="485">
        <f t="shared" si="3"/>
        <v>7634</v>
      </c>
      <c r="C18" s="486"/>
      <c r="D18" s="485">
        <v>4236</v>
      </c>
      <c r="E18" s="485"/>
      <c r="F18" s="485">
        <v>3398</v>
      </c>
      <c r="G18" s="486"/>
      <c r="H18" s="521"/>
      <c r="I18" s="488">
        <f t="shared" si="0"/>
        <v>3.3451938582345928</v>
      </c>
      <c r="J18" s="488"/>
      <c r="K18" s="488">
        <f t="shared" si="1"/>
        <v>6.7796610169491522</v>
      </c>
      <c r="L18" s="488"/>
      <c r="M18" s="488">
        <f t="shared" si="2"/>
        <v>2.0503599292812877</v>
      </c>
      <c r="N18" s="521"/>
    </row>
    <row r="19" spans="1:14" s="11" customFormat="1" ht="11.4">
      <c r="A19" s="482" t="s">
        <v>35</v>
      </c>
      <c r="B19" s="485">
        <f t="shared" si="3"/>
        <v>2527</v>
      </c>
      <c r="C19" s="486"/>
      <c r="D19" s="485">
        <v>1424</v>
      </c>
      <c r="E19" s="485" t="s">
        <v>1</v>
      </c>
      <c r="F19" s="485">
        <v>1103</v>
      </c>
      <c r="G19" s="486"/>
      <c r="H19" s="521"/>
      <c r="I19" s="488">
        <f t="shared" si="0"/>
        <v>1.1073231437986399</v>
      </c>
      <c r="J19" s="488"/>
      <c r="K19" s="488">
        <f t="shared" si="1"/>
        <v>2.2790928442246443</v>
      </c>
      <c r="L19" s="488"/>
      <c r="M19" s="488">
        <f t="shared" si="2"/>
        <v>0.66555238434292541</v>
      </c>
      <c r="N19" s="521"/>
    </row>
    <row r="20" spans="1:14" s="11" customFormat="1" ht="11.4">
      <c r="A20" s="482" t="s">
        <v>11</v>
      </c>
      <c r="B20" s="485">
        <f t="shared" si="3"/>
        <v>55546</v>
      </c>
      <c r="C20" s="486"/>
      <c r="D20" s="485">
        <v>29884</v>
      </c>
      <c r="E20" s="485"/>
      <c r="F20" s="485">
        <v>25662</v>
      </c>
      <c r="G20" s="486"/>
      <c r="H20" s="521"/>
      <c r="I20" s="493" t="s">
        <v>105</v>
      </c>
      <c r="J20" s="488"/>
      <c r="K20" s="493" t="s">
        <v>105</v>
      </c>
      <c r="L20" s="488"/>
      <c r="M20" s="493" t="s">
        <v>105</v>
      </c>
      <c r="N20" s="521"/>
    </row>
    <row r="21" spans="1:14" s="11" customFormat="1" ht="6.6" customHeight="1">
      <c r="A21" s="28"/>
      <c r="B21" s="410"/>
      <c r="C21" s="260"/>
      <c r="D21" s="410"/>
      <c r="E21" s="260"/>
      <c r="F21" s="410"/>
      <c r="G21" s="260"/>
      <c r="H21" s="26"/>
      <c r="I21" s="244"/>
      <c r="J21" s="244"/>
      <c r="K21" s="244"/>
      <c r="L21" s="244"/>
      <c r="M21" s="244"/>
      <c r="N21" s="26"/>
    </row>
    <row r="22" spans="1:14" s="11" customFormat="1" ht="24">
      <c r="A22" s="61" t="s">
        <v>22</v>
      </c>
      <c r="B22" s="321">
        <f t="shared" ref="B22:B29" si="4">D22+F22</f>
        <v>138945</v>
      </c>
      <c r="C22" s="290"/>
      <c r="D22" s="321">
        <f>SUM(D23:D29)</f>
        <v>9449</v>
      </c>
      <c r="E22" s="259"/>
      <c r="F22" s="321">
        <f>SUM(F23:F29)</f>
        <v>129496</v>
      </c>
      <c r="G22" s="432"/>
      <c r="H22" s="345"/>
      <c r="I22" s="253">
        <f>SUM(I23:I28)</f>
        <v>100.00000000000001</v>
      </c>
      <c r="J22" s="253"/>
      <c r="K22" s="253">
        <f>SUM(K23:K28)</f>
        <v>100</v>
      </c>
      <c r="L22" s="253"/>
      <c r="M22" s="253">
        <f>SUM(M23:M28)</f>
        <v>100</v>
      </c>
      <c r="N22" s="83"/>
    </row>
    <row r="23" spans="1:14" s="11" customFormat="1" ht="12">
      <c r="A23" s="46" t="s">
        <v>177</v>
      </c>
      <c r="B23" s="247">
        <f>D23+F23</f>
        <v>548</v>
      </c>
      <c r="C23" s="290" t="s">
        <v>1</v>
      </c>
      <c r="D23" s="247">
        <v>0</v>
      </c>
      <c r="E23" s="247"/>
      <c r="F23" s="247">
        <v>548</v>
      </c>
      <c r="G23" s="247" t="s">
        <v>1</v>
      </c>
      <c r="H23" s="345"/>
      <c r="I23" s="244">
        <f t="shared" ref="I23:I28" si="5">B23*100/SUM($B$23:$B$28)</f>
        <v>0.40227269390571552</v>
      </c>
      <c r="J23" s="253"/>
      <c r="K23" s="244">
        <f t="shared" ref="K23:K28" si="6">D23*100/SUM($D$23:$D$28)</f>
        <v>0</v>
      </c>
      <c r="L23" s="253"/>
      <c r="M23" s="244">
        <f t="shared" ref="M23:M28" si="7">F23*100/SUM($F$23:$F$28)</f>
        <v>0.43072618233551052</v>
      </c>
      <c r="N23" s="83"/>
    </row>
    <row r="24" spans="1:14" s="11" customFormat="1" ht="11.4">
      <c r="A24" s="46" t="s">
        <v>42</v>
      </c>
      <c r="B24" s="247">
        <f t="shared" si="4"/>
        <v>77821</v>
      </c>
      <c r="C24" s="260"/>
      <c r="D24" s="247">
        <v>820</v>
      </c>
      <c r="E24" s="247" t="s">
        <v>1</v>
      </c>
      <c r="F24" s="247">
        <v>77001</v>
      </c>
      <c r="G24" s="247"/>
      <c r="H24" s="10"/>
      <c r="I24" s="244">
        <f t="shared" si="5"/>
        <v>57.126392905906364</v>
      </c>
      <c r="J24" s="244"/>
      <c r="K24" s="244">
        <f t="shared" si="6"/>
        <v>9.1121235692854761</v>
      </c>
      <c r="L24" s="244"/>
      <c r="M24" s="244">
        <f t="shared" si="7"/>
        <v>60.522530594920887</v>
      </c>
      <c r="N24" s="26"/>
    </row>
    <row r="25" spans="1:14" s="11" customFormat="1" ht="11.4">
      <c r="A25" s="46" t="s">
        <v>32</v>
      </c>
      <c r="B25" s="247">
        <f t="shared" si="4"/>
        <v>48837</v>
      </c>
      <c r="C25" s="260"/>
      <c r="D25" s="247">
        <v>5904</v>
      </c>
      <c r="E25" s="247"/>
      <c r="F25" s="247">
        <v>42933</v>
      </c>
      <c r="G25" s="247"/>
      <c r="H25" s="10"/>
      <c r="I25" s="244">
        <f t="shared" si="5"/>
        <v>35.849984584440563</v>
      </c>
      <c r="J25" s="244"/>
      <c r="K25" s="244">
        <f t="shared" si="6"/>
        <v>65.607289698855425</v>
      </c>
      <c r="L25" s="244"/>
      <c r="M25" s="244">
        <f t="shared" si="7"/>
        <v>33.745195595274588</v>
      </c>
      <c r="N25" s="26"/>
    </row>
    <row r="26" spans="1:14" s="11" customFormat="1" ht="11.4">
      <c r="A26" s="46" t="s">
        <v>33</v>
      </c>
      <c r="B26" s="247">
        <f t="shared" si="4"/>
        <v>6772</v>
      </c>
      <c r="C26" s="260"/>
      <c r="D26" s="247">
        <v>2004</v>
      </c>
      <c r="E26" s="247"/>
      <c r="F26" s="247">
        <v>4768</v>
      </c>
      <c r="G26" s="247"/>
      <c r="H26" s="10"/>
      <c r="I26" s="244">
        <f t="shared" si="5"/>
        <v>4.9711508816231849</v>
      </c>
      <c r="J26" s="244"/>
      <c r="K26" s="244">
        <f t="shared" si="6"/>
        <v>22.269141015668406</v>
      </c>
      <c r="L26" s="244"/>
      <c r="M26" s="244">
        <f t="shared" si="7"/>
        <v>3.7476321849921792</v>
      </c>
      <c r="N26" s="26"/>
    </row>
    <row r="27" spans="1:14" s="11" customFormat="1" ht="11.4">
      <c r="A27" s="46" t="s">
        <v>34</v>
      </c>
      <c r="B27" s="247">
        <f t="shared" si="4"/>
        <v>1503</v>
      </c>
      <c r="C27" s="260"/>
      <c r="D27" s="247">
        <v>179</v>
      </c>
      <c r="E27" s="247" t="s">
        <v>1</v>
      </c>
      <c r="F27" s="247">
        <v>1324</v>
      </c>
      <c r="G27" s="247"/>
      <c r="H27" s="10"/>
      <c r="I27" s="244">
        <f t="shared" si="5"/>
        <v>1.1033136112049096</v>
      </c>
      <c r="J27" s="244"/>
      <c r="K27" s="244">
        <f t="shared" si="6"/>
        <v>1.9891099011001223</v>
      </c>
      <c r="L27" s="244"/>
      <c r="M27" s="244">
        <f t="shared" si="7"/>
        <v>1.0406596084164526</v>
      </c>
      <c r="N27" s="26"/>
    </row>
    <row r="28" spans="1:14" s="11" customFormat="1" ht="11.4">
      <c r="A28" s="46" t="s">
        <v>35</v>
      </c>
      <c r="B28" s="247">
        <f t="shared" si="4"/>
        <v>745</v>
      </c>
      <c r="C28" s="260" t="s">
        <v>1</v>
      </c>
      <c r="D28" s="247">
        <v>92</v>
      </c>
      <c r="E28" s="247" t="s">
        <v>1</v>
      </c>
      <c r="F28" s="247">
        <v>653</v>
      </c>
      <c r="G28" s="247" t="s">
        <v>1</v>
      </c>
      <c r="H28" s="10"/>
      <c r="I28" s="244">
        <f t="shared" si="5"/>
        <v>0.5468853229192665</v>
      </c>
      <c r="J28" s="244"/>
      <c r="K28" s="244">
        <f t="shared" si="6"/>
        <v>1.0223358150905657</v>
      </c>
      <c r="L28" s="244"/>
      <c r="M28" s="244">
        <f t="shared" si="7"/>
        <v>0.51325583406038022</v>
      </c>
      <c r="N28" s="26"/>
    </row>
    <row r="29" spans="1:14" s="11" customFormat="1" ht="11.4">
      <c r="A29" s="46" t="s">
        <v>11</v>
      </c>
      <c r="B29" s="247">
        <f t="shared" si="4"/>
        <v>2719</v>
      </c>
      <c r="C29" s="260"/>
      <c r="D29" s="247">
        <v>450</v>
      </c>
      <c r="E29" s="247" t="s">
        <v>1</v>
      </c>
      <c r="F29" s="247">
        <v>2269</v>
      </c>
      <c r="G29" s="247"/>
      <c r="H29" s="26"/>
      <c r="I29" s="282" t="s">
        <v>105</v>
      </c>
      <c r="J29" s="244"/>
      <c r="K29" s="282" t="s">
        <v>105</v>
      </c>
      <c r="L29" s="244"/>
      <c r="M29" s="282" t="s">
        <v>105</v>
      </c>
      <c r="N29" s="26"/>
    </row>
    <row r="30" spans="1:14" s="11" customFormat="1" ht="6.6" customHeight="1">
      <c r="A30" s="28"/>
      <c r="B30" s="410"/>
      <c r="C30" s="260"/>
      <c r="D30" s="410"/>
      <c r="E30" s="260"/>
      <c r="F30" s="410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61" t="s">
        <v>24</v>
      </c>
      <c r="B31" s="321">
        <f t="shared" ref="B31:B37" si="8">D31+F31</f>
        <v>76911</v>
      </c>
      <c r="C31" s="269"/>
      <c r="D31" s="321">
        <f>SUM(D32:D37)</f>
        <v>42831</v>
      </c>
      <c r="E31" s="259"/>
      <c r="F31" s="321">
        <f>SUM(F32:F37)</f>
        <v>34080</v>
      </c>
      <c r="G31" s="432"/>
      <c r="H31" s="345"/>
      <c r="I31" s="253">
        <f>SUM(I32:I36)</f>
        <v>100.00000000000001</v>
      </c>
      <c r="J31" s="253"/>
      <c r="K31" s="253">
        <f>SUM(K32:K36)</f>
        <v>100</v>
      </c>
      <c r="L31" s="253"/>
      <c r="M31" s="253">
        <f>SUM(M32:M36)</f>
        <v>100</v>
      </c>
      <c r="N31" s="41"/>
    </row>
    <row r="32" spans="1:14" s="11" customFormat="1" ht="11.4">
      <c r="A32" s="46" t="s">
        <v>42</v>
      </c>
      <c r="B32" s="247">
        <f t="shared" si="8"/>
        <v>17434</v>
      </c>
      <c r="C32" s="260"/>
      <c r="D32" s="247">
        <v>7316</v>
      </c>
      <c r="E32" s="247"/>
      <c r="F32" s="247">
        <v>10118</v>
      </c>
      <c r="G32" s="247"/>
      <c r="H32" s="26"/>
      <c r="I32" s="244">
        <f>B32*100/SUM(B32:B36)</f>
        <v>26.460856631150776</v>
      </c>
      <c r="J32" s="244"/>
      <c r="K32" s="244">
        <f>D32*100/SUM($D$32:$D$36)</f>
        <v>20.30135693870189</v>
      </c>
      <c r="L32" s="244"/>
      <c r="M32" s="244">
        <f>F32*100/SUM($F$32:$F$36)</f>
        <v>33.897282991054979</v>
      </c>
      <c r="N32" s="26"/>
    </row>
    <row r="33" spans="1:14" s="11" customFormat="1" ht="11.4">
      <c r="A33" s="46" t="s">
        <v>32</v>
      </c>
      <c r="B33" s="247">
        <f t="shared" si="8"/>
        <v>25585</v>
      </c>
      <c r="C33" s="260"/>
      <c r="D33" s="247">
        <v>15319</v>
      </c>
      <c r="E33" s="247"/>
      <c r="F33" s="247">
        <v>10266</v>
      </c>
      <c r="G33" s="247"/>
      <c r="H33" s="26"/>
      <c r="I33" s="244">
        <f>B33*100/SUM(B32:B36)</f>
        <v>38.832225358953345</v>
      </c>
      <c r="J33" s="244"/>
      <c r="K33" s="244">
        <f>D33*100/SUM($D$32:$D$36)</f>
        <v>42.509087881899163</v>
      </c>
      <c r="L33" s="244"/>
      <c r="M33" s="244">
        <f>F33*100/SUM($F$32:$F$36)</f>
        <v>34.393111997051825</v>
      </c>
      <c r="N33" s="26"/>
    </row>
    <row r="34" spans="1:14" s="11" customFormat="1" ht="11.4">
      <c r="A34" s="46" t="s">
        <v>33</v>
      </c>
      <c r="B34" s="247">
        <f t="shared" si="8"/>
        <v>16869</v>
      </c>
      <c r="C34" s="260"/>
      <c r="D34" s="247">
        <v>9234</v>
      </c>
      <c r="E34" s="247"/>
      <c r="F34" s="247">
        <v>7635</v>
      </c>
      <c r="G34" s="247"/>
      <c r="H34" s="26"/>
      <c r="I34" s="244">
        <f>B34*100/SUM(B32:B36)</f>
        <v>25.603314816501229</v>
      </c>
      <c r="J34" s="244"/>
      <c r="K34" s="244">
        <f>D34*100/SUM($D$32:$D$36)</f>
        <v>25.623664566972835</v>
      </c>
      <c r="L34" s="244"/>
      <c r="M34" s="244">
        <f>F34*100/SUM($F$32:$F$36)</f>
        <v>25.578746356661863</v>
      </c>
      <c r="N34" s="26"/>
    </row>
    <row r="35" spans="1:14" s="36" customFormat="1" ht="11.4">
      <c r="A35" s="46" t="s">
        <v>34</v>
      </c>
      <c r="B35" s="247">
        <f t="shared" si="8"/>
        <v>4548</v>
      </c>
      <c r="C35" s="260"/>
      <c r="D35" s="247">
        <v>3132</v>
      </c>
      <c r="E35" s="247"/>
      <c r="F35" s="247">
        <v>1416</v>
      </c>
      <c r="G35" s="247" t="s">
        <v>1</v>
      </c>
      <c r="H35" s="26"/>
      <c r="I35" s="244">
        <f>B35*100/SUM(B32:B36)</f>
        <v>6.9028321646480286</v>
      </c>
      <c r="J35" s="244"/>
      <c r="K35" s="244">
        <f>D35*100/SUM($D$32:$D$36)</f>
        <v>8.6910675139440023</v>
      </c>
      <c r="L35" s="244"/>
      <c r="M35" s="244">
        <f>F35*100/SUM($F$32:$F$36)</f>
        <v>4.7438775168347345</v>
      </c>
      <c r="N35" s="26"/>
    </row>
    <row r="36" spans="1:14" s="11" customFormat="1" ht="11.4">
      <c r="A36" s="46" t="s">
        <v>35</v>
      </c>
      <c r="B36" s="247">
        <f t="shared" si="8"/>
        <v>1450</v>
      </c>
      <c r="C36" s="260" t="s">
        <v>1</v>
      </c>
      <c r="D36" s="247">
        <v>1036</v>
      </c>
      <c r="E36" s="247" t="s">
        <v>1</v>
      </c>
      <c r="F36" s="247">
        <v>414</v>
      </c>
      <c r="G36" s="247" t="s">
        <v>1</v>
      </c>
      <c r="H36" s="26"/>
      <c r="I36" s="244">
        <f>B36*100/SUM(B32:B36)</f>
        <v>2.2007710287466229</v>
      </c>
      <c r="J36" s="244"/>
      <c r="K36" s="244">
        <f>D36*100/SUM($D$32:$D$36)</f>
        <v>2.8748230984821155</v>
      </c>
      <c r="L36" s="244"/>
      <c r="M36" s="244">
        <f>F36*100/SUM($F$32:$F$36)</f>
        <v>1.3869811383965962</v>
      </c>
      <c r="N36" s="26"/>
    </row>
    <row r="37" spans="1:14" s="11" customFormat="1" ht="11.4">
      <c r="A37" s="46" t="s">
        <v>11</v>
      </c>
      <c r="B37" s="247">
        <f t="shared" si="8"/>
        <v>11025</v>
      </c>
      <c r="C37" s="260"/>
      <c r="D37" s="247">
        <v>6794</v>
      </c>
      <c r="E37" s="247"/>
      <c r="F37" s="247">
        <v>4231</v>
      </c>
      <c r="G37" s="247"/>
      <c r="H37" s="26"/>
      <c r="I37" s="282" t="s">
        <v>105</v>
      </c>
      <c r="J37" s="244"/>
      <c r="K37" s="282" t="s">
        <v>105</v>
      </c>
      <c r="L37" s="244"/>
      <c r="M37" s="282" t="s">
        <v>105</v>
      </c>
      <c r="N37" s="26"/>
    </row>
    <row r="38" spans="1:14" s="11" customFormat="1" ht="6.6" customHeight="1">
      <c r="A38" s="26"/>
      <c r="B38" s="410"/>
      <c r="C38" s="260"/>
      <c r="D38" s="410"/>
      <c r="E38" s="260"/>
      <c r="F38" s="410"/>
      <c r="G38" s="260"/>
      <c r="H38" s="26"/>
      <c r="I38" s="244"/>
      <c r="J38" s="244"/>
      <c r="K38" s="244"/>
      <c r="L38" s="244"/>
      <c r="M38" s="244"/>
      <c r="N38" s="26"/>
    </row>
    <row r="39" spans="1:14" s="11" customFormat="1" ht="12">
      <c r="A39" s="448" t="s">
        <v>23</v>
      </c>
      <c r="B39" s="321">
        <f t="shared" ref="B39:B46" si="9">D39+F39</f>
        <v>29694</v>
      </c>
      <c r="C39" s="290"/>
      <c r="D39" s="321">
        <f>SUM(D40:D46)</f>
        <v>20870</v>
      </c>
      <c r="E39" s="259"/>
      <c r="F39" s="321">
        <f>SUM(F40:F46)</f>
        <v>8824</v>
      </c>
      <c r="G39" s="432"/>
      <c r="H39" s="345"/>
      <c r="I39" s="253">
        <f>SUM(I40:I45)</f>
        <v>100</v>
      </c>
      <c r="J39" s="253"/>
      <c r="K39" s="253">
        <f>SUM(K40:K45)</f>
        <v>100</v>
      </c>
      <c r="L39" s="253"/>
      <c r="M39" s="253">
        <f>SUM(M40:M45)</f>
        <v>100</v>
      </c>
      <c r="N39" s="41"/>
    </row>
    <row r="40" spans="1:14" s="11" customFormat="1" ht="12">
      <c r="A40" s="46" t="s">
        <v>177</v>
      </c>
      <c r="B40" s="247">
        <f>D40+F40</f>
        <v>2345</v>
      </c>
      <c r="C40" s="290"/>
      <c r="D40" s="247">
        <v>310</v>
      </c>
      <c r="E40" s="247" t="s">
        <v>1</v>
      </c>
      <c r="F40" s="247">
        <v>2035</v>
      </c>
      <c r="G40" s="432"/>
      <c r="H40" s="345"/>
      <c r="I40" s="244">
        <f t="shared" ref="I40:I45" si="10">B40*100/SUM($B$40:$B$45)</f>
        <v>9.5890410958904102</v>
      </c>
      <c r="J40" s="253"/>
      <c r="K40" s="244">
        <f t="shared" ref="K40:K45" si="11">D40*100/SUM($D$40:$D$45)</f>
        <v>1.82031708749266</v>
      </c>
      <c r="L40" s="253"/>
      <c r="M40" s="244">
        <f t="shared" ref="M40:M45" si="12">F40*100/SUM($F$40:$F$45)</f>
        <v>27.407407407407408</v>
      </c>
      <c r="N40" s="41"/>
    </row>
    <row r="41" spans="1:14" s="11" customFormat="1" ht="11.4">
      <c r="A41" s="46" t="s">
        <v>42</v>
      </c>
      <c r="B41" s="247">
        <f t="shared" si="9"/>
        <v>4456</v>
      </c>
      <c r="C41" s="260"/>
      <c r="D41" s="247">
        <v>3110</v>
      </c>
      <c r="E41" s="247"/>
      <c r="F41" s="247">
        <v>1346</v>
      </c>
      <c r="G41" s="260"/>
      <c r="H41" s="26"/>
      <c r="I41" s="244">
        <f t="shared" si="10"/>
        <v>18.221222653854017</v>
      </c>
      <c r="J41" s="244"/>
      <c r="K41" s="244">
        <f t="shared" si="11"/>
        <v>18.261890780974749</v>
      </c>
      <c r="L41" s="244"/>
      <c r="M41" s="244">
        <f t="shared" si="12"/>
        <v>18.127946127946128</v>
      </c>
      <c r="N41" s="26"/>
    </row>
    <row r="42" spans="1:14" s="11" customFormat="1" ht="11.4">
      <c r="A42" s="46" t="s">
        <v>32</v>
      </c>
      <c r="B42" s="247">
        <f t="shared" si="9"/>
        <v>8470</v>
      </c>
      <c r="C42" s="260"/>
      <c r="D42" s="247">
        <v>6501</v>
      </c>
      <c r="E42" s="247"/>
      <c r="F42" s="247">
        <v>1969</v>
      </c>
      <c r="G42" s="260"/>
      <c r="H42" s="26"/>
      <c r="I42" s="244">
        <f t="shared" si="10"/>
        <v>34.635043958290737</v>
      </c>
      <c r="J42" s="244"/>
      <c r="K42" s="244">
        <f t="shared" si="11"/>
        <v>38.173810921902522</v>
      </c>
      <c r="L42" s="244"/>
      <c r="M42" s="244">
        <f t="shared" si="12"/>
        <v>26.518518518518519</v>
      </c>
      <c r="N42" s="26"/>
    </row>
    <row r="43" spans="1:14" s="11" customFormat="1" ht="11.4">
      <c r="A43" s="46" t="s">
        <v>33</v>
      </c>
      <c r="B43" s="247">
        <f t="shared" si="9"/>
        <v>7353</v>
      </c>
      <c r="C43" s="260"/>
      <c r="D43" s="247">
        <v>5907</v>
      </c>
      <c r="E43" s="247"/>
      <c r="F43" s="247">
        <v>1446</v>
      </c>
      <c r="G43" s="260" t="s">
        <v>1</v>
      </c>
      <c r="H43" s="26"/>
      <c r="I43" s="244">
        <f t="shared" si="10"/>
        <v>30.067470864853814</v>
      </c>
      <c r="J43" s="244"/>
      <c r="K43" s="244">
        <f t="shared" si="11"/>
        <v>34.685848502642393</v>
      </c>
      <c r="L43" s="244"/>
      <c r="M43" s="244">
        <f t="shared" si="12"/>
        <v>19.474747474747474</v>
      </c>
      <c r="N43" s="26"/>
    </row>
    <row r="44" spans="1:14" s="11" customFormat="1" ht="11.4">
      <c r="A44" s="46" t="s">
        <v>34</v>
      </c>
      <c r="B44" s="247">
        <f t="shared" si="9"/>
        <v>1499</v>
      </c>
      <c r="C44" s="260"/>
      <c r="D44" s="247">
        <v>906</v>
      </c>
      <c r="E44" s="247" t="s">
        <v>1</v>
      </c>
      <c r="F44" s="247">
        <v>593</v>
      </c>
      <c r="G44" s="260" t="s">
        <v>1</v>
      </c>
      <c r="H44" s="26"/>
      <c r="I44" s="244">
        <f t="shared" si="10"/>
        <v>6.1296258433858108</v>
      </c>
      <c r="J44" s="244"/>
      <c r="K44" s="244">
        <f t="shared" si="11"/>
        <v>5.3200234879624189</v>
      </c>
      <c r="L44" s="244"/>
      <c r="M44" s="244">
        <f t="shared" si="12"/>
        <v>7.9865319865319861</v>
      </c>
      <c r="N44" s="26"/>
    </row>
    <row r="45" spans="1:14" s="11" customFormat="1" ht="11.4">
      <c r="A45" s="46" t="s">
        <v>35</v>
      </c>
      <c r="B45" s="247">
        <f t="shared" si="9"/>
        <v>332</v>
      </c>
      <c r="C45" s="260" t="s">
        <v>1</v>
      </c>
      <c r="D45" s="247">
        <v>296</v>
      </c>
      <c r="E45" s="247" t="s">
        <v>1</v>
      </c>
      <c r="F45" s="247">
        <v>36</v>
      </c>
      <c r="G45" s="260" t="s">
        <v>1</v>
      </c>
      <c r="H45" s="26"/>
      <c r="I45" s="244">
        <f t="shared" si="10"/>
        <v>1.3575955837252096</v>
      </c>
      <c r="J45" s="244"/>
      <c r="K45" s="244">
        <f t="shared" si="11"/>
        <v>1.7381092190252496</v>
      </c>
      <c r="L45" s="244"/>
      <c r="M45" s="244">
        <f t="shared" si="12"/>
        <v>0.48484848484848486</v>
      </c>
      <c r="N45" s="26"/>
    </row>
    <row r="46" spans="1:14" s="11" customFormat="1" ht="11.4">
      <c r="A46" s="46" t="s">
        <v>11</v>
      </c>
      <c r="B46" s="247">
        <f t="shared" si="9"/>
        <v>5239</v>
      </c>
      <c r="C46" s="260"/>
      <c r="D46" s="247">
        <v>3840</v>
      </c>
      <c r="E46" s="247"/>
      <c r="F46" s="247">
        <v>1399</v>
      </c>
      <c r="G46" s="260" t="s">
        <v>1</v>
      </c>
      <c r="H46" s="26"/>
      <c r="I46" s="282" t="s">
        <v>105</v>
      </c>
      <c r="J46" s="244"/>
      <c r="K46" s="282" t="s">
        <v>105</v>
      </c>
      <c r="L46" s="244"/>
      <c r="M46" s="282" t="s">
        <v>105</v>
      </c>
      <c r="N46" s="26"/>
    </row>
    <row r="47" spans="1:14" s="11" customFormat="1" ht="6.6" customHeight="1">
      <c r="A47" s="26"/>
      <c r="B47" s="238"/>
      <c r="C47" s="260"/>
      <c r="D47" s="247"/>
      <c r="E47" s="260"/>
      <c r="F47" s="410"/>
      <c r="G47" s="260"/>
      <c r="H47" s="10"/>
      <c r="I47" s="244"/>
      <c r="J47" s="244"/>
      <c r="K47" s="244"/>
      <c r="L47" s="244"/>
      <c r="M47" s="402"/>
      <c r="N47" s="26"/>
    </row>
    <row r="48" spans="1:14" s="11" customFormat="1" ht="13.8">
      <c r="A48" s="61" t="s">
        <v>171</v>
      </c>
      <c r="B48" s="236">
        <f t="shared" ref="B48:B53" si="13">D48+F48</f>
        <v>1720</v>
      </c>
      <c r="C48" s="260"/>
      <c r="D48" s="256">
        <f>SUM(D49:D53)</f>
        <v>503</v>
      </c>
      <c r="E48" s="261" t="s">
        <v>1</v>
      </c>
      <c r="F48" s="256">
        <f>SUM(F49:F53)</f>
        <v>1217</v>
      </c>
      <c r="G48" s="260"/>
      <c r="H48" s="21"/>
      <c r="I48" s="253">
        <f>SUM(I49:I52)</f>
        <v>100.00000000000001</v>
      </c>
      <c r="J48" s="253"/>
      <c r="K48" s="253">
        <f>SUM(K49:K52)</f>
        <v>100</v>
      </c>
      <c r="L48" s="253"/>
      <c r="M48" s="253">
        <f>SUM(M49:M52)</f>
        <v>99.999999999999986</v>
      </c>
      <c r="N48" s="83"/>
    </row>
    <row r="49" spans="1:14" s="11" customFormat="1" ht="12">
      <c r="A49" s="46" t="s">
        <v>42</v>
      </c>
      <c r="B49" s="247">
        <f t="shared" si="13"/>
        <v>438</v>
      </c>
      <c r="C49" s="260" t="s">
        <v>1</v>
      </c>
      <c r="D49" s="247">
        <v>0</v>
      </c>
      <c r="E49" s="247"/>
      <c r="F49" s="247">
        <v>438</v>
      </c>
      <c r="G49" s="260" t="s">
        <v>1</v>
      </c>
      <c r="H49" s="21"/>
      <c r="I49" s="244">
        <f>B49/SUM($B$49:$B$52)*100</f>
        <v>27.564505978602895</v>
      </c>
      <c r="J49" s="253"/>
      <c r="K49" s="244">
        <f>D49/SUM($D$49:$D$52)*100</f>
        <v>0</v>
      </c>
      <c r="L49" s="253"/>
      <c r="M49" s="244">
        <f>F49/SUM($F$49:$F$52)*100</f>
        <v>37.308347529812607</v>
      </c>
      <c r="N49" s="83"/>
    </row>
    <row r="50" spans="1:14" s="11" customFormat="1" ht="12">
      <c r="A50" s="46" t="s">
        <v>32</v>
      </c>
      <c r="B50" s="247">
        <f t="shared" si="13"/>
        <v>695</v>
      </c>
      <c r="C50" s="260" t="s">
        <v>1</v>
      </c>
      <c r="D50" s="247">
        <v>278</v>
      </c>
      <c r="E50" s="247" t="s">
        <v>1</v>
      </c>
      <c r="F50" s="247">
        <v>417</v>
      </c>
      <c r="G50" s="260" t="s">
        <v>1</v>
      </c>
      <c r="H50" s="21"/>
      <c r="I50" s="244">
        <f t="shared" ref="I50:I52" si="14">B50/SUM($B$49:$B$52)*100</f>
        <v>43.738200125865326</v>
      </c>
      <c r="J50" s="253"/>
      <c r="K50" s="244">
        <f t="shared" ref="K50:K52" si="15">D50/SUM($D$49:$D$52)*100</f>
        <v>66.987951807228924</v>
      </c>
      <c r="L50" s="253"/>
      <c r="M50" s="244">
        <f t="shared" ref="M50:M52" si="16">F50/SUM($F$49:$F$52)*100</f>
        <v>35.51959114139693</v>
      </c>
      <c r="N50" s="83"/>
    </row>
    <row r="51" spans="1:14" s="11" customFormat="1" ht="12">
      <c r="A51" s="46" t="s">
        <v>33</v>
      </c>
      <c r="B51" s="247">
        <f t="shared" si="13"/>
        <v>372</v>
      </c>
      <c r="C51" s="260" t="s">
        <v>1</v>
      </c>
      <c r="D51" s="247">
        <v>118</v>
      </c>
      <c r="E51" s="247" t="s">
        <v>1</v>
      </c>
      <c r="F51" s="247">
        <v>254</v>
      </c>
      <c r="G51" s="260" t="s">
        <v>1</v>
      </c>
      <c r="H51" s="21"/>
      <c r="I51" s="244">
        <f t="shared" si="14"/>
        <v>23.410950283196978</v>
      </c>
      <c r="J51" s="253"/>
      <c r="K51" s="244">
        <f t="shared" si="15"/>
        <v>28.433734939759038</v>
      </c>
      <c r="L51" s="253"/>
      <c r="M51" s="244">
        <f t="shared" si="16"/>
        <v>21.635434412265759</v>
      </c>
      <c r="N51" s="83"/>
    </row>
    <row r="52" spans="1:14" s="11" customFormat="1" ht="12">
      <c r="A52" s="46" t="s">
        <v>34</v>
      </c>
      <c r="B52" s="247">
        <f t="shared" si="13"/>
        <v>84</v>
      </c>
      <c r="C52" s="260" t="s">
        <v>1</v>
      </c>
      <c r="D52" s="247">
        <v>19</v>
      </c>
      <c r="E52" s="247" t="s">
        <v>1</v>
      </c>
      <c r="F52" s="247">
        <v>65</v>
      </c>
      <c r="G52" s="260" t="s">
        <v>1</v>
      </c>
      <c r="H52" s="21"/>
      <c r="I52" s="244">
        <f t="shared" si="14"/>
        <v>5.286343612334802</v>
      </c>
      <c r="J52" s="253"/>
      <c r="K52" s="244">
        <f t="shared" si="15"/>
        <v>4.5783132530120483</v>
      </c>
      <c r="L52" s="253"/>
      <c r="M52" s="244">
        <f t="shared" si="16"/>
        <v>5.5366269165247024</v>
      </c>
      <c r="N52" s="83"/>
    </row>
    <row r="53" spans="1:14" s="11" customFormat="1" ht="12">
      <c r="A53" s="46" t="s">
        <v>11</v>
      </c>
      <c r="B53" s="247">
        <f t="shared" si="13"/>
        <v>131</v>
      </c>
      <c r="C53" s="260" t="s">
        <v>1</v>
      </c>
      <c r="D53" s="247">
        <v>88</v>
      </c>
      <c r="E53" s="247" t="s">
        <v>1</v>
      </c>
      <c r="F53" s="247">
        <v>43</v>
      </c>
      <c r="G53" s="260" t="s">
        <v>1</v>
      </c>
      <c r="H53" s="21"/>
      <c r="I53" s="282" t="s">
        <v>105</v>
      </c>
      <c r="J53" s="253"/>
      <c r="K53" s="282" t="s">
        <v>105</v>
      </c>
      <c r="L53" s="253"/>
      <c r="M53" s="244" t="s">
        <v>105</v>
      </c>
      <c r="N53" s="83"/>
    </row>
    <row r="54" spans="1:14" s="11" customFormat="1" ht="6.6" customHeight="1">
      <c r="A54" s="26"/>
      <c r="B54" s="238"/>
      <c r="C54" s="260"/>
      <c r="D54" s="247"/>
      <c r="E54" s="247"/>
      <c r="F54" s="247"/>
      <c r="G54" s="260"/>
      <c r="H54" s="10"/>
      <c r="I54" s="244"/>
      <c r="J54" s="244"/>
      <c r="K54" s="244"/>
      <c r="L54" s="244"/>
      <c r="M54" s="402"/>
      <c r="N54" s="26"/>
    </row>
    <row r="55" spans="1:14" s="11" customFormat="1" ht="12">
      <c r="A55" s="61" t="s">
        <v>11</v>
      </c>
      <c r="B55" s="236">
        <f>D55+F55</f>
        <v>36484</v>
      </c>
      <c r="C55" s="236"/>
      <c r="D55" s="247">
        <v>18712</v>
      </c>
      <c r="E55" s="247"/>
      <c r="F55" s="247">
        <v>17772</v>
      </c>
      <c r="G55" s="260"/>
      <c r="H55" s="21"/>
      <c r="I55" s="296" t="s">
        <v>105</v>
      </c>
      <c r="J55" s="253"/>
      <c r="K55" s="296" t="s">
        <v>105</v>
      </c>
      <c r="L55" s="253"/>
      <c r="M55" s="296" t="s">
        <v>105</v>
      </c>
      <c r="N55" s="83"/>
    </row>
    <row r="56" spans="1:14" s="4" customFormat="1" ht="6.6" customHeight="1" thickBot="1">
      <c r="A56" s="57"/>
      <c r="B56" s="145"/>
      <c r="C56" s="374"/>
      <c r="D56" s="145"/>
      <c r="E56" s="374"/>
      <c r="F56" s="145"/>
      <c r="G56" s="374"/>
      <c r="H56" s="141"/>
      <c r="I56" s="319"/>
      <c r="J56" s="319"/>
      <c r="K56" s="319"/>
      <c r="L56" s="319"/>
      <c r="M56" s="319"/>
      <c r="N56" s="57"/>
    </row>
    <row r="57" spans="1:14" s="4" customFormat="1" ht="6.6" customHeight="1">
      <c r="B57" s="144"/>
      <c r="C57" s="331"/>
      <c r="D57" s="144"/>
      <c r="E57" s="331"/>
      <c r="F57" s="144"/>
      <c r="G57" s="334"/>
      <c r="H57" s="24"/>
      <c r="I57" s="7"/>
      <c r="J57" s="7"/>
      <c r="K57" s="7"/>
      <c r="L57" s="7"/>
      <c r="M57" s="7"/>
      <c r="N57" s="7"/>
    </row>
    <row r="58" spans="1:14" s="4" customFormat="1" ht="22.5" customHeight="1">
      <c r="A58" s="672" t="s">
        <v>213</v>
      </c>
      <c r="B58" s="672"/>
      <c r="C58" s="672"/>
      <c r="D58" s="672"/>
      <c r="E58" s="672"/>
      <c r="F58" s="672"/>
      <c r="G58" s="672"/>
      <c r="H58" s="672"/>
      <c r="I58" s="672"/>
      <c r="J58" s="672"/>
      <c r="K58" s="672"/>
      <c r="L58" s="672"/>
      <c r="M58" s="672"/>
      <c r="N58" s="672"/>
    </row>
    <row r="59" spans="1:14" s="4" customFormat="1" ht="11.4">
      <c r="A59" s="5" t="s">
        <v>59</v>
      </c>
      <c r="C59" s="330"/>
      <c r="E59" s="330"/>
      <c r="G59" s="330"/>
    </row>
    <row r="60" spans="1:14" s="4" customFormat="1" ht="11.4">
      <c r="A60" s="5" t="s">
        <v>162</v>
      </c>
      <c r="C60" s="330"/>
      <c r="E60" s="330"/>
      <c r="G60" s="330"/>
    </row>
    <row r="61" spans="1:14" s="4" customFormat="1" ht="24" customHeight="1">
      <c r="A61" s="649" t="s">
        <v>157</v>
      </c>
      <c r="B61" s="649"/>
      <c r="C61" s="649"/>
      <c r="D61" s="649"/>
      <c r="E61" s="649"/>
      <c r="F61" s="649"/>
      <c r="G61" s="649"/>
      <c r="H61" s="649"/>
      <c r="I61" s="649"/>
      <c r="J61" s="649"/>
      <c r="K61" s="649"/>
      <c r="L61" s="649"/>
      <c r="M61" s="649"/>
      <c r="N61" s="649"/>
    </row>
    <row r="62" spans="1:14" s="4" customFormat="1" ht="10.199999999999999">
      <c r="A62" s="3" t="s">
        <v>31</v>
      </c>
      <c r="B62" s="18"/>
      <c r="C62" s="331"/>
      <c r="D62" s="18"/>
      <c r="E62" s="331"/>
      <c r="F62" s="18"/>
      <c r="G62" s="334"/>
      <c r="H62" s="24"/>
    </row>
    <row r="63" spans="1:14" s="4" customFormat="1" ht="12.75" customHeight="1">
      <c r="A63" s="158" t="s">
        <v>117</v>
      </c>
      <c r="C63" s="330"/>
      <c r="E63" s="330"/>
      <c r="G63" s="330"/>
    </row>
    <row r="64" spans="1:14" s="4" customFormat="1" ht="10.199999999999999">
      <c r="A64" s="4" t="s">
        <v>186</v>
      </c>
      <c r="B64" s="6"/>
      <c r="C64" s="330"/>
      <c r="E64" s="330"/>
      <c r="G64" s="330"/>
      <c r="N64" s="7"/>
    </row>
    <row r="65" spans="1:8" ht="13.5" customHeight="1">
      <c r="A65" s="154"/>
    </row>
    <row r="66" spans="1:8" ht="12.75" customHeight="1">
      <c r="A66" s="399"/>
    </row>
    <row r="67" spans="1:8">
      <c r="A67" s="399"/>
      <c r="E67" s="383"/>
      <c r="F67" s="79"/>
      <c r="G67" s="383"/>
      <c r="H67" s="79"/>
    </row>
    <row r="68" spans="1:8">
      <c r="A68" s="154"/>
      <c r="B68" s="79"/>
      <c r="C68" s="383"/>
      <c r="D68" s="79"/>
      <c r="E68" s="383"/>
      <c r="F68" s="79"/>
      <c r="G68" s="383"/>
      <c r="H68" s="79"/>
    </row>
    <row r="69" spans="1:8">
      <c r="A69" s="154"/>
      <c r="B69" s="79"/>
      <c r="C69" s="383"/>
      <c r="D69" s="79"/>
      <c r="E69" s="383"/>
      <c r="F69" s="79"/>
      <c r="G69" s="383"/>
      <c r="H69" s="79"/>
    </row>
    <row r="70" spans="1:8">
      <c r="B70" s="79"/>
      <c r="C70" s="383"/>
      <c r="D70" s="79"/>
      <c r="E70" s="383"/>
      <c r="F70" s="79"/>
      <c r="G70" s="383"/>
      <c r="H70" s="79"/>
    </row>
    <row r="71" spans="1:8">
      <c r="B71" s="79"/>
      <c r="C71" s="383"/>
      <c r="D71" s="79"/>
      <c r="E71" s="383"/>
      <c r="F71" s="79"/>
      <c r="G71" s="383"/>
      <c r="H71" s="79"/>
    </row>
    <row r="72" spans="1:8">
      <c r="B72" s="79"/>
      <c r="C72" s="383"/>
      <c r="D72" s="79"/>
      <c r="E72" s="383"/>
      <c r="F72" s="79"/>
      <c r="G72" s="383"/>
      <c r="H72" s="79"/>
    </row>
    <row r="73" spans="1:8">
      <c r="B73" s="79"/>
      <c r="C73" s="383"/>
      <c r="D73" s="79"/>
      <c r="E73" s="383"/>
      <c r="F73" s="79"/>
      <c r="G73" s="383"/>
      <c r="H73" s="79"/>
    </row>
    <row r="74" spans="1:8">
      <c r="B74" s="79"/>
      <c r="C74" s="383"/>
      <c r="D74" s="79"/>
      <c r="E74" s="383"/>
      <c r="F74" s="79"/>
      <c r="G74" s="383"/>
      <c r="H74" s="79"/>
    </row>
    <row r="75" spans="1:8">
      <c r="B75" s="79"/>
      <c r="C75" s="383"/>
      <c r="D75" s="79"/>
      <c r="E75" s="383"/>
      <c r="F75" s="79"/>
      <c r="G75" s="383"/>
      <c r="H75" s="79"/>
    </row>
    <row r="76" spans="1:8">
      <c r="B76" s="79"/>
      <c r="C76" s="383"/>
      <c r="D76" s="79"/>
      <c r="E76" s="383"/>
      <c r="F76" s="79"/>
      <c r="G76" s="383"/>
      <c r="H76" s="79"/>
    </row>
    <row r="77" spans="1:8">
      <c r="B77" s="79"/>
      <c r="C77" s="383"/>
      <c r="D77" s="79"/>
      <c r="E77" s="383"/>
      <c r="F77" s="79"/>
      <c r="G77" s="383"/>
      <c r="H77" s="79"/>
    </row>
    <row r="78" spans="1:8">
      <c r="B78" s="79"/>
      <c r="C78" s="383"/>
      <c r="D78" s="79"/>
      <c r="E78" s="383"/>
      <c r="F78" s="79"/>
      <c r="G78" s="383"/>
      <c r="H78" s="79"/>
    </row>
    <row r="79" spans="1:8">
      <c r="B79" s="79"/>
      <c r="C79" s="383"/>
      <c r="D79" s="79"/>
      <c r="E79" s="383"/>
      <c r="F79" s="79"/>
      <c r="G79" s="383"/>
      <c r="H79" s="79"/>
    </row>
    <row r="80" spans="1:8">
      <c r="B80" s="79"/>
      <c r="C80" s="383"/>
      <c r="D80" s="79"/>
      <c r="E80" s="383"/>
      <c r="F80" s="79"/>
      <c r="G80" s="383"/>
      <c r="H80" s="79"/>
    </row>
    <row r="81" spans="2:8">
      <c r="B81" s="79"/>
      <c r="C81" s="383"/>
      <c r="D81" s="79"/>
      <c r="E81" s="383"/>
      <c r="F81" s="79"/>
      <c r="G81" s="383"/>
      <c r="H81" s="79"/>
    </row>
    <row r="82" spans="2:8">
      <c r="B82" s="79"/>
      <c r="C82" s="383"/>
      <c r="D82" s="79"/>
      <c r="E82" s="383"/>
      <c r="F82" s="79"/>
      <c r="G82" s="383"/>
      <c r="H82" s="79"/>
    </row>
    <row r="83" spans="2:8">
      <c r="B83" s="79"/>
      <c r="C83" s="383"/>
      <c r="D83" s="79"/>
      <c r="E83" s="383"/>
      <c r="F83" s="79"/>
      <c r="G83" s="383"/>
      <c r="H83" s="79"/>
    </row>
    <row r="84" spans="2:8">
      <c r="B84" s="79"/>
      <c r="C84" s="383"/>
      <c r="D84" s="79"/>
      <c r="E84" s="383"/>
      <c r="F84" s="79"/>
      <c r="G84" s="383"/>
      <c r="H84" s="79"/>
    </row>
    <row r="85" spans="2:8">
      <c r="B85" s="79"/>
      <c r="C85" s="383"/>
      <c r="D85" s="79"/>
      <c r="E85" s="383"/>
      <c r="F85" s="79"/>
      <c r="G85" s="383"/>
      <c r="H85" s="79"/>
    </row>
    <row r="86" spans="2:8">
      <c r="B86" s="79"/>
      <c r="C86" s="383"/>
      <c r="D86" s="79"/>
      <c r="E86" s="383"/>
      <c r="F86" s="79"/>
      <c r="G86" s="383"/>
      <c r="H86" s="79"/>
    </row>
    <row r="87" spans="2:8">
      <c r="B87" s="79"/>
      <c r="C87" s="383"/>
      <c r="D87" s="79"/>
      <c r="E87" s="383"/>
      <c r="F87" s="79"/>
      <c r="G87" s="383"/>
      <c r="H87" s="79"/>
    </row>
    <row r="88" spans="2:8">
      <c r="B88" s="79"/>
      <c r="C88" s="383"/>
      <c r="D88" s="79"/>
      <c r="E88" s="383"/>
      <c r="F88" s="79"/>
      <c r="G88" s="383"/>
      <c r="H88" s="79"/>
    </row>
    <row r="89" spans="2:8">
      <c r="B89" s="79"/>
      <c r="C89" s="383"/>
      <c r="D89" s="79"/>
      <c r="E89" s="383"/>
      <c r="F89" s="79"/>
      <c r="G89" s="383"/>
      <c r="H89" s="79"/>
    </row>
    <row r="90" spans="2:8">
      <c r="B90" s="79"/>
      <c r="C90" s="383"/>
      <c r="D90" s="79"/>
      <c r="E90" s="383"/>
      <c r="F90" s="79"/>
      <c r="G90" s="383"/>
      <c r="H90" s="79"/>
    </row>
    <row r="91" spans="2:8">
      <c r="B91" s="79"/>
      <c r="C91" s="383"/>
      <c r="D91" s="79"/>
      <c r="E91" s="383"/>
      <c r="F91" s="79"/>
      <c r="G91" s="383"/>
      <c r="H91" s="79"/>
    </row>
    <row r="92" spans="2:8">
      <c r="B92" s="79"/>
      <c r="C92" s="383"/>
      <c r="D92" s="79"/>
      <c r="E92" s="383"/>
      <c r="F92" s="79"/>
      <c r="G92" s="383"/>
      <c r="H92" s="79"/>
    </row>
    <row r="93" spans="2:8">
      <c r="B93" s="79"/>
      <c r="C93" s="383"/>
      <c r="D93" s="79"/>
      <c r="E93" s="383"/>
      <c r="F93" s="79"/>
      <c r="G93" s="383"/>
      <c r="H93" s="79"/>
    </row>
    <row r="94" spans="2:8">
      <c r="B94" s="79"/>
      <c r="C94" s="383"/>
      <c r="D94" s="79"/>
      <c r="E94" s="383"/>
      <c r="F94" s="79"/>
      <c r="G94" s="383"/>
      <c r="H94" s="79"/>
    </row>
    <row r="95" spans="2:8">
      <c r="B95" s="79"/>
      <c r="C95" s="383"/>
      <c r="D95" s="79"/>
      <c r="E95" s="383"/>
      <c r="F95" s="79"/>
      <c r="G95" s="383"/>
      <c r="H95" s="79"/>
    </row>
    <row r="96" spans="2:8">
      <c r="B96" s="79"/>
      <c r="C96" s="383"/>
      <c r="D96" s="79"/>
      <c r="E96" s="383"/>
      <c r="F96" s="79"/>
      <c r="G96" s="383"/>
      <c r="H96" s="79"/>
    </row>
    <row r="97" spans="2:8">
      <c r="B97" s="79"/>
      <c r="C97" s="383"/>
      <c r="D97" s="79"/>
      <c r="E97" s="383"/>
      <c r="F97" s="79"/>
      <c r="G97" s="383"/>
      <c r="H97" s="79"/>
    </row>
    <row r="98" spans="2:8">
      <c r="B98" s="79"/>
      <c r="C98" s="383"/>
      <c r="D98" s="79"/>
      <c r="E98" s="383"/>
      <c r="F98" s="79"/>
      <c r="G98" s="383"/>
      <c r="H98" s="79"/>
    </row>
    <row r="99" spans="2:8">
      <c r="B99" s="79"/>
      <c r="C99" s="383"/>
      <c r="D99" s="79"/>
      <c r="E99" s="383"/>
      <c r="F99" s="79"/>
      <c r="G99" s="383"/>
      <c r="H99" s="79"/>
    </row>
    <row r="100" spans="2:8">
      <c r="B100" s="79"/>
      <c r="C100" s="383"/>
      <c r="D100" s="79"/>
      <c r="E100" s="383"/>
      <c r="F100" s="79"/>
      <c r="G100" s="383"/>
      <c r="H100" s="79"/>
    </row>
    <row r="101" spans="2:8">
      <c r="B101" s="79"/>
      <c r="C101" s="383"/>
      <c r="D101" s="79"/>
      <c r="E101" s="383"/>
      <c r="F101" s="79"/>
      <c r="G101" s="383"/>
      <c r="H101" s="79"/>
    </row>
    <row r="102" spans="2:8">
      <c r="B102" s="79"/>
      <c r="C102" s="383"/>
      <c r="D102" s="79"/>
      <c r="E102" s="383"/>
      <c r="F102" s="79"/>
      <c r="G102" s="383"/>
      <c r="H102" s="79"/>
    </row>
    <row r="103" spans="2:8">
      <c r="B103" s="79"/>
      <c r="C103" s="383"/>
      <c r="D103" s="79"/>
      <c r="E103" s="383"/>
      <c r="F103" s="79"/>
      <c r="G103" s="383"/>
      <c r="H103" s="79"/>
    </row>
    <row r="104" spans="2:8">
      <c r="B104" s="79"/>
      <c r="C104" s="383"/>
      <c r="D104" s="79"/>
      <c r="E104" s="383"/>
      <c r="F104" s="79"/>
      <c r="G104" s="383"/>
      <c r="H104" s="79"/>
    </row>
    <row r="105" spans="2:8">
      <c r="B105" s="79"/>
      <c r="C105" s="383"/>
      <c r="D105" s="79"/>
      <c r="E105" s="383"/>
      <c r="F105" s="79"/>
      <c r="G105" s="383"/>
      <c r="H105" s="79"/>
    </row>
    <row r="106" spans="2:8">
      <c r="B106" s="79"/>
      <c r="C106" s="383"/>
      <c r="D106" s="79"/>
      <c r="E106" s="383"/>
      <c r="F106" s="79"/>
      <c r="G106" s="383"/>
      <c r="H106" s="79"/>
    </row>
    <row r="107" spans="2:8">
      <c r="B107" s="79"/>
      <c r="C107" s="383"/>
      <c r="D107" s="79"/>
      <c r="E107" s="383"/>
      <c r="F107" s="79"/>
      <c r="G107" s="383"/>
      <c r="H107" s="79"/>
    </row>
    <row r="108" spans="2:8">
      <c r="B108" s="79"/>
      <c r="C108" s="383"/>
      <c r="D108" s="79"/>
      <c r="E108" s="383"/>
      <c r="F108" s="79"/>
      <c r="G108" s="383"/>
      <c r="H108" s="79"/>
    </row>
    <row r="109" spans="2:8">
      <c r="B109" s="79"/>
      <c r="C109" s="383"/>
      <c r="D109" s="79"/>
      <c r="E109" s="383"/>
      <c r="F109" s="79"/>
      <c r="G109" s="383"/>
      <c r="H109" s="79"/>
    </row>
    <row r="110" spans="2:8">
      <c r="B110" s="79"/>
      <c r="C110" s="383"/>
      <c r="D110" s="79"/>
      <c r="E110" s="383"/>
      <c r="F110" s="79"/>
      <c r="G110" s="383"/>
      <c r="H110" s="79"/>
    </row>
    <row r="111" spans="2:8">
      <c r="B111" s="79"/>
      <c r="C111" s="383"/>
      <c r="D111" s="79"/>
      <c r="E111" s="383"/>
      <c r="F111" s="79"/>
      <c r="G111" s="383"/>
      <c r="H111" s="79"/>
    </row>
    <row r="112" spans="2:8">
      <c r="B112" s="79"/>
      <c r="C112" s="383"/>
      <c r="D112" s="79"/>
      <c r="E112" s="383"/>
      <c r="F112" s="79"/>
      <c r="G112" s="383"/>
      <c r="H112" s="79"/>
    </row>
    <row r="113" spans="2:8">
      <c r="B113" s="79"/>
      <c r="C113" s="383"/>
      <c r="D113" s="79"/>
      <c r="E113" s="383"/>
      <c r="F113" s="79"/>
      <c r="G113" s="383"/>
      <c r="H113" s="79"/>
    </row>
    <row r="114" spans="2:8">
      <c r="B114" s="79"/>
      <c r="C114" s="383"/>
      <c r="D114" s="79"/>
      <c r="E114" s="383"/>
      <c r="F114" s="79"/>
      <c r="G114" s="383"/>
      <c r="H114" s="79"/>
    </row>
    <row r="115" spans="2:8">
      <c r="B115" s="79"/>
      <c r="C115" s="383"/>
      <c r="D115" s="79"/>
      <c r="E115" s="383"/>
      <c r="F115" s="79"/>
      <c r="G115" s="383"/>
      <c r="H115" s="79"/>
    </row>
    <row r="116" spans="2:8">
      <c r="B116" s="79"/>
      <c r="C116" s="383"/>
      <c r="D116" s="79"/>
      <c r="E116" s="383"/>
      <c r="F116" s="79"/>
      <c r="G116" s="383"/>
      <c r="H116" s="79"/>
    </row>
    <row r="117" spans="2:8">
      <c r="B117" s="79"/>
      <c r="C117" s="383"/>
      <c r="D117" s="79"/>
      <c r="E117" s="383"/>
      <c r="F117" s="79"/>
      <c r="G117" s="383"/>
      <c r="H117" s="79"/>
    </row>
    <row r="118" spans="2:8">
      <c r="B118" s="79"/>
      <c r="C118" s="383"/>
      <c r="D118" s="79"/>
      <c r="E118" s="383"/>
      <c r="F118" s="79"/>
      <c r="G118" s="383"/>
      <c r="H118" s="79"/>
    </row>
    <row r="119" spans="2:8">
      <c r="B119" s="79"/>
      <c r="C119" s="383"/>
      <c r="D119" s="79"/>
      <c r="E119" s="383"/>
      <c r="F119" s="79"/>
      <c r="G119" s="383"/>
      <c r="H119" s="79"/>
    </row>
    <row r="120" spans="2:8">
      <c r="B120" s="79"/>
      <c r="C120" s="383"/>
      <c r="D120" s="79"/>
      <c r="E120" s="383"/>
      <c r="F120" s="79"/>
      <c r="G120" s="383"/>
      <c r="H120" s="79"/>
    </row>
    <row r="121" spans="2:8">
      <c r="B121" s="79"/>
      <c r="C121" s="383"/>
      <c r="D121" s="79"/>
      <c r="E121" s="383"/>
      <c r="F121" s="79"/>
      <c r="G121" s="383"/>
      <c r="H121" s="79"/>
    </row>
    <row r="122" spans="2:8">
      <c r="B122" s="79"/>
      <c r="C122" s="383"/>
      <c r="D122" s="79"/>
      <c r="E122" s="383"/>
      <c r="F122" s="79"/>
      <c r="G122" s="383"/>
      <c r="H122" s="79"/>
    </row>
    <row r="123" spans="2:8">
      <c r="B123" s="79"/>
      <c r="C123" s="383"/>
      <c r="D123" s="79"/>
      <c r="E123" s="383"/>
      <c r="F123" s="79"/>
      <c r="G123" s="383"/>
      <c r="H123" s="79"/>
    </row>
    <row r="124" spans="2:8">
      <c r="B124" s="79"/>
      <c r="C124" s="383"/>
      <c r="D124" s="79"/>
      <c r="E124" s="383"/>
      <c r="F124" s="79"/>
      <c r="G124" s="383"/>
      <c r="H124" s="79"/>
    </row>
    <row r="125" spans="2:8">
      <c r="B125" s="79"/>
      <c r="C125" s="383"/>
      <c r="D125" s="79"/>
      <c r="E125" s="383"/>
      <c r="F125" s="79"/>
      <c r="G125" s="383"/>
      <c r="H125" s="79"/>
    </row>
    <row r="126" spans="2:8">
      <c r="B126" s="79"/>
      <c r="C126" s="383"/>
      <c r="D126" s="79"/>
      <c r="E126" s="383"/>
      <c r="F126" s="79"/>
      <c r="G126" s="383"/>
      <c r="H126" s="79"/>
    </row>
    <row r="127" spans="2:8">
      <c r="B127" s="79"/>
      <c r="C127" s="383"/>
      <c r="D127" s="79"/>
      <c r="E127" s="383"/>
      <c r="F127" s="79"/>
      <c r="G127" s="383"/>
      <c r="H127" s="79"/>
    </row>
    <row r="128" spans="2:8">
      <c r="B128" s="79"/>
      <c r="C128" s="383"/>
      <c r="D128" s="79"/>
      <c r="E128" s="383"/>
      <c r="F128" s="79"/>
      <c r="G128" s="383"/>
      <c r="H128" s="79"/>
    </row>
    <row r="129" spans="2:8">
      <c r="B129" s="79"/>
      <c r="C129" s="383"/>
      <c r="D129" s="79"/>
      <c r="E129" s="383"/>
      <c r="F129" s="79"/>
      <c r="G129" s="383"/>
      <c r="H129" s="79"/>
    </row>
    <row r="130" spans="2:8">
      <c r="B130" s="79"/>
      <c r="C130" s="383"/>
      <c r="D130" s="79"/>
      <c r="E130" s="383"/>
      <c r="F130" s="79"/>
      <c r="G130" s="383"/>
      <c r="H130" s="79"/>
    </row>
    <row r="131" spans="2:8">
      <c r="B131" s="79"/>
      <c r="C131" s="383"/>
      <c r="D131" s="79"/>
      <c r="E131" s="383"/>
      <c r="F131" s="79"/>
      <c r="G131" s="383"/>
      <c r="H131" s="79"/>
    </row>
    <row r="132" spans="2:8">
      <c r="B132" s="79"/>
      <c r="C132" s="383"/>
      <c r="D132" s="79"/>
      <c r="E132" s="383"/>
      <c r="F132" s="79"/>
      <c r="G132" s="383"/>
      <c r="H132" s="79"/>
    </row>
    <row r="133" spans="2:8">
      <c r="B133" s="79"/>
      <c r="C133" s="383"/>
      <c r="D133" s="79"/>
      <c r="E133" s="383"/>
      <c r="F133" s="79"/>
      <c r="G133" s="383"/>
      <c r="H133" s="79"/>
    </row>
    <row r="134" spans="2:8">
      <c r="B134" s="79"/>
      <c r="C134" s="383"/>
      <c r="D134" s="79"/>
      <c r="E134" s="383"/>
      <c r="F134" s="79"/>
      <c r="G134" s="383"/>
      <c r="H134" s="79"/>
    </row>
    <row r="135" spans="2:8">
      <c r="B135" s="79"/>
      <c r="C135" s="383"/>
      <c r="D135" s="79"/>
      <c r="E135" s="383"/>
      <c r="F135" s="79"/>
      <c r="G135" s="383"/>
      <c r="H135" s="79"/>
    </row>
    <row r="136" spans="2:8">
      <c r="B136" s="79"/>
      <c r="C136" s="383"/>
      <c r="D136" s="79"/>
      <c r="E136" s="383"/>
      <c r="F136" s="79"/>
      <c r="G136" s="383"/>
      <c r="H136" s="79"/>
    </row>
    <row r="137" spans="2:8">
      <c r="B137" s="79"/>
      <c r="C137" s="383"/>
      <c r="D137" s="79"/>
      <c r="E137" s="383"/>
      <c r="F137" s="79"/>
      <c r="G137" s="383"/>
      <c r="H137" s="79"/>
    </row>
    <row r="138" spans="2:8">
      <c r="B138" s="79"/>
      <c r="C138" s="383"/>
      <c r="D138" s="79"/>
      <c r="E138" s="383"/>
      <c r="F138" s="79"/>
      <c r="G138" s="383"/>
      <c r="H138" s="79"/>
    </row>
    <row r="139" spans="2:8">
      <c r="B139" s="79"/>
      <c r="C139" s="383"/>
      <c r="D139" s="79"/>
      <c r="E139" s="383"/>
      <c r="F139" s="79"/>
      <c r="G139" s="383"/>
      <c r="H139" s="79"/>
    </row>
    <row r="140" spans="2:8">
      <c r="B140" s="79"/>
      <c r="C140" s="383"/>
      <c r="D140" s="79"/>
      <c r="E140" s="383"/>
      <c r="F140" s="79"/>
      <c r="G140" s="383"/>
      <c r="H140" s="79"/>
    </row>
    <row r="141" spans="2:8">
      <c r="B141" s="79"/>
      <c r="C141" s="383"/>
      <c r="D141" s="79"/>
      <c r="E141" s="383"/>
      <c r="F141" s="79"/>
      <c r="G141" s="383"/>
      <c r="H141" s="79"/>
    </row>
    <row r="142" spans="2:8">
      <c r="B142" s="79"/>
      <c r="C142" s="383"/>
      <c r="D142" s="79"/>
      <c r="E142" s="383"/>
      <c r="F142" s="79"/>
      <c r="G142" s="383"/>
      <c r="H142" s="79"/>
    </row>
    <row r="143" spans="2:8">
      <c r="B143" s="79"/>
      <c r="C143" s="383"/>
      <c r="D143" s="79"/>
      <c r="E143" s="383"/>
      <c r="F143" s="79"/>
      <c r="G143" s="383"/>
      <c r="H143" s="79"/>
    </row>
    <row r="144" spans="2:8">
      <c r="B144" s="79"/>
      <c r="C144" s="383"/>
      <c r="D144" s="79"/>
      <c r="E144" s="383"/>
      <c r="F144" s="79"/>
      <c r="G144" s="383"/>
      <c r="H144" s="79"/>
    </row>
    <row r="145" spans="2:8">
      <c r="B145" s="79"/>
      <c r="C145" s="383"/>
      <c r="D145" s="79"/>
      <c r="E145" s="383"/>
      <c r="F145" s="79"/>
      <c r="G145" s="383"/>
      <c r="H145" s="79"/>
    </row>
    <row r="146" spans="2:8">
      <c r="B146" s="79"/>
      <c r="C146" s="383"/>
      <c r="D146" s="79"/>
      <c r="E146" s="383"/>
      <c r="F146" s="79"/>
      <c r="G146" s="383"/>
      <c r="H146" s="79"/>
    </row>
    <row r="147" spans="2:8">
      <c r="B147" s="79"/>
      <c r="C147" s="383"/>
      <c r="D147" s="79"/>
      <c r="E147" s="383"/>
      <c r="F147" s="79"/>
      <c r="G147" s="383"/>
      <c r="H147" s="79"/>
    </row>
    <row r="148" spans="2:8">
      <c r="B148" s="79"/>
      <c r="C148" s="383"/>
      <c r="D148" s="79"/>
      <c r="E148" s="383"/>
      <c r="F148" s="79"/>
      <c r="G148" s="383"/>
      <c r="H148" s="79"/>
    </row>
    <row r="149" spans="2:8">
      <c r="B149" s="79"/>
      <c r="C149" s="383"/>
      <c r="D149" s="79"/>
      <c r="E149" s="383"/>
      <c r="F149" s="79"/>
      <c r="G149" s="383"/>
      <c r="H149" s="79"/>
    </row>
    <row r="150" spans="2:8">
      <c r="B150" s="79"/>
      <c r="C150" s="383"/>
      <c r="D150" s="79"/>
      <c r="E150" s="383"/>
      <c r="F150" s="79"/>
      <c r="G150" s="383"/>
      <c r="H150" s="79"/>
    </row>
    <row r="151" spans="2:8">
      <c r="B151" s="79"/>
      <c r="C151" s="383"/>
      <c r="D151" s="79"/>
      <c r="E151" s="383"/>
      <c r="F151" s="79"/>
      <c r="G151" s="383"/>
      <c r="H151" s="79"/>
    </row>
    <row r="152" spans="2:8">
      <c r="B152" s="79"/>
      <c r="C152" s="383"/>
      <c r="D152" s="79"/>
      <c r="E152" s="383"/>
      <c r="F152" s="79"/>
      <c r="G152" s="383"/>
      <c r="H152" s="79"/>
    </row>
    <row r="153" spans="2:8">
      <c r="B153" s="79"/>
      <c r="C153" s="383"/>
      <c r="D153" s="79"/>
      <c r="E153" s="383"/>
      <c r="F153" s="79"/>
      <c r="G153" s="383"/>
      <c r="H153" s="79"/>
    </row>
    <row r="154" spans="2:8">
      <c r="B154" s="79"/>
      <c r="C154" s="383"/>
      <c r="D154" s="79"/>
      <c r="E154" s="383"/>
      <c r="F154" s="79"/>
      <c r="G154" s="383"/>
      <c r="H154" s="79"/>
    </row>
    <row r="155" spans="2:8">
      <c r="B155" s="79"/>
      <c r="C155" s="383"/>
      <c r="D155" s="79"/>
      <c r="E155" s="383"/>
      <c r="F155" s="79"/>
      <c r="G155" s="383"/>
      <c r="H155" s="79"/>
    </row>
    <row r="156" spans="2:8">
      <c r="B156" s="79"/>
      <c r="C156" s="383"/>
      <c r="D156" s="79"/>
      <c r="E156" s="383"/>
      <c r="F156" s="79"/>
      <c r="G156" s="383"/>
      <c r="H156" s="79"/>
    </row>
    <row r="157" spans="2:8">
      <c r="B157" s="79"/>
      <c r="C157" s="383"/>
      <c r="D157" s="79"/>
      <c r="E157" s="383"/>
      <c r="F157" s="79"/>
      <c r="G157" s="383"/>
      <c r="H157" s="79"/>
    </row>
    <row r="158" spans="2:8">
      <c r="B158" s="79"/>
      <c r="C158" s="383"/>
      <c r="D158" s="79"/>
      <c r="E158" s="383"/>
      <c r="F158" s="79"/>
      <c r="G158" s="383"/>
      <c r="H158" s="79"/>
    </row>
    <row r="159" spans="2:8">
      <c r="B159" s="79"/>
      <c r="C159" s="383"/>
      <c r="D159" s="79"/>
      <c r="E159" s="383"/>
      <c r="F159" s="79"/>
      <c r="G159" s="383"/>
      <c r="H159" s="79"/>
    </row>
    <row r="160" spans="2:8">
      <c r="B160" s="79"/>
      <c r="C160" s="383"/>
      <c r="D160" s="79"/>
      <c r="E160" s="383"/>
      <c r="F160" s="79"/>
      <c r="G160" s="383"/>
      <c r="H160" s="79"/>
    </row>
    <row r="161" spans="2:8">
      <c r="B161" s="79"/>
      <c r="C161" s="383"/>
      <c r="D161" s="79"/>
      <c r="E161" s="383"/>
      <c r="F161" s="79"/>
      <c r="G161" s="383"/>
      <c r="H161" s="79"/>
    </row>
    <row r="162" spans="2:8">
      <c r="B162" s="79"/>
      <c r="C162" s="383"/>
      <c r="D162" s="79"/>
      <c r="E162" s="383"/>
      <c r="F162" s="79"/>
      <c r="G162" s="383"/>
      <c r="H162" s="79"/>
    </row>
    <row r="163" spans="2:8">
      <c r="B163" s="79"/>
      <c r="C163" s="383"/>
      <c r="D163" s="79"/>
      <c r="E163" s="383"/>
      <c r="F163" s="79"/>
      <c r="G163" s="383"/>
      <c r="H163" s="79"/>
    </row>
    <row r="164" spans="2:8">
      <c r="B164" s="79"/>
      <c r="C164" s="383"/>
      <c r="D164" s="79"/>
      <c r="E164" s="383"/>
      <c r="F164" s="79"/>
      <c r="G164" s="383"/>
      <c r="H164" s="79"/>
    </row>
    <row r="165" spans="2:8">
      <c r="B165" s="79"/>
      <c r="C165" s="383"/>
      <c r="D165" s="79"/>
      <c r="E165" s="383"/>
      <c r="F165" s="79"/>
      <c r="G165" s="383"/>
      <c r="H165" s="79"/>
    </row>
    <row r="166" spans="2:8">
      <c r="B166" s="79"/>
      <c r="C166" s="383"/>
      <c r="D166" s="79"/>
      <c r="E166" s="383"/>
      <c r="F166" s="79"/>
      <c r="G166" s="383"/>
      <c r="H166" s="79"/>
    </row>
    <row r="167" spans="2:8">
      <c r="B167" s="79"/>
      <c r="C167" s="383"/>
      <c r="D167" s="79"/>
      <c r="E167" s="383"/>
      <c r="F167" s="79"/>
      <c r="G167" s="383"/>
      <c r="H167" s="79"/>
    </row>
    <row r="168" spans="2:8">
      <c r="B168" s="79"/>
      <c r="C168" s="383"/>
      <c r="D168" s="79"/>
      <c r="E168" s="383"/>
      <c r="F168" s="79"/>
      <c r="G168" s="383"/>
      <c r="H168" s="79"/>
    </row>
    <row r="169" spans="2:8">
      <c r="B169" s="79"/>
      <c r="C169" s="383"/>
      <c r="D169" s="79"/>
      <c r="E169" s="383"/>
      <c r="F169" s="79"/>
      <c r="G169" s="383"/>
      <c r="H169" s="79"/>
    </row>
    <row r="170" spans="2:8">
      <c r="B170" s="79"/>
      <c r="C170" s="383"/>
      <c r="D170" s="79"/>
      <c r="E170" s="383"/>
      <c r="F170" s="79"/>
      <c r="G170" s="383"/>
      <c r="H170" s="79"/>
    </row>
    <row r="171" spans="2:8">
      <c r="B171" s="79"/>
      <c r="C171" s="383"/>
      <c r="D171" s="79"/>
      <c r="E171" s="383"/>
      <c r="F171" s="79"/>
      <c r="G171" s="383"/>
      <c r="H171" s="79"/>
    </row>
    <row r="172" spans="2:8">
      <c r="B172" s="79"/>
      <c r="C172" s="383"/>
      <c r="D172" s="79"/>
      <c r="E172" s="383"/>
      <c r="F172" s="79"/>
      <c r="G172" s="383"/>
      <c r="H172" s="79"/>
    </row>
    <row r="173" spans="2:8">
      <c r="B173" s="79"/>
      <c r="C173" s="383"/>
      <c r="D173" s="79"/>
      <c r="E173" s="383"/>
      <c r="F173" s="79"/>
      <c r="G173" s="383"/>
      <c r="H173" s="79"/>
    </row>
    <row r="174" spans="2:8">
      <c r="B174" s="79"/>
      <c r="C174" s="383"/>
      <c r="D174" s="79"/>
      <c r="E174" s="383"/>
      <c r="F174" s="79"/>
      <c r="G174" s="383"/>
      <c r="H174" s="79"/>
    </row>
    <row r="175" spans="2:8">
      <c r="B175" s="79"/>
      <c r="C175" s="383"/>
      <c r="D175" s="79"/>
      <c r="E175" s="383"/>
      <c r="F175" s="79"/>
      <c r="G175" s="383"/>
      <c r="H175" s="79"/>
    </row>
    <row r="176" spans="2:8">
      <c r="B176" s="79"/>
      <c r="C176" s="383"/>
      <c r="D176" s="79"/>
      <c r="E176" s="383"/>
      <c r="F176" s="79"/>
      <c r="G176" s="383"/>
      <c r="H176" s="79"/>
    </row>
    <row r="177" spans="2:8">
      <c r="B177" s="79"/>
      <c r="C177" s="383"/>
      <c r="D177" s="79"/>
      <c r="E177" s="383"/>
      <c r="F177" s="79"/>
      <c r="G177" s="383"/>
      <c r="H177" s="79"/>
    </row>
    <row r="178" spans="2:8">
      <c r="B178" s="79"/>
      <c r="C178" s="383"/>
      <c r="D178" s="79"/>
      <c r="E178" s="383"/>
      <c r="F178" s="79"/>
      <c r="G178" s="383"/>
      <c r="H178" s="79"/>
    </row>
    <row r="179" spans="2:8">
      <c r="B179" s="79"/>
      <c r="C179" s="383"/>
      <c r="D179" s="79"/>
      <c r="E179" s="383"/>
      <c r="F179" s="79"/>
      <c r="G179" s="383"/>
      <c r="H179" s="79"/>
    </row>
    <row r="180" spans="2:8">
      <c r="B180" s="79"/>
      <c r="C180" s="383"/>
      <c r="D180" s="79"/>
      <c r="E180" s="383"/>
      <c r="F180" s="79"/>
      <c r="G180" s="383"/>
      <c r="H180" s="79"/>
    </row>
    <row r="181" spans="2:8">
      <c r="B181" s="79"/>
      <c r="C181" s="383"/>
      <c r="D181" s="79"/>
      <c r="E181" s="383"/>
      <c r="F181" s="79"/>
      <c r="G181" s="383"/>
      <c r="H181" s="79"/>
    </row>
    <row r="182" spans="2:8">
      <c r="B182" s="79"/>
      <c r="C182" s="383"/>
      <c r="D182" s="79"/>
      <c r="E182" s="383"/>
      <c r="F182" s="79"/>
      <c r="G182" s="383"/>
      <c r="H182" s="79"/>
    </row>
    <row r="183" spans="2:8">
      <c r="B183" s="79"/>
      <c r="C183" s="383"/>
      <c r="D183" s="79"/>
      <c r="E183" s="383"/>
      <c r="F183" s="79"/>
      <c r="G183" s="383"/>
      <c r="H183" s="79"/>
    </row>
    <row r="184" spans="2:8">
      <c r="B184" s="79"/>
      <c r="C184" s="383"/>
      <c r="D184" s="79"/>
      <c r="E184" s="383"/>
      <c r="F184" s="79"/>
      <c r="G184" s="383"/>
      <c r="H184" s="79"/>
    </row>
    <row r="185" spans="2:8">
      <c r="B185" s="79"/>
      <c r="C185" s="383"/>
      <c r="D185" s="79"/>
      <c r="E185" s="383"/>
      <c r="F185" s="79"/>
      <c r="G185" s="383"/>
      <c r="H185" s="79"/>
    </row>
    <row r="186" spans="2:8">
      <c r="B186" s="79"/>
      <c r="C186" s="383"/>
      <c r="D186" s="79"/>
      <c r="E186" s="383"/>
      <c r="F186" s="79"/>
      <c r="G186" s="383"/>
      <c r="H186" s="79"/>
    </row>
    <row r="187" spans="2:8">
      <c r="B187" s="79"/>
      <c r="C187" s="383"/>
      <c r="D187" s="79"/>
      <c r="E187" s="383"/>
      <c r="F187" s="79"/>
      <c r="G187" s="383"/>
      <c r="H187" s="79"/>
    </row>
    <row r="188" spans="2:8">
      <c r="B188" s="79"/>
      <c r="C188" s="383"/>
      <c r="D188" s="79"/>
      <c r="E188" s="383"/>
      <c r="F188" s="79"/>
      <c r="G188" s="383"/>
      <c r="H188" s="79"/>
    </row>
    <row r="189" spans="2:8">
      <c r="B189" s="79"/>
      <c r="C189" s="383"/>
      <c r="D189" s="79"/>
      <c r="E189" s="383"/>
      <c r="F189" s="79"/>
      <c r="G189" s="383"/>
      <c r="H189" s="79"/>
    </row>
    <row r="190" spans="2:8">
      <c r="B190" s="79"/>
      <c r="C190" s="383"/>
      <c r="D190" s="79"/>
      <c r="E190" s="383"/>
      <c r="F190" s="79"/>
      <c r="G190" s="383"/>
      <c r="H190" s="79"/>
    </row>
    <row r="191" spans="2:8">
      <c r="B191" s="79"/>
      <c r="C191" s="383"/>
      <c r="D191" s="79"/>
      <c r="E191" s="383"/>
      <c r="F191" s="79"/>
      <c r="G191" s="383"/>
      <c r="H191" s="79"/>
    </row>
    <row r="192" spans="2:8">
      <c r="B192" s="79"/>
      <c r="C192" s="383"/>
      <c r="D192" s="79"/>
      <c r="E192" s="383"/>
      <c r="F192" s="79"/>
      <c r="G192" s="383"/>
      <c r="H192" s="79"/>
    </row>
    <row r="193" spans="2:8">
      <c r="B193" s="79"/>
      <c r="C193" s="383"/>
      <c r="D193" s="79"/>
      <c r="E193" s="383"/>
      <c r="F193" s="79"/>
      <c r="G193" s="383"/>
      <c r="H193" s="79"/>
    </row>
    <row r="194" spans="2:8">
      <c r="B194" s="79"/>
      <c r="C194" s="383"/>
      <c r="D194" s="79"/>
      <c r="E194" s="383"/>
      <c r="F194" s="79"/>
      <c r="G194" s="383"/>
      <c r="H194" s="79"/>
    </row>
    <row r="195" spans="2:8">
      <c r="B195" s="79"/>
      <c r="C195" s="383"/>
      <c r="D195" s="79"/>
      <c r="E195" s="383"/>
      <c r="F195" s="79"/>
      <c r="G195" s="383"/>
      <c r="H195" s="79"/>
    </row>
    <row r="196" spans="2:8">
      <c r="B196" s="79"/>
      <c r="C196" s="383"/>
      <c r="D196" s="79"/>
      <c r="E196" s="383"/>
      <c r="F196" s="79"/>
      <c r="G196" s="383"/>
      <c r="H196" s="79"/>
    </row>
    <row r="197" spans="2:8">
      <c r="B197" s="79"/>
      <c r="C197" s="383"/>
      <c r="D197" s="79"/>
      <c r="E197" s="383"/>
      <c r="F197" s="79"/>
      <c r="G197" s="383"/>
      <c r="H197" s="79"/>
    </row>
    <row r="198" spans="2:8">
      <c r="B198" s="79"/>
      <c r="C198" s="383"/>
      <c r="D198" s="79"/>
      <c r="E198" s="383"/>
      <c r="F198" s="79"/>
      <c r="G198" s="383"/>
      <c r="H198" s="79"/>
    </row>
    <row r="199" spans="2:8">
      <c r="B199" s="79"/>
      <c r="C199" s="383"/>
      <c r="D199" s="79"/>
      <c r="E199" s="383"/>
      <c r="F199" s="79"/>
      <c r="G199" s="383"/>
      <c r="H199" s="79"/>
    </row>
    <row r="200" spans="2:8">
      <c r="B200" s="79"/>
      <c r="C200" s="383"/>
      <c r="D200" s="79"/>
      <c r="E200" s="383"/>
      <c r="F200" s="79"/>
      <c r="G200" s="383"/>
      <c r="H200" s="79"/>
    </row>
    <row r="201" spans="2:8">
      <c r="B201" s="79"/>
      <c r="C201" s="383"/>
      <c r="D201" s="79"/>
      <c r="E201" s="383"/>
      <c r="F201" s="79"/>
      <c r="G201" s="383"/>
      <c r="H201" s="79"/>
    </row>
    <row r="202" spans="2:8">
      <c r="B202" s="79"/>
      <c r="C202" s="383"/>
      <c r="D202" s="79"/>
      <c r="E202" s="383"/>
      <c r="F202" s="79"/>
      <c r="G202" s="383"/>
      <c r="H202" s="79"/>
    </row>
    <row r="203" spans="2:8">
      <c r="B203" s="79"/>
      <c r="C203" s="383"/>
      <c r="D203" s="79"/>
      <c r="E203" s="383"/>
      <c r="F203" s="79"/>
      <c r="G203" s="383"/>
      <c r="H203" s="79"/>
    </row>
    <row r="204" spans="2:8">
      <c r="B204" s="79"/>
      <c r="C204" s="383"/>
      <c r="D204" s="79"/>
      <c r="E204" s="383"/>
      <c r="F204" s="79"/>
      <c r="G204" s="383"/>
      <c r="H204" s="79"/>
    </row>
    <row r="205" spans="2:8">
      <c r="B205" s="79"/>
      <c r="C205" s="383"/>
      <c r="D205" s="79"/>
      <c r="E205" s="383"/>
      <c r="F205" s="79"/>
      <c r="G205" s="383"/>
      <c r="H205" s="79"/>
    </row>
    <row r="206" spans="2:8">
      <c r="B206" s="79"/>
      <c r="C206" s="383"/>
      <c r="D206" s="79"/>
      <c r="E206" s="383"/>
      <c r="F206" s="79"/>
      <c r="G206" s="383"/>
      <c r="H206" s="79"/>
    </row>
    <row r="207" spans="2:8">
      <c r="B207" s="79"/>
      <c r="C207" s="383"/>
      <c r="D207" s="79"/>
      <c r="E207" s="383"/>
      <c r="F207" s="79"/>
      <c r="G207" s="383"/>
      <c r="H207" s="79"/>
    </row>
    <row r="208" spans="2:8">
      <c r="B208" s="79"/>
      <c r="C208" s="383"/>
      <c r="D208" s="79"/>
      <c r="E208" s="383"/>
      <c r="F208" s="79"/>
      <c r="G208" s="383"/>
      <c r="H208" s="79"/>
    </row>
    <row r="209" spans="2:8">
      <c r="B209" s="79"/>
      <c r="C209" s="383"/>
      <c r="D209" s="79"/>
      <c r="E209" s="383"/>
      <c r="F209" s="79"/>
      <c r="G209" s="383"/>
      <c r="H209" s="79"/>
    </row>
    <row r="210" spans="2:8">
      <c r="B210" s="79"/>
      <c r="C210" s="383"/>
      <c r="D210" s="79"/>
      <c r="E210" s="383"/>
      <c r="F210" s="79"/>
      <c r="G210" s="383"/>
      <c r="H210" s="79"/>
    </row>
    <row r="211" spans="2:8">
      <c r="B211" s="79"/>
      <c r="C211" s="383"/>
      <c r="D211" s="79"/>
      <c r="E211" s="383"/>
      <c r="F211" s="79"/>
      <c r="G211" s="383"/>
      <c r="H211" s="79"/>
    </row>
    <row r="212" spans="2:8">
      <c r="B212" s="79"/>
      <c r="C212" s="383"/>
      <c r="D212" s="79"/>
      <c r="E212" s="383"/>
      <c r="F212" s="79"/>
      <c r="G212" s="383"/>
      <c r="H212" s="79"/>
    </row>
    <row r="213" spans="2:8">
      <c r="B213" s="79"/>
      <c r="C213" s="383"/>
      <c r="D213" s="79"/>
      <c r="E213" s="383"/>
      <c r="F213" s="79"/>
      <c r="G213" s="383"/>
      <c r="H213" s="79"/>
    </row>
    <row r="214" spans="2:8">
      <c r="B214" s="79"/>
      <c r="C214" s="383"/>
      <c r="D214" s="79"/>
      <c r="E214" s="383"/>
      <c r="F214" s="79"/>
      <c r="G214" s="383"/>
      <c r="H214" s="79"/>
    </row>
    <row r="215" spans="2:8">
      <c r="B215" s="79"/>
      <c r="C215" s="383"/>
      <c r="D215" s="79"/>
      <c r="E215" s="383"/>
      <c r="F215" s="79"/>
      <c r="G215" s="383"/>
      <c r="H215" s="79"/>
    </row>
    <row r="216" spans="2:8">
      <c r="B216" s="79"/>
      <c r="C216" s="383"/>
      <c r="D216" s="79"/>
      <c r="E216" s="383"/>
      <c r="F216" s="79"/>
      <c r="G216" s="383"/>
      <c r="H216" s="79"/>
    </row>
    <row r="217" spans="2:8">
      <c r="B217" s="79"/>
      <c r="C217" s="383"/>
      <c r="D217" s="79"/>
      <c r="E217" s="383"/>
      <c r="F217" s="79"/>
      <c r="G217" s="383"/>
      <c r="H217" s="79"/>
    </row>
    <row r="218" spans="2:8">
      <c r="B218" s="79"/>
      <c r="C218" s="383"/>
      <c r="D218" s="79"/>
      <c r="E218" s="383"/>
      <c r="F218" s="79"/>
      <c r="G218" s="383"/>
      <c r="H218" s="79"/>
    </row>
    <row r="219" spans="2:8">
      <c r="B219" s="79"/>
      <c r="C219" s="383"/>
      <c r="D219" s="79"/>
      <c r="E219" s="383"/>
      <c r="F219" s="79"/>
      <c r="G219" s="383"/>
      <c r="H219" s="79"/>
    </row>
    <row r="220" spans="2:8">
      <c r="B220" s="79"/>
      <c r="C220" s="383"/>
      <c r="D220" s="79"/>
      <c r="E220" s="383"/>
      <c r="F220" s="79"/>
      <c r="G220" s="383"/>
      <c r="H220" s="79"/>
    </row>
    <row r="221" spans="2:8">
      <c r="B221" s="79"/>
      <c r="C221" s="383"/>
      <c r="D221" s="79"/>
      <c r="E221" s="383"/>
      <c r="F221" s="79"/>
      <c r="G221" s="383"/>
      <c r="H221" s="79"/>
    </row>
    <row r="222" spans="2:8">
      <c r="B222" s="79"/>
      <c r="C222" s="383"/>
      <c r="D222" s="79"/>
      <c r="E222" s="383"/>
      <c r="F222" s="79"/>
      <c r="G222" s="383"/>
      <c r="H222" s="79"/>
    </row>
    <row r="223" spans="2:8">
      <c r="B223" s="79"/>
      <c r="C223" s="383"/>
      <c r="D223" s="79"/>
      <c r="E223" s="383"/>
      <c r="F223" s="79"/>
      <c r="G223" s="383"/>
      <c r="H223" s="79"/>
    </row>
    <row r="224" spans="2:8">
      <c r="B224" s="79"/>
      <c r="C224" s="383"/>
      <c r="D224" s="79"/>
      <c r="E224" s="383"/>
      <c r="F224" s="79"/>
      <c r="G224" s="383"/>
      <c r="H224" s="79"/>
    </row>
    <row r="225" spans="2:8">
      <c r="B225" s="79"/>
      <c r="C225" s="383"/>
      <c r="D225" s="79"/>
      <c r="E225" s="383"/>
      <c r="F225" s="79"/>
      <c r="G225" s="383"/>
      <c r="H225" s="79"/>
    </row>
    <row r="226" spans="2:8">
      <c r="B226" s="79"/>
      <c r="C226" s="383"/>
      <c r="D226" s="79"/>
      <c r="E226" s="383"/>
      <c r="F226" s="79"/>
      <c r="G226" s="383"/>
      <c r="H226" s="79"/>
    </row>
    <row r="227" spans="2:8">
      <c r="B227" s="79"/>
      <c r="C227" s="383"/>
      <c r="D227" s="79"/>
      <c r="E227" s="383"/>
      <c r="F227" s="79"/>
      <c r="G227" s="383"/>
      <c r="H227" s="79"/>
    </row>
    <row r="228" spans="2:8">
      <c r="B228" s="79"/>
      <c r="C228" s="383"/>
      <c r="D228" s="79"/>
      <c r="E228" s="383"/>
      <c r="F228" s="79"/>
      <c r="G228" s="383"/>
      <c r="H228" s="79"/>
    </row>
    <row r="229" spans="2:8">
      <c r="B229" s="79"/>
      <c r="C229" s="383"/>
      <c r="D229" s="79"/>
      <c r="E229" s="383"/>
      <c r="F229" s="79"/>
      <c r="G229" s="383"/>
      <c r="H229" s="79"/>
    </row>
    <row r="230" spans="2:8">
      <c r="B230" s="79"/>
      <c r="C230" s="383"/>
      <c r="D230" s="79"/>
      <c r="E230" s="383"/>
      <c r="F230" s="79"/>
      <c r="G230" s="383"/>
      <c r="H230" s="79"/>
    </row>
    <row r="231" spans="2:8">
      <c r="B231" s="79"/>
      <c r="C231" s="383"/>
      <c r="D231" s="79"/>
      <c r="E231" s="383"/>
      <c r="F231" s="79"/>
      <c r="G231" s="383"/>
      <c r="H231" s="79"/>
    </row>
    <row r="232" spans="2:8">
      <c r="B232" s="79"/>
      <c r="C232" s="383"/>
      <c r="D232" s="79"/>
      <c r="E232" s="383"/>
      <c r="F232" s="79"/>
      <c r="G232" s="383"/>
      <c r="H232" s="79"/>
    </row>
    <row r="233" spans="2:8">
      <c r="B233" s="79"/>
      <c r="C233" s="383"/>
      <c r="D233" s="79"/>
      <c r="E233" s="383"/>
      <c r="F233" s="79"/>
      <c r="G233" s="383"/>
      <c r="H233" s="79"/>
    </row>
    <row r="234" spans="2:8">
      <c r="B234" s="79"/>
      <c r="C234" s="383"/>
      <c r="D234" s="79"/>
      <c r="E234" s="383"/>
      <c r="F234" s="79"/>
      <c r="G234" s="383"/>
      <c r="H234" s="79"/>
    </row>
    <row r="235" spans="2:8">
      <c r="B235" s="79"/>
      <c r="C235" s="383"/>
      <c r="D235" s="79"/>
      <c r="E235" s="383"/>
      <c r="F235" s="79"/>
      <c r="G235" s="383"/>
      <c r="H235" s="79"/>
    </row>
    <row r="236" spans="2:8">
      <c r="B236" s="79"/>
      <c r="C236" s="383"/>
      <c r="D236" s="79"/>
      <c r="E236" s="383"/>
      <c r="F236" s="79"/>
      <c r="G236" s="383"/>
      <c r="H236" s="79"/>
    </row>
    <row r="237" spans="2:8">
      <c r="B237" s="79"/>
      <c r="C237" s="383"/>
      <c r="D237" s="79"/>
      <c r="E237" s="383"/>
      <c r="F237" s="79"/>
      <c r="G237" s="383"/>
      <c r="H237" s="79"/>
    </row>
    <row r="238" spans="2:8">
      <c r="B238" s="79"/>
      <c r="C238" s="383"/>
      <c r="D238" s="79"/>
      <c r="E238" s="383"/>
      <c r="F238" s="79"/>
      <c r="G238" s="383"/>
      <c r="H238" s="79"/>
    </row>
    <row r="239" spans="2:8">
      <c r="B239" s="79"/>
      <c r="C239" s="383"/>
      <c r="D239" s="79"/>
      <c r="E239" s="383"/>
      <c r="F239" s="79"/>
      <c r="G239" s="383"/>
      <c r="H239" s="79"/>
    </row>
    <row r="240" spans="2:8">
      <c r="B240" s="79"/>
      <c r="C240" s="383"/>
      <c r="D240" s="79"/>
      <c r="E240" s="383"/>
      <c r="F240" s="79"/>
      <c r="G240" s="383"/>
      <c r="H240" s="79"/>
    </row>
    <row r="241" spans="2:8">
      <c r="B241" s="79"/>
      <c r="C241" s="383"/>
      <c r="D241" s="79"/>
      <c r="E241" s="383"/>
      <c r="F241" s="79"/>
      <c r="G241" s="383"/>
      <c r="H241" s="79"/>
    </row>
    <row r="242" spans="2:8">
      <c r="B242" s="79"/>
      <c r="C242" s="383"/>
      <c r="D242" s="79"/>
      <c r="E242" s="383"/>
      <c r="F242" s="79"/>
      <c r="G242" s="383"/>
      <c r="H242" s="79"/>
    </row>
    <row r="243" spans="2:8">
      <c r="B243" s="79"/>
      <c r="C243" s="383"/>
      <c r="D243" s="79"/>
      <c r="E243" s="383"/>
      <c r="F243" s="79"/>
      <c r="G243" s="383"/>
      <c r="H243" s="79"/>
    </row>
    <row r="244" spans="2:8">
      <c r="B244" s="79"/>
      <c r="C244" s="383"/>
      <c r="D244" s="79"/>
      <c r="E244" s="383"/>
      <c r="F244" s="79"/>
      <c r="G244" s="383"/>
      <c r="H244" s="79"/>
    </row>
    <row r="245" spans="2:8">
      <c r="B245" s="79"/>
      <c r="C245" s="383"/>
      <c r="D245" s="79"/>
      <c r="E245" s="383"/>
      <c r="F245" s="79"/>
      <c r="G245" s="383"/>
      <c r="H245" s="79"/>
    </row>
    <row r="246" spans="2:8">
      <c r="B246" s="79"/>
      <c r="C246" s="383"/>
      <c r="D246" s="79"/>
      <c r="E246" s="383"/>
      <c r="F246" s="79"/>
      <c r="G246" s="383"/>
      <c r="H246" s="79"/>
    </row>
    <row r="247" spans="2:8">
      <c r="B247" s="79"/>
      <c r="C247" s="383"/>
      <c r="D247" s="79"/>
      <c r="E247" s="383"/>
      <c r="F247" s="79"/>
      <c r="G247" s="383"/>
      <c r="H247" s="79"/>
    </row>
    <row r="248" spans="2:8">
      <c r="B248" s="79"/>
      <c r="C248" s="383"/>
      <c r="D248" s="79"/>
      <c r="E248" s="383"/>
      <c r="F248" s="79"/>
      <c r="G248" s="383"/>
      <c r="H248" s="79"/>
    </row>
    <row r="249" spans="2:8">
      <c r="B249" s="79"/>
      <c r="C249" s="383"/>
      <c r="D249" s="79"/>
      <c r="E249" s="383"/>
      <c r="F249" s="79"/>
      <c r="G249" s="383"/>
      <c r="H249" s="79"/>
    </row>
    <row r="250" spans="2:8">
      <c r="B250" s="79"/>
      <c r="C250" s="383"/>
      <c r="D250" s="79"/>
      <c r="E250" s="383"/>
      <c r="F250" s="79"/>
      <c r="G250" s="383"/>
      <c r="H250" s="79"/>
    </row>
    <row r="251" spans="2:8">
      <c r="B251" s="79"/>
      <c r="C251" s="383"/>
      <c r="D251" s="79"/>
      <c r="E251" s="383"/>
      <c r="F251" s="79"/>
      <c r="G251" s="383"/>
      <c r="H251" s="79"/>
    </row>
    <row r="252" spans="2:8">
      <c r="B252" s="79"/>
      <c r="C252" s="383"/>
      <c r="D252" s="79"/>
      <c r="E252" s="383"/>
      <c r="F252" s="79"/>
      <c r="G252" s="383"/>
      <c r="H252" s="79"/>
    </row>
    <row r="253" spans="2:8">
      <c r="B253" s="79"/>
      <c r="C253" s="383"/>
      <c r="D253" s="79"/>
      <c r="E253" s="383"/>
      <c r="F253" s="79"/>
      <c r="G253" s="383"/>
      <c r="H253" s="79"/>
    </row>
    <row r="254" spans="2:8">
      <c r="B254" s="79"/>
      <c r="C254" s="383"/>
      <c r="D254" s="79"/>
      <c r="E254" s="383"/>
      <c r="F254" s="79"/>
      <c r="G254" s="383"/>
      <c r="H254" s="79"/>
    </row>
    <row r="255" spans="2:8">
      <c r="B255" s="79"/>
      <c r="C255" s="383"/>
      <c r="D255" s="79"/>
      <c r="E255" s="383"/>
      <c r="F255" s="79"/>
      <c r="G255" s="383"/>
      <c r="H255" s="79"/>
    </row>
    <row r="256" spans="2:8">
      <c r="B256" s="79"/>
      <c r="C256" s="383"/>
      <c r="D256" s="79"/>
      <c r="E256" s="383"/>
      <c r="F256" s="79"/>
      <c r="G256" s="383"/>
      <c r="H256" s="79"/>
    </row>
    <row r="257" spans="2:8">
      <c r="B257" s="79"/>
      <c r="C257" s="383"/>
      <c r="D257" s="79"/>
      <c r="E257" s="383"/>
      <c r="F257" s="79"/>
      <c r="G257" s="383"/>
      <c r="H257" s="79"/>
    </row>
    <row r="258" spans="2:8">
      <c r="B258" s="79"/>
      <c r="C258" s="383"/>
      <c r="D258" s="79"/>
      <c r="E258" s="383"/>
      <c r="F258" s="79"/>
      <c r="G258" s="383"/>
      <c r="H258" s="79"/>
    </row>
    <row r="259" spans="2:8">
      <c r="B259" s="79"/>
      <c r="C259" s="383"/>
      <c r="D259" s="79"/>
      <c r="E259" s="383"/>
      <c r="F259" s="79"/>
      <c r="G259" s="383"/>
      <c r="H259" s="79"/>
    </row>
    <row r="260" spans="2:8">
      <c r="B260" s="79"/>
      <c r="C260" s="383"/>
      <c r="D260" s="79"/>
      <c r="E260" s="383"/>
      <c r="F260" s="79"/>
      <c r="G260" s="383"/>
      <c r="H260" s="79"/>
    </row>
    <row r="261" spans="2:8">
      <c r="B261" s="79"/>
      <c r="C261" s="383"/>
      <c r="D261" s="79"/>
      <c r="E261" s="383"/>
      <c r="F261" s="79"/>
      <c r="G261" s="383"/>
      <c r="H261" s="79"/>
    </row>
    <row r="262" spans="2:8">
      <c r="B262" s="79"/>
      <c r="C262" s="383"/>
      <c r="D262" s="79"/>
      <c r="E262" s="383"/>
      <c r="F262" s="79"/>
      <c r="G262" s="383"/>
      <c r="H262" s="79"/>
    </row>
    <row r="263" spans="2:8">
      <c r="B263" s="79"/>
      <c r="C263" s="383"/>
      <c r="D263" s="79"/>
      <c r="E263" s="383"/>
      <c r="F263" s="79"/>
      <c r="G263" s="383"/>
      <c r="H263" s="79"/>
    </row>
    <row r="264" spans="2:8">
      <c r="B264" s="79"/>
      <c r="C264" s="383"/>
      <c r="D264" s="79"/>
      <c r="E264" s="383"/>
      <c r="F264" s="79"/>
      <c r="G264" s="383"/>
      <c r="H264" s="79"/>
    </row>
    <row r="265" spans="2:8">
      <c r="B265" s="79"/>
      <c r="C265" s="383"/>
      <c r="D265" s="79"/>
      <c r="E265" s="383"/>
      <c r="F265" s="79"/>
      <c r="G265" s="383"/>
      <c r="H265" s="79"/>
    </row>
    <row r="266" spans="2:8">
      <c r="B266" s="79"/>
      <c r="C266" s="383"/>
      <c r="D266" s="79"/>
      <c r="E266" s="383"/>
      <c r="F266" s="79"/>
      <c r="G266" s="383"/>
      <c r="H266" s="79"/>
    </row>
    <row r="267" spans="2:8">
      <c r="B267" s="79"/>
      <c r="C267" s="383"/>
      <c r="D267" s="79"/>
      <c r="E267" s="383"/>
      <c r="F267" s="79"/>
      <c r="G267" s="383"/>
      <c r="H267" s="79"/>
    </row>
    <row r="268" spans="2:8">
      <c r="B268" s="79"/>
      <c r="C268" s="383"/>
      <c r="D268" s="79"/>
      <c r="E268" s="383"/>
      <c r="F268" s="79"/>
      <c r="G268" s="383"/>
      <c r="H268" s="79"/>
    </row>
    <row r="269" spans="2:8">
      <c r="B269" s="79"/>
      <c r="C269" s="383"/>
      <c r="D269" s="79"/>
      <c r="E269" s="383"/>
      <c r="F269" s="79"/>
      <c r="G269" s="383"/>
      <c r="H269" s="79"/>
    </row>
    <row r="270" spans="2:8">
      <c r="B270" s="79"/>
      <c r="C270" s="383"/>
      <c r="D270" s="79"/>
      <c r="E270" s="383"/>
      <c r="F270" s="79"/>
      <c r="G270" s="383"/>
      <c r="H270" s="79"/>
    </row>
    <row r="271" spans="2:8">
      <c r="B271" s="79"/>
      <c r="C271" s="383"/>
      <c r="D271" s="79"/>
      <c r="E271" s="383"/>
      <c r="F271" s="79"/>
      <c r="G271" s="383"/>
      <c r="H271" s="79"/>
    </row>
    <row r="272" spans="2:8">
      <c r="B272" s="79"/>
      <c r="C272" s="383"/>
      <c r="D272" s="79"/>
      <c r="E272" s="383"/>
      <c r="F272" s="79"/>
      <c r="G272" s="383"/>
      <c r="H272" s="79"/>
    </row>
    <row r="273" spans="2:8">
      <c r="B273" s="79"/>
      <c r="C273" s="383"/>
      <c r="D273" s="79"/>
      <c r="E273" s="383"/>
      <c r="F273" s="79"/>
      <c r="G273" s="383"/>
      <c r="H273" s="79"/>
    </row>
    <row r="274" spans="2:8">
      <c r="B274" s="79"/>
      <c r="C274" s="383"/>
      <c r="D274" s="79"/>
      <c r="E274" s="383"/>
      <c r="F274" s="79"/>
      <c r="G274" s="383"/>
      <c r="H274" s="79"/>
    </row>
    <row r="275" spans="2:8">
      <c r="B275" s="79"/>
      <c r="C275" s="383"/>
      <c r="D275" s="79"/>
      <c r="E275" s="383"/>
      <c r="F275" s="79"/>
      <c r="G275" s="383"/>
      <c r="H275" s="79"/>
    </row>
    <row r="276" spans="2:8">
      <c r="B276" s="79"/>
      <c r="C276" s="383"/>
      <c r="D276" s="79"/>
      <c r="E276" s="383"/>
      <c r="F276" s="79"/>
      <c r="G276" s="383"/>
      <c r="H276" s="79"/>
    </row>
    <row r="277" spans="2:8">
      <c r="B277" s="79"/>
      <c r="C277" s="383"/>
      <c r="D277" s="79"/>
      <c r="E277" s="383"/>
      <c r="F277" s="79"/>
      <c r="G277" s="383"/>
      <c r="H277" s="79"/>
    </row>
    <row r="278" spans="2:8">
      <c r="B278" s="79"/>
      <c r="C278" s="383"/>
      <c r="D278" s="79"/>
      <c r="E278" s="383"/>
      <c r="F278" s="79"/>
      <c r="G278" s="383"/>
      <c r="H278" s="79"/>
    </row>
    <row r="279" spans="2:8">
      <c r="B279" s="79"/>
      <c r="C279" s="383"/>
      <c r="D279" s="79"/>
      <c r="E279" s="383"/>
      <c r="F279" s="79"/>
      <c r="G279" s="383"/>
      <c r="H279" s="79"/>
    </row>
    <row r="280" spans="2:8">
      <c r="B280" s="79"/>
      <c r="C280" s="383"/>
      <c r="D280" s="79"/>
      <c r="E280" s="383"/>
      <c r="F280" s="79"/>
      <c r="G280" s="383"/>
      <c r="H280" s="79"/>
    </row>
    <row r="281" spans="2:8">
      <c r="B281" s="79"/>
      <c r="C281" s="383"/>
      <c r="D281" s="79"/>
      <c r="E281" s="383"/>
      <c r="F281" s="79"/>
      <c r="G281" s="383"/>
      <c r="H281" s="79"/>
    </row>
    <row r="282" spans="2:8">
      <c r="B282" s="79"/>
      <c r="C282" s="383"/>
      <c r="D282" s="79"/>
      <c r="E282" s="383"/>
      <c r="F282" s="79"/>
      <c r="G282" s="383"/>
      <c r="H282" s="79"/>
    </row>
    <row r="283" spans="2:8">
      <c r="B283" s="79"/>
      <c r="C283" s="383"/>
      <c r="D283" s="79"/>
      <c r="E283" s="383"/>
      <c r="F283" s="79"/>
      <c r="G283" s="383"/>
      <c r="H283" s="79"/>
    </row>
    <row r="284" spans="2:8">
      <c r="B284" s="79"/>
      <c r="C284" s="383"/>
      <c r="D284" s="79"/>
      <c r="E284" s="383"/>
      <c r="F284" s="79"/>
      <c r="G284" s="383"/>
      <c r="H284" s="79"/>
    </row>
    <row r="285" spans="2:8">
      <c r="B285" s="79"/>
      <c r="C285" s="383"/>
      <c r="D285" s="79"/>
      <c r="E285" s="383"/>
      <c r="F285" s="79"/>
      <c r="G285" s="383"/>
      <c r="H285" s="79"/>
    </row>
    <row r="286" spans="2:8">
      <c r="B286" s="79"/>
      <c r="C286" s="383"/>
      <c r="D286" s="79"/>
      <c r="E286" s="383"/>
      <c r="F286" s="79"/>
      <c r="G286" s="383"/>
      <c r="H286" s="79"/>
    </row>
    <row r="287" spans="2:8">
      <c r="B287" s="79"/>
      <c r="C287" s="383"/>
      <c r="D287" s="79"/>
      <c r="E287" s="383"/>
      <c r="F287" s="79"/>
      <c r="G287" s="383"/>
      <c r="H287" s="79"/>
    </row>
    <row r="288" spans="2:8">
      <c r="B288" s="79"/>
      <c r="C288" s="383"/>
      <c r="D288" s="79"/>
      <c r="E288" s="383"/>
      <c r="F288" s="79"/>
      <c r="G288" s="383"/>
      <c r="H288" s="79"/>
    </row>
    <row r="289" spans="2:8">
      <c r="B289" s="79"/>
      <c r="C289" s="383"/>
      <c r="D289" s="79"/>
      <c r="E289" s="383"/>
      <c r="F289" s="79"/>
      <c r="G289" s="383"/>
      <c r="H289" s="79"/>
    </row>
    <row r="290" spans="2:8">
      <c r="B290" s="79"/>
      <c r="C290" s="383"/>
      <c r="D290" s="79"/>
      <c r="E290" s="383"/>
      <c r="F290" s="79"/>
      <c r="G290" s="383"/>
      <c r="H290" s="79"/>
    </row>
    <row r="291" spans="2:8">
      <c r="B291" s="79"/>
      <c r="C291" s="383"/>
      <c r="D291" s="79"/>
      <c r="E291" s="383"/>
      <c r="F291" s="79"/>
      <c r="G291" s="383"/>
      <c r="H291" s="79"/>
    </row>
    <row r="292" spans="2:8">
      <c r="B292" s="79"/>
      <c r="C292" s="383"/>
      <c r="D292" s="79"/>
      <c r="E292" s="383"/>
      <c r="F292" s="79"/>
      <c r="G292" s="383"/>
      <c r="H292" s="79"/>
    </row>
    <row r="293" spans="2:8">
      <c r="B293" s="79"/>
      <c r="C293" s="383"/>
      <c r="D293" s="79"/>
      <c r="E293" s="383"/>
      <c r="F293" s="79"/>
      <c r="G293" s="383"/>
      <c r="H293" s="79"/>
    </row>
    <row r="294" spans="2:8">
      <c r="B294" s="79"/>
      <c r="C294" s="383"/>
      <c r="D294" s="79"/>
      <c r="E294" s="383"/>
      <c r="F294" s="79"/>
      <c r="G294" s="383"/>
      <c r="H294" s="79"/>
    </row>
    <row r="295" spans="2:8">
      <c r="B295" s="79"/>
      <c r="C295" s="383"/>
      <c r="D295" s="79"/>
      <c r="E295" s="383"/>
      <c r="F295" s="79"/>
      <c r="G295" s="383"/>
      <c r="H295" s="79"/>
    </row>
    <row r="296" spans="2:8">
      <c r="B296" s="79"/>
      <c r="C296" s="383"/>
      <c r="D296" s="79"/>
      <c r="E296" s="383"/>
      <c r="F296" s="79"/>
      <c r="G296" s="383"/>
      <c r="H296" s="79"/>
    </row>
    <row r="297" spans="2:8">
      <c r="B297" s="79"/>
      <c r="C297" s="383"/>
      <c r="D297" s="79"/>
      <c r="E297" s="383"/>
      <c r="F297" s="79"/>
      <c r="G297" s="383"/>
      <c r="H297" s="79"/>
    </row>
    <row r="298" spans="2:8">
      <c r="B298" s="79"/>
      <c r="C298" s="383"/>
      <c r="D298" s="79"/>
      <c r="E298" s="383"/>
      <c r="F298" s="79"/>
      <c r="G298" s="383"/>
      <c r="H298" s="79"/>
    </row>
    <row r="299" spans="2:8">
      <c r="B299" s="79"/>
      <c r="C299" s="383"/>
      <c r="D299" s="79"/>
      <c r="E299" s="383"/>
      <c r="F299" s="79"/>
      <c r="G299" s="383"/>
      <c r="H299" s="79"/>
    </row>
    <row r="300" spans="2:8">
      <c r="B300" s="79"/>
      <c r="C300" s="383"/>
      <c r="D300" s="79"/>
      <c r="E300" s="383"/>
      <c r="F300" s="79"/>
      <c r="G300" s="383"/>
      <c r="H300" s="79"/>
    </row>
    <row r="301" spans="2:8">
      <c r="B301" s="79"/>
      <c r="C301" s="383"/>
      <c r="D301" s="79"/>
      <c r="E301" s="383"/>
      <c r="F301" s="79"/>
      <c r="G301" s="383"/>
      <c r="H301" s="79"/>
    </row>
    <row r="302" spans="2:8">
      <c r="B302" s="79"/>
      <c r="C302" s="383"/>
      <c r="D302" s="79"/>
      <c r="E302" s="383"/>
      <c r="F302" s="79"/>
      <c r="G302" s="383"/>
      <c r="H302" s="79"/>
    </row>
    <row r="303" spans="2:8">
      <c r="B303" s="79"/>
      <c r="C303" s="383"/>
      <c r="D303" s="79"/>
      <c r="E303" s="383"/>
      <c r="F303" s="79"/>
      <c r="G303" s="383"/>
      <c r="H303" s="79"/>
    </row>
    <row r="304" spans="2:8">
      <c r="B304" s="79"/>
      <c r="C304" s="383"/>
      <c r="D304" s="79"/>
      <c r="E304" s="383"/>
      <c r="F304" s="79"/>
      <c r="G304" s="383"/>
      <c r="H304" s="79"/>
    </row>
    <row r="305" spans="2:8">
      <c r="B305" s="79"/>
      <c r="C305" s="383"/>
      <c r="D305" s="79"/>
      <c r="E305" s="383"/>
      <c r="F305" s="79"/>
      <c r="G305" s="383"/>
      <c r="H305" s="79"/>
    </row>
    <row r="306" spans="2:8">
      <c r="B306" s="79"/>
      <c r="C306" s="383"/>
      <c r="D306" s="79"/>
      <c r="E306" s="383"/>
      <c r="F306" s="79"/>
      <c r="G306" s="383"/>
      <c r="H306" s="79"/>
    </row>
    <row r="307" spans="2:8">
      <c r="B307" s="79"/>
      <c r="C307" s="383"/>
      <c r="D307" s="79"/>
      <c r="E307" s="383"/>
      <c r="F307" s="79"/>
      <c r="G307" s="383"/>
      <c r="H307" s="79"/>
    </row>
    <row r="308" spans="2:8">
      <c r="B308" s="79"/>
      <c r="C308" s="383"/>
      <c r="D308" s="79"/>
      <c r="E308" s="383"/>
      <c r="F308" s="79"/>
      <c r="G308" s="383"/>
      <c r="H308" s="79"/>
    </row>
    <row r="309" spans="2:8">
      <c r="B309" s="79"/>
      <c r="C309" s="383"/>
      <c r="D309" s="79"/>
      <c r="E309" s="383"/>
      <c r="F309" s="79"/>
      <c r="G309" s="383"/>
      <c r="H309" s="79"/>
    </row>
    <row r="310" spans="2:8">
      <c r="B310" s="79"/>
      <c r="C310" s="383"/>
      <c r="D310" s="79"/>
      <c r="E310" s="383"/>
      <c r="F310" s="79"/>
      <c r="G310" s="383"/>
      <c r="H310" s="79"/>
    </row>
    <row r="311" spans="2:8">
      <c r="B311" s="79"/>
      <c r="C311" s="383"/>
      <c r="D311" s="79"/>
      <c r="E311" s="383"/>
      <c r="F311" s="79"/>
      <c r="G311" s="383"/>
      <c r="H311" s="79"/>
    </row>
    <row r="312" spans="2:8">
      <c r="B312" s="79"/>
      <c r="C312" s="383"/>
      <c r="D312" s="79"/>
      <c r="E312" s="383"/>
      <c r="F312" s="79"/>
      <c r="G312" s="383"/>
      <c r="H312" s="79"/>
    </row>
    <row r="313" spans="2:8">
      <c r="B313" s="79"/>
      <c r="C313" s="383"/>
      <c r="D313" s="79"/>
      <c r="E313" s="383"/>
      <c r="F313" s="79"/>
      <c r="G313" s="383"/>
      <c r="H313" s="79"/>
    </row>
    <row r="314" spans="2:8">
      <c r="B314" s="79"/>
      <c r="C314" s="383"/>
      <c r="D314" s="79"/>
      <c r="E314" s="383"/>
      <c r="F314" s="79"/>
      <c r="G314" s="383"/>
      <c r="H314" s="79"/>
    </row>
    <row r="315" spans="2:8">
      <c r="B315" s="79"/>
      <c r="C315" s="383"/>
      <c r="D315" s="79"/>
      <c r="E315" s="383"/>
      <c r="F315" s="79"/>
      <c r="G315" s="383"/>
      <c r="H315" s="79"/>
    </row>
    <row r="316" spans="2:8">
      <c r="B316" s="79"/>
      <c r="C316" s="383"/>
      <c r="D316" s="79"/>
      <c r="E316" s="383"/>
      <c r="F316" s="79"/>
      <c r="G316" s="383"/>
      <c r="H316" s="79"/>
    </row>
    <row r="317" spans="2:8">
      <c r="B317" s="79"/>
      <c r="C317" s="383"/>
      <c r="D317" s="79"/>
      <c r="E317" s="383"/>
      <c r="F317" s="79"/>
      <c r="G317" s="383"/>
      <c r="H317" s="79"/>
    </row>
    <row r="318" spans="2:8">
      <c r="B318" s="79"/>
      <c r="C318" s="383"/>
      <c r="D318" s="79"/>
      <c r="E318" s="383"/>
      <c r="F318" s="79"/>
      <c r="G318" s="383"/>
      <c r="H318" s="79"/>
    </row>
    <row r="319" spans="2:8">
      <c r="B319" s="79"/>
      <c r="C319" s="383"/>
      <c r="D319" s="79"/>
      <c r="E319" s="383"/>
      <c r="F319" s="79"/>
      <c r="G319" s="383"/>
      <c r="H319" s="79"/>
    </row>
    <row r="320" spans="2:8">
      <c r="B320" s="79"/>
      <c r="C320" s="383"/>
      <c r="D320" s="79"/>
      <c r="E320" s="383"/>
      <c r="F320" s="79"/>
      <c r="G320" s="383"/>
      <c r="H320" s="79"/>
    </row>
    <row r="321" spans="2:8">
      <c r="B321" s="79"/>
      <c r="C321" s="383"/>
      <c r="D321" s="79"/>
      <c r="E321" s="383"/>
      <c r="F321" s="79"/>
      <c r="G321" s="383"/>
      <c r="H321" s="79"/>
    </row>
    <row r="322" spans="2:8">
      <c r="B322" s="79"/>
      <c r="C322" s="383"/>
      <c r="D322" s="79"/>
      <c r="E322" s="383"/>
      <c r="F322" s="79"/>
      <c r="G322" s="383"/>
      <c r="H322" s="79"/>
    </row>
    <row r="323" spans="2:8">
      <c r="B323" s="79"/>
      <c r="C323" s="383"/>
      <c r="D323" s="79"/>
      <c r="E323" s="383"/>
      <c r="F323" s="79"/>
      <c r="G323" s="383"/>
      <c r="H323" s="79"/>
    </row>
    <row r="324" spans="2:8">
      <c r="B324" s="79"/>
      <c r="C324" s="383"/>
      <c r="D324" s="79"/>
      <c r="E324" s="383"/>
      <c r="F324" s="79"/>
      <c r="G324" s="383"/>
      <c r="H324" s="79"/>
    </row>
    <row r="325" spans="2:8">
      <c r="B325" s="79"/>
      <c r="C325" s="383"/>
      <c r="D325" s="79"/>
      <c r="E325" s="383"/>
      <c r="F325" s="79"/>
      <c r="G325" s="383"/>
      <c r="H325" s="79"/>
    </row>
    <row r="326" spans="2:8">
      <c r="B326" s="79"/>
      <c r="C326" s="383"/>
      <c r="D326" s="79"/>
      <c r="E326" s="383"/>
      <c r="F326" s="79"/>
      <c r="G326" s="383"/>
      <c r="H326" s="79"/>
    </row>
    <row r="327" spans="2:8">
      <c r="B327" s="79"/>
      <c r="C327" s="383"/>
      <c r="D327" s="79"/>
      <c r="E327" s="383"/>
      <c r="F327" s="79"/>
      <c r="G327" s="383"/>
      <c r="H327" s="79"/>
    </row>
    <row r="328" spans="2:8">
      <c r="B328" s="79"/>
      <c r="C328" s="383"/>
      <c r="D328" s="79"/>
      <c r="E328" s="383"/>
      <c r="F328" s="79"/>
      <c r="G328" s="383"/>
      <c r="H328" s="79"/>
    </row>
    <row r="329" spans="2:8">
      <c r="B329" s="79"/>
      <c r="C329" s="383"/>
      <c r="D329" s="79"/>
      <c r="E329" s="383"/>
      <c r="F329" s="79"/>
      <c r="G329" s="383"/>
      <c r="H329" s="79"/>
    </row>
    <row r="330" spans="2:8">
      <c r="B330" s="79"/>
      <c r="C330" s="383"/>
      <c r="D330" s="79"/>
      <c r="E330" s="383"/>
      <c r="F330" s="79"/>
      <c r="G330" s="383"/>
      <c r="H330" s="79"/>
    </row>
    <row r="331" spans="2:8">
      <c r="B331" s="79"/>
      <c r="C331" s="383"/>
      <c r="D331" s="79"/>
      <c r="E331" s="383"/>
      <c r="F331" s="79"/>
      <c r="G331" s="383"/>
      <c r="H331" s="79"/>
    </row>
    <row r="332" spans="2:8">
      <c r="B332" s="79"/>
      <c r="C332" s="383"/>
      <c r="D332" s="79"/>
      <c r="E332" s="383"/>
      <c r="F332" s="79"/>
      <c r="G332" s="383"/>
      <c r="H332" s="79"/>
    </row>
    <row r="333" spans="2:8">
      <c r="B333" s="79"/>
      <c r="C333" s="383"/>
      <c r="D333" s="79"/>
      <c r="E333" s="383"/>
      <c r="F333" s="79"/>
      <c r="G333" s="383"/>
      <c r="H333" s="79"/>
    </row>
    <row r="334" spans="2:8">
      <c r="B334" s="79"/>
      <c r="C334" s="383"/>
      <c r="D334" s="79"/>
      <c r="E334" s="383"/>
      <c r="F334" s="79"/>
      <c r="G334" s="383"/>
      <c r="H334" s="79"/>
    </row>
    <row r="335" spans="2:8">
      <c r="B335" s="79"/>
      <c r="C335" s="383"/>
      <c r="D335" s="79"/>
      <c r="E335" s="383"/>
      <c r="F335" s="79"/>
      <c r="G335" s="383"/>
      <c r="H335" s="79"/>
    </row>
    <row r="336" spans="2:8">
      <c r="B336" s="79"/>
      <c r="C336" s="383"/>
      <c r="D336" s="79"/>
      <c r="E336" s="383"/>
      <c r="F336" s="79"/>
      <c r="G336" s="383"/>
      <c r="H336" s="79"/>
    </row>
    <row r="337" spans="2:8">
      <c r="B337" s="79"/>
      <c r="C337" s="383"/>
      <c r="D337" s="79"/>
      <c r="E337" s="383"/>
      <c r="F337" s="79"/>
      <c r="G337" s="383"/>
      <c r="H337" s="79"/>
    </row>
    <row r="338" spans="2:8">
      <c r="B338" s="79"/>
      <c r="C338" s="383"/>
      <c r="D338" s="79"/>
      <c r="E338" s="383"/>
      <c r="F338" s="79"/>
      <c r="G338" s="383"/>
      <c r="H338" s="79"/>
    </row>
    <row r="339" spans="2:8">
      <c r="B339" s="79"/>
      <c r="C339" s="383"/>
      <c r="D339" s="79"/>
      <c r="E339" s="383"/>
      <c r="F339" s="79"/>
      <c r="G339" s="383"/>
      <c r="H339" s="79"/>
    </row>
    <row r="340" spans="2:8">
      <c r="B340" s="79"/>
      <c r="C340" s="383"/>
      <c r="D340" s="79"/>
      <c r="E340" s="383"/>
      <c r="F340" s="79"/>
      <c r="G340" s="383"/>
      <c r="H340" s="79"/>
    </row>
    <row r="341" spans="2:8">
      <c r="B341" s="79"/>
      <c r="C341" s="383"/>
      <c r="D341" s="79"/>
      <c r="E341" s="383"/>
      <c r="F341" s="79"/>
      <c r="G341" s="383"/>
      <c r="H341" s="79"/>
    </row>
    <row r="342" spans="2:8">
      <c r="B342" s="79"/>
      <c r="C342" s="383"/>
      <c r="D342" s="79"/>
      <c r="E342" s="383"/>
      <c r="F342" s="79"/>
      <c r="G342" s="383"/>
      <c r="H342" s="79"/>
    </row>
    <row r="343" spans="2:8">
      <c r="B343" s="79"/>
      <c r="C343" s="383"/>
      <c r="D343" s="79"/>
      <c r="E343" s="383"/>
      <c r="F343" s="79"/>
      <c r="G343" s="383"/>
      <c r="H343" s="79"/>
    </row>
    <row r="344" spans="2:8">
      <c r="B344" s="79"/>
      <c r="C344" s="383"/>
      <c r="D344" s="79"/>
      <c r="E344" s="383"/>
      <c r="F344" s="79"/>
      <c r="G344" s="383"/>
      <c r="H344" s="79"/>
    </row>
    <row r="345" spans="2:8">
      <c r="B345" s="79"/>
      <c r="C345" s="383"/>
      <c r="D345" s="79"/>
      <c r="E345" s="383"/>
      <c r="F345" s="79"/>
      <c r="G345" s="383"/>
      <c r="H345" s="79"/>
    </row>
    <row r="346" spans="2:8">
      <c r="B346" s="79"/>
      <c r="C346" s="383"/>
      <c r="D346" s="79"/>
      <c r="E346" s="383"/>
      <c r="F346" s="79"/>
      <c r="G346" s="383"/>
      <c r="H346" s="79"/>
    </row>
    <row r="347" spans="2:8">
      <c r="B347" s="79"/>
      <c r="C347" s="383"/>
      <c r="D347" s="79"/>
      <c r="E347" s="383"/>
      <c r="F347" s="79"/>
      <c r="G347" s="383"/>
      <c r="H347" s="79"/>
    </row>
    <row r="348" spans="2:8">
      <c r="B348" s="79"/>
      <c r="C348" s="383"/>
      <c r="D348" s="79"/>
      <c r="E348" s="383"/>
      <c r="F348" s="79"/>
      <c r="G348" s="383"/>
      <c r="H348" s="79"/>
    </row>
    <row r="349" spans="2:8">
      <c r="B349" s="79"/>
      <c r="C349" s="383"/>
      <c r="D349" s="79"/>
      <c r="E349" s="383"/>
      <c r="F349" s="79"/>
      <c r="G349" s="383"/>
      <c r="H349" s="79"/>
    </row>
    <row r="350" spans="2:8">
      <c r="B350" s="79"/>
      <c r="C350" s="383"/>
      <c r="D350" s="79"/>
      <c r="E350" s="383"/>
      <c r="F350" s="79"/>
      <c r="G350" s="383"/>
      <c r="H350" s="79"/>
    </row>
    <row r="351" spans="2:8">
      <c r="B351" s="79"/>
      <c r="C351" s="383"/>
      <c r="D351" s="79"/>
      <c r="E351" s="383"/>
      <c r="F351" s="79"/>
      <c r="G351" s="383"/>
      <c r="H351" s="79"/>
    </row>
    <row r="352" spans="2:8">
      <c r="B352" s="79"/>
      <c r="C352" s="383"/>
      <c r="D352" s="79"/>
      <c r="E352" s="383"/>
      <c r="F352" s="79"/>
      <c r="G352" s="383"/>
      <c r="H352" s="79"/>
    </row>
    <row r="353" spans="2:8">
      <c r="B353" s="79"/>
      <c r="C353" s="383"/>
      <c r="D353" s="79"/>
      <c r="E353" s="383"/>
      <c r="F353" s="79"/>
      <c r="G353" s="383"/>
      <c r="H353" s="79"/>
    </row>
  </sheetData>
  <mergeCells count="14">
    <mergeCell ref="A1:N1"/>
    <mergeCell ref="B4:G4"/>
    <mergeCell ref="I4:N4"/>
    <mergeCell ref="D7:G7"/>
    <mergeCell ref="A58:N58"/>
    <mergeCell ref="K7:N7"/>
    <mergeCell ref="A4:A10"/>
    <mergeCell ref="A61:N61"/>
    <mergeCell ref="B7:C10"/>
    <mergeCell ref="F10:G10"/>
    <mergeCell ref="I7:J10"/>
    <mergeCell ref="M10:N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O10" sqref="O10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1" customWidth="1"/>
    <col min="4" max="4" width="8.6640625" style="1" customWidth="1"/>
    <col min="5" max="5" width="2.6640625" style="1" customWidth="1"/>
    <col min="6" max="6" width="8.6640625" style="1" customWidth="1"/>
    <col min="7" max="7" width="2.6640625" style="1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7" ht="38.25" customHeight="1">
      <c r="A1" s="668" t="s">
        <v>216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665"/>
    </row>
    <row r="2" spans="1:17" s="11" customFormat="1" ht="6.6" customHeight="1" thickBo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7" s="11" customFormat="1" ht="6.6" customHeight="1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</row>
    <row r="4" spans="1:17" s="11" customFormat="1" ht="12" customHeight="1">
      <c r="A4" s="656" t="s">
        <v>115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7" s="11" customFormat="1" ht="6.6" customHeight="1">
      <c r="A5" s="656"/>
      <c r="B5" s="532"/>
      <c r="C5" s="532"/>
      <c r="D5" s="532"/>
      <c r="E5" s="532"/>
      <c r="F5" s="532"/>
      <c r="G5" s="532"/>
      <c r="H5" s="534"/>
      <c r="I5" s="532"/>
      <c r="J5" s="532"/>
      <c r="K5" s="532"/>
      <c r="L5" s="532"/>
      <c r="M5" s="532"/>
      <c r="N5" s="532"/>
    </row>
    <row r="6" spans="1:17" s="11" customFormat="1" ht="6.6" customHeight="1">
      <c r="A6" s="656"/>
      <c r="B6" s="531"/>
      <c r="C6" s="531"/>
      <c r="D6" s="531"/>
      <c r="E6" s="531"/>
      <c r="F6" s="531"/>
      <c r="G6" s="531"/>
      <c r="H6" s="534"/>
      <c r="I6" s="531"/>
      <c r="J6" s="531"/>
      <c r="K6" s="531"/>
      <c r="L6" s="531"/>
      <c r="M6" s="531"/>
      <c r="N6" s="531"/>
    </row>
    <row r="7" spans="1:17" s="11" customFormat="1" ht="24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7" s="11" customFormat="1" ht="6.6" customHeight="1">
      <c r="A8" s="656"/>
      <c r="B8" s="663"/>
      <c r="C8" s="663"/>
      <c r="D8" s="536"/>
      <c r="E8" s="536"/>
      <c r="F8" s="536"/>
      <c r="G8" s="536"/>
      <c r="H8" s="534"/>
      <c r="I8" s="663"/>
      <c r="J8" s="663"/>
      <c r="K8" s="536"/>
      <c r="L8" s="536"/>
      <c r="M8" s="536"/>
      <c r="N8" s="536"/>
    </row>
    <row r="9" spans="1:17" s="11" customFormat="1" ht="6.6" customHeight="1">
      <c r="A9" s="656"/>
      <c r="B9" s="663"/>
      <c r="C9" s="663"/>
      <c r="D9" s="534"/>
      <c r="E9" s="534"/>
      <c r="F9" s="534"/>
      <c r="G9" s="534"/>
      <c r="H9" s="534"/>
      <c r="I9" s="663"/>
      <c r="J9" s="663"/>
      <c r="K9" s="534"/>
      <c r="L9" s="534"/>
      <c r="M9" s="534"/>
      <c r="N9" s="534"/>
    </row>
    <row r="10" spans="1:17" s="11" customFormat="1" ht="24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7" s="11" customFormat="1" ht="6.6" customHeight="1">
      <c r="A11" s="465"/>
      <c r="B11" s="539"/>
      <c r="C11" s="539"/>
      <c r="D11" s="541"/>
      <c r="E11" s="541"/>
      <c r="F11" s="536"/>
      <c r="G11" s="536"/>
      <c r="H11" s="536"/>
      <c r="I11" s="539"/>
      <c r="J11" s="539"/>
      <c r="K11" s="541"/>
      <c r="L11" s="541"/>
      <c r="M11" s="536"/>
      <c r="N11" s="536"/>
    </row>
    <row r="12" spans="1:17" s="11" customFormat="1" ht="6.6" customHeight="1">
      <c r="A12" s="146"/>
      <c r="B12" s="76"/>
      <c r="C12" s="76"/>
      <c r="D12" s="74"/>
      <c r="E12" s="74"/>
      <c r="F12" s="74"/>
      <c r="G12" s="75"/>
      <c r="H12" s="75"/>
      <c r="I12" s="76"/>
      <c r="J12" s="76"/>
      <c r="K12" s="74"/>
      <c r="L12" s="74"/>
      <c r="M12" s="74"/>
      <c r="N12" s="75"/>
    </row>
    <row r="13" spans="1:17" s="11" customFormat="1" ht="13.8">
      <c r="A13" s="542" t="s">
        <v>60</v>
      </c>
      <c r="B13" s="470">
        <f>D13+F13</f>
        <v>283753</v>
      </c>
      <c r="C13" s="558"/>
      <c r="D13" s="526">
        <f>SUM(D14:D20)</f>
        <v>92362</v>
      </c>
      <c r="E13" s="558"/>
      <c r="F13" s="526">
        <f>SUM(F14:F20)</f>
        <v>191391</v>
      </c>
      <c r="G13" s="558"/>
      <c r="H13" s="542"/>
      <c r="I13" s="481">
        <f>SUM(I14:I19)</f>
        <v>100</v>
      </c>
      <c r="J13" s="481"/>
      <c r="K13" s="481">
        <f>SUM(K14:K19)</f>
        <v>100</v>
      </c>
      <c r="L13" s="481"/>
      <c r="M13" s="481">
        <f>SUM(M14:M19)</f>
        <v>100</v>
      </c>
      <c r="N13" s="542"/>
    </row>
    <row r="14" spans="1:17" s="11" customFormat="1" ht="11.4">
      <c r="A14" s="482" t="s">
        <v>14</v>
      </c>
      <c r="B14" s="485">
        <f t="shared" ref="B14:B20" si="0">D14+F14</f>
        <v>75953</v>
      </c>
      <c r="C14" s="486"/>
      <c r="D14" s="485">
        <v>18754</v>
      </c>
      <c r="E14" s="485"/>
      <c r="F14" s="485">
        <v>57199</v>
      </c>
      <c r="G14" s="486"/>
      <c r="H14" s="571"/>
      <c r="I14" s="507">
        <f>B14*100/SUM(B14:B19)</f>
        <v>26.775503585202316</v>
      </c>
      <c r="J14" s="507"/>
      <c r="K14" s="507">
        <f t="shared" ref="K14:K19" si="1">D14*100/SUM($D$14:$D$19)</f>
        <v>20.30488729131028</v>
      </c>
      <c r="L14" s="507"/>
      <c r="M14" s="507">
        <f t="shared" ref="M14:M19" si="2">F14*100/SUM($F$14:$F$19)</f>
        <v>29.899531635512066</v>
      </c>
      <c r="N14" s="521"/>
      <c r="Q14" s="270"/>
    </row>
    <row r="15" spans="1:17" s="11" customFormat="1" ht="11.4">
      <c r="A15" s="482" t="s">
        <v>15</v>
      </c>
      <c r="B15" s="485">
        <f t="shared" si="0"/>
        <v>97069</v>
      </c>
      <c r="C15" s="486"/>
      <c r="D15" s="485">
        <v>31418</v>
      </c>
      <c r="E15" s="485"/>
      <c r="F15" s="485">
        <v>65651</v>
      </c>
      <c r="G15" s="486"/>
      <c r="H15" s="571"/>
      <c r="I15" s="507">
        <f>B15*100/SUM(B14:B19)</f>
        <v>34.21946937595623</v>
      </c>
      <c r="J15" s="507"/>
      <c r="K15" s="507">
        <f t="shared" si="1"/>
        <v>34.016153829496979</v>
      </c>
      <c r="L15" s="488"/>
      <c r="M15" s="507">
        <f t="shared" si="2"/>
        <v>34.317630577510144</v>
      </c>
      <c r="N15" s="521"/>
    </row>
    <row r="16" spans="1:17" s="11" customFormat="1" ht="11.4">
      <c r="A16" s="482" t="s">
        <v>16</v>
      </c>
      <c r="B16" s="485">
        <f t="shared" si="0"/>
        <v>74019</v>
      </c>
      <c r="C16" s="486"/>
      <c r="D16" s="485">
        <v>24492</v>
      </c>
      <c r="E16" s="485"/>
      <c r="F16" s="485">
        <v>49527</v>
      </c>
      <c r="G16" s="486"/>
      <c r="H16" s="571"/>
      <c r="I16" s="507">
        <f>B16*100/SUM(B14:B19)</f>
        <v>26.093715848920915</v>
      </c>
      <c r="J16" s="507"/>
      <c r="K16" s="507">
        <f t="shared" si="1"/>
        <v>26.517398930296011</v>
      </c>
      <c r="L16" s="488"/>
      <c r="M16" s="507">
        <f t="shared" si="2"/>
        <v>25.889160707564923</v>
      </c>
      <c r="N16" s="521"/>
    </row>
    <row r="17" spans="1:14" s="11" customFormat="1" ht="11.4">
      <c r="A17" s="482" t="s">
        <v>17</v>
      </c>
      <c r="B17" s="485">
        <f t="shared" si="0"/>
        <v>9498</v>
      </c>
      <c r="C17" s="486"/>
      <c r="D17" s="485">
        <v>4695</v>
      </c>
      <c r="E17" s="485"/>
      <c r="F17" s="485">
        <v>4803</v>
      </c>
      <c r="G17" s="486"/>
      <c r="H17" s="571"/>
      <c r="I17" s="507">
        <f>B17*100/SUM(B14:B19)</f>
        <v>3.348303991313728</v>
      </c>
      <c r="J17" s="507"/>
      <c r="K17" s="507">
        <f t="shared" si="1"/>
        <v>5.0832593490829563</v>
      </c>
      <c r="L17" s="488"/>
      <c r="M17" s="507">
        <f t="shared" si="2"/>
        <v>2.5106636557521012</v>
      </c>
      <c r="N17" s="521"/>
    </row>
    <row r="18" spans="1:14" s="11" customFormat="1" ht="11.4">
      <c r="A18" s="572" t="s">
        <v>18</v>
      </c>
      <c r="B18" s="485">
        <f>D18+F18</f>
        <v>16633</v>
      </c>
      <c r="C18" s="486"/>
      <c r="D18" s="485">
        <v>8181</v>
      </c>
      <c r="E18" s="485"/>
      <c r="F18" s="485">
        <v>8452</v>
      </c>
      <c r="G18" s="486"/>
      <c r="H18" s="571"/>
      <c r="I18" s="507">
        <f>B18*100/SUM(B14:B19)</f>
        <v>5.8635860483808422</v>
      </c>
      <c r="J18" s="507"/>
      <c r="K18" s="507">
        <f t="shared" si="1"/>
        <v>8.8575388146640393</v>
      </c>
      <c r="L18" s="488"/>
      <c r="M18" s="507">
        <f t="shared" si="2"/>
        <v>4.4180989419980765</v>
      </c>
      <c r="N18" s="521"/>
    </row>
    <row r="19" spans="1:14" s="11" customFormat="1" ht="11.4">
      <c r="A19" s="572" t="s">
        <v>29</v>
      </c>
      <c r="B19" s="485">
        <f t="shared" si="0"/>
        <v>10494</v>
      </c>
      <c r="C19" s="486"/>
      <c r="D19" s="485">
        <v>4822</v>
      </c>
      <c r="E19" s="485"/>
      <c r="F19" s="485">
        <v>5672</v>
      </c>
      <c r="G19" s="486"/>
      <c r="H19" s="571"/>
      <c r="I19" s="507">
        <f>B19*100/SUM(B14:B19)</f>
        <v>3.69942115022597</v>
      </c>
      <c r="J19" s="507"/>
      <c r="K19" s="507">
        <f t="shared" si="1"/>
        <v>5.2207617851497368</v>
      </c>
      <c r="L19" s="488"/>
      <c r="M19" s="507">
        <f t="shared" si="2"/>
        <v>2.964914481662694</v>
      </c>
      <c r="N19" s="521"/>
    </row>
    <row r="20" spans="1:14" s="11" customFormat="1" ht="11.4">
      <c r="A20" s="572" t="s">
        <v>11</v>
      </c>
      <c r="B20" s="485">
        <f t="shared" si="0"/>
        <v>87</v>
      </c>
      <c r="C20" s="486" t="s">
        <v>1</v>
      </c>
      <c r="D20" s="485">
        <v>0</v>
      </c>
      <c r="E20" s="485"/>
      <c r="F20" s="485">
        <v>87</v>
      </c>
      <c r="G20" s="486" t="s">
        <v>1</v>
      </c>
      <c r="H20" s="571"/>
      <c r="I20" s="588" t="s">
        <v>105</v>
      </c>
      <c r="J20" s="588"/>
      <c r="K20" s="588">
        <v>0</v>
      </c>
      <c r="L20" s="493"/>
      <c r="M20" s="588" t="s">
        <v>105</v>
      </c>
      <c r="N20" s="521"/>
    </row>
    <row r="21" spans="1:14" s="11" customFormat="1" ht="6.6" customHeight="1">
      <c r="A21" s="26"/>
      <c r="B21" s="411"/>
      <c r="C21" s="257"/>
      <c r="D21" s="235"/>
      <c r="E21" s="257"/>
      <c r="F21" s="235"/>
      <c r="G21" s="257"/>
      <c r="H21" s="17"/>
      <c r="I21" s="254"/>
      <c r="J21" s="254"/>
      <c r="K21" s="254"/>
      <c r="L21" s="254"/>
      <c r="M21" s="254"/>
      <c r="N21" s="17"/>
    </row>
    <row r="22" spans="1:14" s="11" customFormat="1" ht="24">
      <c r="A22" s="61" t="s">
        <v>22</v>
      </c>
      <c r="B22" s="321">
        <f t="shared" ref="B22:B29" si="3">D22+F22</f>
        <v>138945</v>
      </c>
      <c r="C22" s="281"/>
      <c r="D22" s="321">
        <f>SUM(D23:D29)</f>
        <v>9448</v>
      </c>
      <c r="E22" s="281"/>
      <c r="F22" s="321">
        <f>SUM(F23:F29)</f>
        <v>129497</v>
      </c>
      <c r="G22" s="281"/>
      <c r="H22" s="41"/>
      <c r="I22" s="407">
        <f>SUM(I23:I28)</f>
        <v>100.00000000000001</v>
      </c>
      <c r="J22" s="407"/>
      <c r="K22" s="407">
        <f>SUM(K23:K28)</f>
        <v>100</v>
      </c>
      <c r="L22" s="407"/>
      <c r="M22" s="407">
        <f>SUM(M23:M28)</f>
        <v>99.999999999999986</v>
      </c>
      <c r="N22" s="41"/>
    </row>
    <row r="23" spans="1:14" s="11" customFormat="1" ht="11.4">
      <c r="A23" s="46" t="s">
        <v>14</v>
      </c>
      <c r="B23" s="247">
        <f t="shared" si="3"/>
        <v>42118</v>
      </c>
      <c r="C23" s="259"/>
      <c r="D23" s="247">
        <v>457</v>
      </c>
      <c r="E23" s="247" t="s">
        <v>1</v>
      </c>
      <c r="F23" s="247">
        <v>41661</v>
      </c>
      <c r="G23" s="259"/>
      <c r="H23" s="34"/>
      <c r="I23" s="250">
        <f>B23*100/SUM(B23:B28)</f>
        <v>30.331705771363552</v>
      </c>
      <c r="J23" s="250"/>
      <c r="K23" s="250">
        <f t="shared" ref="K23:K28" si="4">D23*100/SUM($D$23:$D$28)</f>
        <v>4.8370025402201522</v>
      </c>
      <c r="L23" s="250"/>
      <c r="M23" s="250">
        <f t="shared" ref="M23:M28" si="5">F23*100/SUM($F$23:$F$28)</f>
        <v>32.193029904953249</v>
      </c>
      <c r="N23" s="26"/>
    </row>
    <row r="24" spans="1:14" s="11" customFormat="1" ht="11.4">
      <c r="A24" s="46" t="s">
        <v>15</v>
      </c>
      <c r="B24" s="247">
        <f t="shared" si="3"/>
        <v>49067</v>
      </c>
      <c r="C24" s="259"/>
      <c r="D24" s="247">
        <v>1911</v>
      </c>
      <c r="E24" s="247"/>
      <c r="F24" s="247">
        <v>47156</v>
      </c>
      <c r="G24" s="259"/>
      <c r="H24" s="34"/>
      <c r="I24" s="250">
        <f>B24*100/SUM(B23:B28)</f>
        <v>35.336098748361636</v>
      </c>
      <c r="J24" s="250"/>
      <c r="K24" s="250">
        <f t="shared" si="4"/>
        <v>20.226502963590178</v>
      </c>
      <c r="L24" s="244"/>
      <c r="M24" s="250">
        <f t="shared" si="5"/>
        <v>36.439224171238699</v>
      </c>
      <c r="N24" s="26"/>
    </row>
    <row r="25" spans="1:14" s="11" customFormat="1" ht="11.4">
      <c r="A25" s="46" t="s">
        <v>16</v>
      </c>
      <c r="B25" s="247">
        <f t="shared" si="3"/>
        <v>36577</v>
      </c>
      <c r="C25" s="260"/>
      <c r="D25" s="247">
        <v>4540</v>
      </c>
      <c r="E25" s="247"/>
      <c r="F25" s="247">
        <v>32037</v>
      </c>
      <c r="G25" s="260"/>
      <c r="H25" s="26"/>
      <c r="I25" s="250">
        <f>B25*100/SUM(B23:B28)</f>
        <v>26.341298304742974</v>
      </c>
      <c r="J25" s="250"/>
      <c r="K25" s="250">
        <f t="shared" si="4"/>
        <v>48.052497883149876</v>
      </c>
      <c r="L25" s="244"/>
      <c r="M25" s="250">
        <f t="shared" si="5"/>
        <v>24.756201220925739</v>
      </c>
      <c r="N25" s="26"/>
    </row>
    <row r="26" spans="1:14" s="11" customFormat="1" ht="11.4">
      <c r="A26" s="46" t="s">
        <v>17</v>
      </c>
      <c r="B26" s="247">
        <f t="shared" si="3"/>
        <v>4025</v>
      </c>
      <c r="C26" s="259"/>
      <c r="D26" s="247">
        <v>575</v>
      </c>
      <c r="E26" s="247" t="s">
        <v>1</v>
      </c>
      <c r="F26" s="247">
        <v>3450</v>
      </c>
      <c r="G26" s="259"/>
      <c r="H26" s="34"/>
      <c r="I26" s="250">
        <f>B26*100/SUM(B23:B28)</f>
        <v>2.8986446585720662</v>
      </c>
      <c r="J26" s="250"/>
      <c r="K26" s="250">
        <f t="shared" si="4"/>
        <v>6.0859441151566473</v>
      </c>
      <c r="L26" s="244"/>
      <c r="M26" s="250">
        <f t="shared" si="5"/>
        <v>2.6659454447106099</v>
      </c>
      <c r="N26" s="34"/>
    </row>
    <row r="27" spans="1:14" s="11" customFormat="1" ht="11.4">
      <c r="A27" s="452" t="s">
        <v>18</v>
      </c>
      <c r="B27" s="247">
        <f t="shared" si="3"/>
        <v>5306</v>
      </c>
      <c r="C27" s="259"/>
      <c r="D27" s="247">
        <v>1326</v>
      </c>
      <c r="E27" s="247"/>
      <c r="F27" s="247">
        <v>3980</v>
      </c>
      <c r="G27" s="259"/>
      <c r="H27" s="34"/>
      <c r="I27" s="250">
        <f>B27*100/SUM(B23:B28)</f>
        <v>3.821169828169785</v>
      </c>
      <c r="J27" s="250"/>
      <c r="K27" s="250">
        <f t="shared" si="4"/>
        <v>14.03471634208298</v>
      </c>
      <c r="L27" s="244"/>
      <c r="M27" s="250">
        <f t="shared" si="5"/>
        <v>3.0754964840429642</v>
      </c>
      <c r="N27" s="34"/>
    </row>
    <row r="28" spans="1:14" s="11" customFormat="1" ht="11.4">
      <c r="A28" s="452" t="s">
        <v>29</v>
      </c>
      <c r="B28" s="247">
        <f t="shared" si="3"/>
        <v>1765</v>
      </c>
      <c r="C28" s="259"/>
      <c r="D28" s="247">
        <v>639</v>
      </c>
      <c r="E28" s="247"/>
      <c r="F28" s="247">
        <v>1126</v>
      </c>
      <c r="G28" s="259"/>
      <c r="H28" s="34"/>
      <c r="I28" s="250">
        <f>B28*100/SUM(B23:B28)</f>
        <v>1.2710826887899869</v>
      </c>
      <c r="J28" s="250"/>
      <c r="K28" s="250">
        <f t="shared" si="4"/>
        <v>6.763336155800169</v>
      </c>
      <c r="L28" s="244"/>
      <c r="M28" s="250">
        <f t="shared" si="5"/>
        <v>0.87010277412873815</v>
      </c>
      <c r="N28" s="34"/>
    </row>
    <row r="29" spans="1:14" s="11" customFormat="1" ht="11.4">
      <c r="A29" s="452" t="s">
        <v>11</v>
      </c>
      <c r="B29" s="247">
        <f t="shared" si="3"/>
        <v>87</v>
      </c>
      <c r="C29" s="259" t="s">
        <v>1</v>
      </c>
      <c r="D29" s="247">
        <v>0</v>
      </c>
      <c r="E29" s="247"/>
      <c r="F29" s="247">
        <v>87</v>
      </c>
      <c r="G29" s="259" t="s">
        <v>1</v>
      </c>
      <c r="H29" s="34"/>
      <c r="I29" s="585" t="s">
        <v>105</v>
      </c>
      <c r="J29" s="585"/>
      <c r="K29" s="585">
        <v>0</v>
      </c>
      <c r="L29" s="282"/>
      <c r="M29" s="585" t="s">
        <v>105</v>
      </c>
      <c r="N29" s="34"/>
    </row>
    <row r="30" spans="1:14" s="11" customFormat="1" ht="6.6" customHeight="1">
      <c r="A30" s="26"/>
      <c r="B30" s="247"/>
      <c r="C30" s="260"/>
      <c r="D30" s="238"/>
      <c r="E30" s="260"/>
      <c r="F30" s="238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448" t="s">
        <v>24</v>
      </c>
      <c r="B31" s="321">
        <f t="shared" ref="B31:B37" si="6">D31+F31</f>
        <v>76912</v>
      </c>
      <c r="C31" s="281"/>
      <c r="D31" s="321">
        <f>SUM(D32:D37)</f>
        <v>42831</v>
      </c>
      <c r="E31" s="281"/>
      <c r="F31" s="321">
        <f>SUM(F32:F37)</f>
        <v>34081</v>
      </c>
      <c r="G31" s="281"/>
      <c r="H31" s="41"/>
      <c r="I31" s="253">
        <f>SUM(I32:I37)</f>
        <v>100</v>
      </c>
      <c r="J31" s="253"/>
      <c r="K31" s="253">
        <f>SUM(K32:K37)</f>
        <v>100</v>
      </c>
      <c r="L31" s="253"/>
      <c r="M31" s="253">
        <f>SUM(M32:M37)</f>
        <v>100</v>
      </c>
      <c r="N31" s="41"/>
    </row>
    <row r="32" spans="1:14" s="11" customFormat="1" ht="11.4">
      <c r="A32" s="46" t="s">
        <v>14</v>
      </c>
      <c r="B32" s="247">
        <f t="shared" si="6"/>
        <v>15552</v>
      </c>
      <c r="C32" s="259"/>
      <c r="D32" s="247">
        <v>7570</v>
      </c>
      <c r="E32" s="247"/>
      <c r="F32" s="247">
        <v>7982</v>
      </c>
      <c r="G32" s="259"/>
      <c r="H32" s="34"/>
      <c r="I32" s="250">
        <f>B32*100/SUM(B32:B37)</f>
        <v>20.220511753692531</v>
      </c>
      <c r="J32" s="244"/>
      <c r="K32" s="250">
        <f t="shared" ref="K32:K37" si="7">D32*100/SUM($D$32:$D$37)</f>
        <v>17.674114543204688</v>
      </c>
      <c r="L32" s="244"/>
      <c r="M32" s="250">
        <f t="shared" ref="M32:M37" si="8">F32*100/SUM($F$32:$F$37)</f>
        <v>23.420674275989555</v>
      </c>
      <c r="N32" s="26"/>
    </row>
    <row r="33" spans="1:14" s="11" customFormat="1" ht="11.4">
      <c r="A33" s="46" t="s">
        <v>15</v>
      </c>
      <c r="B33" s="247">
        <f t="shared" si="6"/>
        <v>24924</v>
      </c>
      <c r="C33" s="259"/>
      <c r="D33" s="247">
        <v>15164</v>
      </c>
      <c r="E33" s="247"/>
      <c r="F33" s="247">
        <v>9760</v>
      </c>
      <c r="G33" s="259"/>
      <c r="H33" s="34"/>
      <c r="I33" s="250">
        <f>B33*100/SUM(B32:B37)</f>
        <v>32.405866444768044</v>
      </c>
      <c r="J33" s="244"/>
      <c r="K33" s="250">
        <f t="shared" si="7"/>
        <v>35.404263267259694</v>
      </c>
      <c r="L33" s="244"/>
      <c r="M33" s="250">
        <f t="shared" si="8"/>
        <v>28.63765734573516</v>
      </c>
      <c r="N33" s="26"/>
    </row>
    <row r="34" spans="1:14" s="11" customFormat="1" ht="11.4">
      <c r="A34" s="46" t="s">
        <v>16</v>
      </c>
      <c r="B34" s="247">
        <f t="shared" si="6"/>
        <v>21417</v>
      </c>
      <c r="C34" s="259"/>
      <c r="D34" s="247">
        <v>11509</v>
      </c>
      <c r="E34" s="247"/>
      <c r="F34" s="247">
        <v>9908</v>
      </c>
      <c r="G34" s="259"/>
      <c r="H34" s="34"/>
      <c r="I34" s="250">
        <f>B34*100/SUM(B32:B37)</f>
        <v>27.846109839816933</v>
      </c>
      <c r="J34" s="244"/>
      <c r="K34" s="250">
        <f t="shared" si="7"/>
        <v>26.870724475263245</v>
      </c>
      <c r="L34" s="244"/>
      <c r="M34" s="250">
        <f t="shared" si="8"/>
        <v>29.071916903846716</v>
      </c>
      <c r="N34" s="26"/>
    </row>
    <row r="35" spans="1:14" s="11" customFormat="1" ht="11.4">
      <c r="A35" s="46" t="s">
        <v>17</v>
      </c>
      <c r="B35" s="247">
        <f t="shared" si="6"/>
        <v>2918</v>
      </c>
      <c r="C35" s="259"/>
      <c r="D35" s="247">
        <v>2109</v>
      </c>
      <c r="E35" s="247" t="s">
        <v>1</v>
      </c>
      <c r="F35" s="247">
        <v>809</v>
      </c>
      <c r="G35" s="259" t="s">
        <v>1</v>
      </c>
      <c r="H35" s="34"/>
      <c r="I35" s="250">
        <f>B35*100/SUM(B32:B37)</f>
        <v>3.7939463282712711</v>
      </c>
      <c r="J35" s="244"/>
      <c r="K35" s="250">
        <f t="shared" si="7"/>
        <v>4.9240036422217557</v>
      </c>
      <c r="L35" s="244"/>
      <c r="M35" s="250">
        <f t="shared" si="8"/>
        <v>2.3737566385962854</v>
      </c>
      <c r="N35" s="34"/>
    </row>
    <row r="36" spans="1:14" s="11" customFormat="1" ht="11.4">
      <c r="A36" s="452" t="s">
        <v>18</v>
      </c>
      <c r="B36" s="247">
        <f t="shared" si="6"/>
        <v>6720</v>
      </c>
      <c r="C36" s="259"/>
      <c r="D36" s="247">
        <v>3842</v>
      </c>
      <c r="E36" s="247"/>
      <c r="F36" s="247">
        <v>2878</v>
      </c>
      <c r="G36" s="259"/>
      <c r="H36" s="34"/>
      <c r="I36" s="250">
        <f>B36*100/SUM(B32:B37)</f>
        <v>8.7372581651757848</v>
      </c>
      <c r="J36" s="244"/>
      <c r="K36" s="250">
        <f t="shared" si="7"/>
        <v>8.9701384511218514</v>
      </c>
      <c r="L36" s="244"/>
      <c r="M36" s="250">
        <f t="shared" si="8"/>
        <v>8.444587893547725</v>
      </c>
      <c r="N36" s="34"/>
    </row>
    <row r="37" spans="1:14" s="11" customFormat="1" ht="11.4">
      <c r="A37" s="452" t="s">
        <v>29</v>
      </c>
      <c r="B37" s="247">
        <f t="shared" si="6"/>
        <v>5381</v>
      </c>
      <c r="C37" s="259"/>
      <c r="D37" s="247">
        <v>2637</v>
      </c>
      <c r="E37" s="247"/>
      <c r="F37" s="247">
        <v>2744</v>
      </c>
      <c r="G37" s="259"/>
      <c r="H37" s="34"/>
      <c r="I37" s="250">
        <f>B37*100/SUM(B32:B37)</f>
        <v>6.9963074682754316</v>
      </c>
      <c r="J37" s="244"/>
      <c r="K37" s="250">
        <f t="shared" si="7"/>
        <v>6.1567556209287666</v>
      </c>
      <c r="L37" s="244"/>
      <c r="M37" s="250">
        <f t="shared" si="8"/>
        <v>8.051406942284558</v>
      </c>
      <c r="N37" s="34"/>
    </row>
    <row r="38" spans="1:14" s="11" customFormat="1" ht="6.6" customHeight="1">
      <c r="A38" s="26"/>
      <c r="B38" s="247"/>
      <c r="C38" s="260"/>
      <c r="D38" s="238"/>
      <c r="E38" s="260"/>
      <c r="F38" s="238"/>
      <c r="G38" s="260"/>
      <c r="H38" s="26"/>
      <c r="I38" s="244"/>
      <c r="J38" s="244"/>
      <c r="K38" s="244"/>
      <c r="L38" s="244"/>
      <c r="M38" s="244"/>
      <c r="N38" s="26"/>
    </row>
    <row r="39" spans="1:14" s="11" customFormat="1" ht="12">
      <c r="A39" s="61" t="s">
        <v>23</v>
      </c>
      <c r="B39" s="321">
        <f t="shared" ref="B39:B45" si="9">D39+F39</f>
        <v>29693</v>
      </c>
      <c r="C39" s="281"/>
      <c r="D39" s="321">
        <f>SUM(D40:D45)</f>
        <v>20869</v>
      </c>
      <c r="E39" s="281"/>
      <c r="F39" s="321">
        <f>SUM(F40:F45)</f>
        <v>8824</v>
      </c>
      <c r="G39" s="281"/>
      <c r="H39" s="41"/>
      <c r="I39" s="253">
        <f>SUM(I40:I45)</f>
        <v>100</v>
      </c>
      <c r="J39" s="253"/>
      <c r="K39" s="253">
        <f>SUM(K40:K45)</f>
        <v>100.00000000000001</v>
      </c>
      <c r="L39" s="253"/>
      <c r="M39" s="253">
        <f>SUM(M40:M45)</f>
        <v>100.00000000000001</v>
      </c>
      <c r="N39" s="41"/>
    </row>
    <row r="40" spans="1:14" s="11" customFormat="1" ht="11.4">
      <c r="A40" s="46" t="s">
        <v>14</v>
      </c>
      <c r="B40" s="247">
        <f t="shared" si="9"/>
        <v>10049</v>
      </c>
      <c r="C40" s="259"/>
      <c r="D40" s="247">
        <v>6671</v>
      </c>
      <c r="E40" s="247"/>
      <c r="F40" s="247">
        <v>3378</v>
      </c>
      <c r="G40" s="259"/>
      <c r="H40" s="34"/>
      <c r="I40" s="250">
        <f>B40*100/SUM(B40:B45)</f>
        <v>33.842993298083726</v>
      </c>
      <c r="J40" s="244"/>
      <c r="K40" s="250">
        <f t="shared" ref="K40:K45" si="10">D40*100/SUM($D$40:$D$45)</f>
        <v>31.966074081173034</v>
      </c>
      <c r="L40" s="244"/>
      <c r="M40" s="250">
        <f t="shared" ref="M40:M45" si="11">F40*100/SUM($F$40:$F$45)</f>
        <v>38.281958295557573</v>
      </c>
      <c r="N40" s="34"/>
    </row>
    <row r="41" spans="1:14" s="11" customFormat="1" ht="11.4">
      <c r="A41" s="46" t="s">
        <v>15</v>
      </c>
      <c r="B41" s="247">
        <f t="shared" si="9"/>
        <v>10215</v>
      </c>
      <c r="C41" s="259"/>
      <c r="D41" s="247">
        <v>7469</v>
      </c>
      <c r="E41" s="247"/>
      <c r="F41" s="247">
        <v>2746</v>
      </c>
      <c r="G41" s="259"/>
      <c r="H41" s="34"/>
      <c r="I41" s="250">
        <f>B41*100/SUM(B40:B45)</f>
        <v>34.402047620651331</v>
      </c>
      <c r="J41" s="244"/>
      <c r="K41" s="250">
        <f t="shared" si="10"/>
        <v>35.789927643873689</v>
      </c>
      <c r="L41" s="244"/>
      <c r="M41" s="250">
        <f t="shared" si="11"/>
        <v>31.11967361740707</v>
      </c>
      <c r="N41" s="34"/>
    </row>
    <row r="42" spans="1:14" s="11" customFormat="1" ht="11.4">
      <c r="A42" s="46" t="s">
        <v>16</v>
      </c>
      <c r="B42" s="247">
        <f t="shared" si="9"/>
        <v>4711</v>
      </c>
      <c r="C42" s="259"/>
      <c r="D42" s="247">
        <v>3257</v>
      </c>
      <c r="E42" s="247"/>
      <c r="F42" s="247">
        <v>1454</v>
      </c>
      <c r="G42" s="259"/>
      <c r="H42" s="34"/>
      <c r="I42" s="250">
        <f>B42*100/SUM(B40:B45)</f>
        <v>15.865692250698817</v>
      </c>
      <c r="J42" s="244"/>
      <c r="K42" s="250">
        <f t="shared" si="10"/>
        <v>15.606881019694283</v>
      </c>
      <c r="L42" s="244"/>
      <c r="M42" s="250">
        <f t="shared" si="11"/>
        <v>16.477787851314595</v>
      </c>
      <c r="N42" s="34"/>
    </row>
    <row r="43" spans="1:14" s="11" customFormat="1" ht="11.4">
      <c r="A43" s="46" t="s">
        <v>17</v>
      </c>
      <c r="B43" s="247">
        <f t="shared" si="9"/>
        <v>952</v>
      </c>
      <c r="C43" s="259" t="s">
        <v>1</v>
      </c>
      <c r="D43" s="247">
        <v>824</v>
      </c>
      <c r="E43" s="247" t="s">
        <v>1</v>
      </c>
      <c r="F43" s="247">
        <v>128</v>
      </c>
      <c r="G43" s="259" t="s">
        <v>1</v>
      </c>
      <c r="H43" s="34"/>
      <c r="I43" s="250">
        <f>B43*100/SUM(B40:B45)</f>
        <v>3.206142861953996</v>
      </c>
      <c r="J43" s="244"/>
      <c r="K43" s="250">
        <f t="shared" si="10"/>
        <v>3.9484402702573194</v>
      </c>
      <c r="L43" s="244"/>
      <c r="M43" s="250">
        <f t="shared" si="11"/>
        <v>1.4505893019038985</v>
      </c>
      <c r="N43" s="34"/>
    </row>
    <row r="44" spans="1:14" s="11" customFormat="1" ht="11.4">
      <c r="A44" s="452" t="s">
        <v>18</v>
      </c>
      <c r="B44" s="247">
        <f t="shared" si="9"/>
        <v>2042</v>
      </c>
      <c r="C44" s="259"/>
      <c r="D44" s="247">
        <v>1631</v>
      </c>
      <c r="E44" s="247" t="s">
        <v>1</v>
      </c>
      <c r="F44" s="247">
        <v>411</v>
      </c>
      <c r="G44" s="259" t="s">
        <v>1</v>
      </c>
      <c r="H44" s="34"/>
      <c r="I44" s="250">
        <f>B44*100/SUM(B40:B45)</f>
        <v>6.8770417270063655</v>
      </c>
      <c r="J44" s="244"/>
      <c r="K44" s="250">
        <f t="shared" si="10"/>
        <v>7.8154200009583592</v>
      </c>
      <c r="L44" s="244"/>
      <c r="M44" s="250">
        <f t="shared" si="11"/>
        <v>4.6577515865820489</v>
      </c>
      <c r="N44" s="34"/>
    </row>
    <row r="45" spans="1:14" s="11" customFormat="1" ht="11.4">
      <c r="A45" s="452" t="s">
        <v>29</v>
      </c>
      <c r="B45" s="247">
        <f t="shared" si="9"/>
        <v>1724</v>
      </c>
      <c r="C45" s="259" t="s">
        <v>1</v>
      </c>
      <c r="D45" s="247">
        <v>1017</v>
      </c>
      <c r="E45" s="247" t="s">
        <v>1</v>
      </c>
      <c r="F45" s="247">
        <v>707</v>
      </c>
      <c r="G45" s="259" t="s">
        <v>1</v>
      </c>
      <c r="H45" s="34"/>
      <c r="I45" s="250">
        <f>B45*100/SUM(B40:B45)</f>
        <v>5.8060822416057656</v>
      </c>
      <c r="J45" s="244"/>
      <c r="K45" s="250">
        <f t="shared" si="10"/>
        <v>4.8732569840433175</v>
      </c>
      <c r="L45" s="244"/>
      <c r="M45" s="250">
        <f t="shared" si="11"/>
        <v>8.0122393472348143</v>
      </c>
      <c r="N45" s="34"/>
    </row>
    <row r="46" spans="1:14" s="11" customFormat="1" ht="6" customHeight="1">
      <c r="A46" s="26"/>
      <c r="B46" s="238"/>
      <c r="C46" s="260"/>
      <c r="D46" s="238"/>
      <c r="E46" s="260"/>
      <c r="F46" s="238"/>
      <c r="G46" s="260"/>
      <c r="H46" s="26"/>
      <c r="I46" s="244"/>
      <c r="J46" s="244"/>
      <c r="K46" s="244"/>
      <c r="L46" s="244"/>
      <c r="M46" s="244"/>
      <c r="N46" s="26"/>
    </row>
    <row r="47" spans="1:14" s="11" customFormat="1" ht="13.8">
      <c r="A47" s="61" t="s">
        <v>172</v>
      </c>
      <c r="B47" s="321">
        <f t="shared" ref="B47:B53" si="12">D47+F47</f>
        <v>1701</v>
      </c>
      <c r="C47" s="259"/>
      <c r="D47" s="321">
        <f>SUM(D48:D52)</f>
        <v>483</v>
      </c>
      <c r="E47" s="259" t="s">
        <v>1</v>
      </c>
      <c r="F47" s="321">
        <f>SUM(F48:F52)</f>
        <v>1218</v>
      </c>
      <c r="G47" s="259"/>
      <c r="H47" s="21"/>
      <c r="I47" s="253">
        <f>SUM(I48:I53)</f>
        <v>100</v>
      </c>
      <c r="J47" s="253"/>
      <c r="K47" s="253">
        <f>SUM(K48:K53)</f>
        <v>100</v>
      </c>
      <c r="L47" s="253"/>
      <c r="M47" s="253">
        <f>SUM(M48:M53)</f>
        <v>100</v>
      </c>
      <c r="N47" s="83"/>
    </row>
    <row r="48" spans="1:14" s="11" customFormat="1" ht="12">
      <c r="A48" s="46" t="s">
        <v>14</v>
      </c>
      <c r="B48" s="247">
        <f t="shared" si="12"/>
        <v>262</v>
      </c>
      <c r="C48" s="259" t="s">
        <v>1</v>
      </c>
      <c r="D48" s="247">
        <v>0</v>
      </c>
      <c r="E48" s="247"/>
      <c r="F48" s="247">
        <v>262</v>
      </c>
      <c r="G48" s="259" t="s">
        <v>1</v>
      </c>
      <c r="H48" s="21"/>
      <c r="I48" s="250">
        <f>B48/SUM($B$48:$B$53)*100</f>
        <v>15.232558139534882</v>
      </c>
      <c r="J48" s="253"/>
      <c r="K48" s="250">
        <f>D48/SUM($D$48:$D$53)*100</f>
        <v>0</v>
      </c>
      <c r="L48" s="253"/>
      <c r="M48" s="250">
        <f>F48/SUM($F$48:$F$53)*100</f>
        <v>21.510673234811165</v>
      </c>
      <c r="N48" s="83"/>
    </row>
    <row r="49" spans="1:14" s="11" customFormat="1" ht="12">
      <c r="A49" s="46" t="s">
        <v>15</v>
      </c>
      <c r="B49" s="247">
        <f t="shared" si="12"/>
        <v>822</v>
      </c>
      <c r="C49" s="259"/>
      <c r="D49" s="247">
        <v>88</v>
      </c>
      <c r="E49" s="247" t="s">
        <v>1</v>
      </c>
      <c r="F49" s="247">
        <v>734</v>
      </c>
      <c r="G49" s="259"/>
      <c r="H49" s="21"/>
      <c r="I49" s="250">
        <f t="shared" ref="I49:I53" si="13">B49/SUM($B$48:$B$53)*100</f>
        <v>47.790697674418603</v>
      </c>
      <c r="J49" s="250"/>
      <c r="K49" s="250">
        <f t="shared" ref="K49:K53" si="14">D49/SUM($D$48:$D$53)*100</f>
        <v>17.529880478087652</v>
      </c>
      <c r="L49" s="250"/>
      <c r="M49" s="250">
        <f t="shared" ref="M49:M53" si="15">F49/SUM($F$48:$F$53)*100</f>
        <v>60.262725779967163</v>
      </c>
      <c r="N49" s="83"/>
    </row>
    <row r="50" spans="1:14" s="11" customFormat="1" ht="12">
      <c r="A50" s="46" t="s">
        <v>16</v>
      </c>
      <c r="B50" s="247">
        <f t="shared" si="12"/>
        <v>532</v>
      </c>
      <c r="C50" s="259" t="s">
        <v>1</v>
      </c>
      <c r="D50" s="247">
        <v>369</v>
      </c>
      <c r="E50" s="247" t="s">
        <v>1</v>
      </c>
      <c r="F50" s="247">
        <v>163</v>
      </c>
      <c r="G50" s="259" t="s">
        <v>1</v>
      </c>
      <c r="H50" s="21"/>
      <c r="I50" s="250">
        <f t="shared" si="13"/>
        <v>30.930232558139537</v>
      </c>
      <c r="J50" s="250"/>
      <c r="K50" s="250">
        <f t="shared" si="14"/>
        <v>73.505976095617527</v>
      </c>
      <c r="L50" s="250"/>
      <c r="M50" s="250">
        <f t="shared" si="15"/>
        <v>13.382594417077176</v>
      </c>
      <c r="N50" s="83"/>
    </row>
    <row r="51" spans="1:14" s="11" customFormat="1" ht="12">
      <c r="A51" s="46" t="s">
        <v>17</v>
      </c>
      <c r="B51" s="247">
        <f t="shared" si="12"/>
        <v>8</v>
      </c>
      <c r="C51" s="259" t="s">
        <v>1</v>
      </c>
      <c r="D51" s="247">
        <v>8</v>
      </c>
      <c r="E51" s="247" t="s">
        <v>1</v>
      </c>
      <c r="F51" s="247">
        <v>0</v>
      </c>
      <c r="G51" s="259"/>
      <c r="H51" s="21"/>
      <c r="I51" s="250">
        <f t="shared" si="13"/>
        <v>0.46511627906976744</v>
      </c>
      <c r="J51" s="250"/>
      <c r="K51" s="250">
        <f t="shared" si="14"/>
        <v>1.593625498007968</v>
      </c>
      <c r="L51" s="250"/>
      <c r="M51" s="250">
        <f t="shared" si="15"/>
        <v>0</v>
      </c>
      <c r="N51" s="83"/>
    </row>
    <row r="52" spans="1:14" s="11" customFormat="1" ht="12">
      <c r="A52" s="452" t="s">
        <v>18</v>
      </c>
      <c r="B52" s="247">
        <f t="shared" si="12"/>
        <v>77</v>
      </c>
      <c r="C52" s="259" t="s">
        <v>1</v>
      </c>
      <c r="D52" s="247">
        <v>18</v>
      </c>
      <c r="E52" s="247" t="s">
        <v>1</v>
      </c>
      <c r="F52" s="247">
        <v>59</v>
      </c>
      <c r="G52" s="259" t="s">
        <v>1</v>
      </c>
      <c r="H52" s="21"/>
      <c r="I52" s="250">
        <f t="shared" si="13"/>
        <v>4.4767441860465116</v>
      </c>
      <c r="J52" s="250"/>
      <c r="K52" s="250">
        <f t="shared" si="14"/>
        <v>3.5856573705179287</v>
      </c>
      <c r="L52" s="250"/>
      <c r="M52" s="250">
        <f t="shared" si="15"/>
        <v>4.8440065681444997</v>
      </c>
      <c r="N52" s="83"/>
    </row>
    <row r="53" spans="1:14" s="11" customFormat="1" ht="12">
      <c r="A53" s="452" t="s">
        <v>29</v>
      </c>
      <c r="B53" s="247">
        <f t="shared" si="12"/>
        <v>19</v>
      </c>
      <c r="C53" s="259" t="s">
        <v>1</v>
      </c>
      <c r="D53" s="247">
        <v>19</v>
      </c>
      <c r="E53" s="247" t="s">
        <v>1</v>
      </c>
      <c r="F53" s="247">
        <v>0</v>
      </c>
      <c r="G53" s="259"/>
      <c r="H53" s="21"/>
      <c r="I53" s="250">
        <f t="shared" si="13"/>
        <v>1.1046511627906976</v>
      </c>
      <c r="J53" s="250"/>
      <c r="K53" s="250">
        <f t="shared" si="14"/>
        <v>3.7848605577689245</v>
      </c>
      <c r="L53" s="250"/>
      <c r="M53" s="250">
        <f t="shared" si="15"/>
        <v>0</v>
      </c>
      <c r="N53" s="83"/>
    </row>
    <row r="54" spans="1:14" s="11" customFormat="1" ht="6.6" customHeight="1">
      <c r="A54" s="26"/>
      <c r="B54" s="238"/>
      <c r="C54" s="260"/>
      <c r="D54" s="247"/>
      <c r="E54" s="260"/>
      <c r="F54" s="410"/>
      <c r="G54" s="260"/>
      <c r="H54" s="10"/>
      <c r="I54" s="244"/>
      <c r="J54" s="244"/>
      <c r="K54" s="244"/>
      <c r="L54" s="244"/>
      <c r="M54" s="402"/>
      <c r="N54" s="26"/>
    </row>
    <row r="55" spans="1:14" s="11" customFormat="1" ht="12">
      <c r="A55" s="61" t="s">
        <v>11</v>
      </c>
      <c r="B55" s="236">
        <f>D55+F55</f>
        <v>36483</v>
      </c>
      <c r="C55" s="236"/>
      <c r="D55" s="321">
        <v>18712</v>
      </c>
      <c r="E55" s="321"/>
      <c r="F55" s="321">
        <v>17771</v>
      </c>
      <c r="G55" s="260"/>
      <c r="H55" s="21"/>
      <c r="I55" s="296" t="s">
        <v>105</v>
      </c>
      <c r="J55" s="253"/>
      <c r="K55" s="296" t="s">
        <v>105</v>
      </c>
      <c r="L55" s="253"/>
      <c r="M55" s="296" t="s">
        <v>105</v>
      </c>
      <c r="N55" s="83"/>
    </row>
    <row r="56" spans="1:14" s="18" customFormat="1" ht="6.6" customHeight="1" thickBot="1">
      <c r="A56" s="148"/>
      <c r="B56" s="149"/>
      <c r="C56" s="149"/>
      <c r="D56" s="149"/>
      <c r="E56" s="149"/>
      <c r="F56" s="149"/>
      <c r="G56" s="149"/>
      <c r="H56" s="149"/>
      <c r="I56" s="412"/>
      <c r="J56" s="412"/>
      <c r="K56" s="412"/>
      <c r="L56" s="412"/>
      <c r="M56" s="412"/>
      <c r="N56" s="149"/>
    </row>
    <row r="57" spans="1:14" s="18" customFormat="1" ht="6.6" customHeight="1">
      <c r="A57" s="84"/>
      <c r="B57" s="85"/>
      <c r="C57" s="85"/>
      <c r="D57" s="85"/>
      <c r="E57" s="85"/>
      <c r="F57" s="85"/>
      <c r="G57" s="85"/>
      <c r="H57" s="85"/>
      <c r="I57" s="86"/>
      <c r="J57" s="86"/>
      <c r="K57" s="86"/>
      <c r="L57" s="86"/>
      <c r="M57" s="86"/>
      <c r="N57" s="85"/>
    </row>
    <row r="58" spans="1:14" s="4" customFormat="1" ht="11.4">
      <c r="A58" s="13" t="s">
        <v>52</v>
      </c>
    </row>
    <row r="59" spans="1:14" s="4" customFormat="1" ht="11.4">
      <c r="A59" s="5" t="s">
        <v>161</v>
      </c>
      <c r="C59" s="330"/>
      <c r="E59" s="330"/>
      <c r="G59" s="330"/>
    </row>
    <row r="60" spans="1:14" s="4" customFormat="1" ht="22.5" customHeight="1">
      <c r="A60" s="649" t="s">
        <v>157</v>
      </c>
      <c r="B60" s="649"/>
      <c r="C60" s="649"/>
      <c r="D60" s="649"/>
      <c r="E60" s="649"/>
      <c r="F60" s="649"/>
      <c r="G60" s="649"/>
      <c r="H60" s="649"/>
      <c r="I60" s="649"/>
      <c r="J60" s="649"/>
      <c r="K60" s="649"/>
      <c r="L60" s="649"/>
      <c r="M60" s="649"/>
      <c r="N60" s="649"/>
    </row>
    <row r="61" spans="1:14" s="4" customFormat="1" ht="10.199999999999999">
      <c r="A61" s="3" t="s">
        <v>31</v>
      </c>
      <c r="B61" s="18"/>
      <c r="C61" s="18"/>
      <c r="D61" s="18"/>
      <c r="E61" s="18"/>
      <c r="F61" s="18"/>
      <c r="G61" s="24"/>
      <c r="H61" s="24"/>
      <c r="M61" s="435"/>
    </row>
    <row r="62" spans="1:14" s="4" customFormat="1" ht="10.199999999999999">
      <c r="A62" s="158" t="s">
        <v>117</v>
      </c>
      <c r="M62" s="435"/>
    </row>
    <row r="63" spans="1:14" s="4" customFormat="1" ht="10.199999999999999">
      <c r="A63" s="4" t="s">
        <v>186</v>
      </c>
      <c r="B63" s="6"/>
      <c r="M63" s="435"/>
      <c r="N63" s="7"/>
    </row>
    <row r="64" spans="1:14">
      <c r="A64" s="11"/>
      <c r="M64" s="436"/>
    </row>
    <row r="65" spans="1:13">
      <c r="A65" s="363"/>
      <c r="M65" s="436"/>
    </row>
    <row r="66" spans="1:13">
      <c r="A66" s="363"/>
      <c r="M66" s="436"/>
    </row>
    <row r="67" spans="1:13">
      <c r="A67" s="363"/>
      <c r="M67" s="436"/>
    </row>
    <row r="68" spans="1:13">
      <c r="A68" s="363"/>
    </row>
    <row r="69" spans="1:13">
      <c r="A69" s="363"/>
    </row>
    <row r="70" spans="1:13">
      <c r="A70" s="363"/>
    </row>
    <row r="71" spans="1:13">
      <c r="A71" s="11"/>
    </row>
    <row r="72" spans="1:13">
      <c r="A72" s="11"/>
    </row>
    <row r="73" spans="1:13">
      <c r="A73" s="11"/>
    </row>
    <row r="74" spans="1:13">
      <c r="A74" s="11"/>
    </row>
    <row r="75" spans="1:13">
      <c r="A75" s="11"/>
    </row>
    <row r="76" spans="1:13">
      <c r="A76" s="11"/>
    </row>
    <row r="77" spans="1:13">
      <c r="A77" s="11"/>
    </row>
    <row r="78" spans="1:13">
      <c r="A78" s="11"/>
    </row>
    <row r="79" spans="1:13">
      <c r="A79" s="11"/>
    </row>
    <row r="80" spans="1:13">
      <c r="A80" s="11"/>
    </row>
    <row r="81" spans="1:1">
      <c r="A81" s="11"/>
    </row>
    <row r="82" spans="1:1">
      <c r="A82" s="11"/>
    </row>
    <row r="83" spans="1:1">
      <c r="A83" s="11"/>
    </row>
    <row r="84" spans="1:1">
      <c r="A84" s="11"/>
    </row>
    <row r="85" spans="1:1">
      <c r="A85" s="11"/>
    </row>
    <row r="86" spans="1:1">
      <c r="A86" s="11"/>
    </row>
    <row r="87" spans="1:1">
      <c r="A87" s="11"/>
    </row>
    <row r="88" spans="1:1">
      <c r="A88" s="11"/>
    </row>
    <row r="89" spans="1:1">
      <c r="A89" s="11"/>
    </row>
    <row r="90" spans="1:1">
      <c r="A90" s="11"/>
    </row>
  </sheetData>
  <mergeCells count="13">
    <mergeCell ref="A1:N1"/>
    <mergeCell ref="I4:N4"/>
    <mergeCell ref="K7:N7"/>
    <mergeCell ref="D7:G7"/>
    <mergeCell ref="A60:N60"/>
    <mergeCell ref="B4:G4"/>
    <mergeCell ref="A4:A10"/>
    <mergeCell ref="B7:C10"/>
    <mergeCell ref="F10:G10"/>
    <mergeCell ref="I7:J10"/>
    <mergeCell ref="M10:N10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R38" sqref="R38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68" t="s">
        <v>217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</row>
    <row r="2" spans="1:14" s="11" customFormat="1" ht="6.6" customHeight="1" thickBot="1">
      <c r="A2" s="80"/>
      <c r="B2" s="77"/>
      <c r="C2" s="354"/>
      <c r="D2" s="77"/>
      <c r="E2" s="354"/>
      <c r="F2" s="77"/>
      <c r="G2" s="354"/>
      <c r="H2" s="77"/>
      <c r="I2" s="77"/>
      <c r="J2" s="77"/>
      <c r="K2" s="77"/>
      <c r="L2" s="77"/>
      <c r="M2" s="77"/>
      <c r="N2" s="77"/>
    </row>
    <row r="3" spans="1:14" s="11" customFormat="1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s="11" customFormat="1" ht="12" customHeight="1">
      <c r="A4" s="656" t="s">
        <v>168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s="11" customFormat="1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s="11" customFormat="1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s="11" customFormat="1" ht="25.5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s="11" customFormat="1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s="11" customFormat="1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s="11" customFormat="1" ht="24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s="11" customFormat="1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s="36" customFormat="1" ht="6.6" customHeight="1">
      <c r="A12" s="81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25" t="s">
        <v>58</v>
      </c>
      <c r="B13" s="470">
        <f>D13+F13</f>
        <v>283752</v>
      </c>
      <c r="C13" s="473"/>
      <c r="D13" s="526">
        <f>SUM(D14:D20)</f>
        <v>92361</v>
      </c>
      <c r="E13" s="573"/>
      <c r="F13" s="526">
        <f>SUM(F14:F20)</f>
        <v>191391</v>
      </c>
      <c r="G13" s="574"/>
      <c r="H13" s="575"/>
      <c r="I13" s="476">
        <f>SUM(I14:I19)</f>
        <v>100</v>
      </c>
      <c r="J13" s="476"/>
      <c r="K13" s="476">
        <f>SUM(K14:K19)</f>
        <v>100</v>
      </c>
      <c r="L13" s="476"/>
      <c r="M13" s="476">
        <f>SUM(M14:M19)</f>
        <v>100</v>
      </c>
      <c r="N13" s="542"/>
    </row>
    <row r="14" spans="1:14" s="11" customFormat="1" ht="12">
      <c r="A14" s="482" t="s">
        <v>177</v>
      </c>
      <c r="B14" s="485">
        <f>D14+F14</f>
        <v>2893</v>
      </c>
      <c r="C14" s="473"/>
      <c r="D14" s="485">
        <v>310</v>
      </c>
      <c r="E14" s="485" t="s">
        <v>1</v>
      </c>
      <c r="F14" s="485">
        <v>2583</v>
      </c>
      <c r="G14" s="574"/>
      <c r="H14" s="575"/>
      <c r="I14" s="488">
        <f t="shared" ref="I14:I19" si="0">B14*100/SUM($B$14:$B$19)</f>
        <v>1.2677198133257379</v>
      </c>
      <c r="J14" s="476"/>
      <c r="K14" s="488">
        <f t="shared" ref="K14:K19" si="1">D14*100/SUM($D$14:$D$19)</f>
        <v>0.49618259519503177</v>
      </c>
      <c r="L14" s="476"/>
      <c r="M14" s="488">
        <f t="shared" ref="M14:M19" si="2">F14*100/SUM($F$14:$F$19)</f>
        <v>1.5585779107935895</v>
      </c>
      <c r="N14" s="542"/>
    </row>
    <row r="15" spans="1:14" s="11" customFormat="1" ht="11.4">
      <c r="A15" s="482" t="s">
        <v>42</v>
      </c>
      <c r="B15" s="485">
        <f t="shared" ref="B15:B20" si="3">D15+F15</f>
        <v>100182</v>
      </c>
      <c r="C15" s="499"/>
      <c r="D15" s="485">
        <v>11245</v>
      </c>
      <c r="E15" s="485"/>
      <c r="F15" s="485">
        <v>88937</v>
      </c>
      <c r="G15" s="499"/>
      <c r="H15" s="521"/>
      <c r="I15" s="488">
        <f t="shared" si="0"/>
        <v>43.900002191012469</v>
      </c>
      <c r="J15" s="488"/>
      <c r="K15" s="488">
        <f t="shared" si="1"/>
        <v>17.998623493445589</v>
      </c>
      <c r="L15" s="488"/>
      <c r="M15" s="488">
        <f t="shared" si="2"/>
        <v>53.664438115466304</v>
      </c>
      <c r="N15" s="521"/>
    </row>
    <row r="16" spans="1:14" s="124" customFormat="1" ht="11.4">
      <c r="A16" s="516" t="s">
        <v>32</v>
      </c>
      <c r="B16" s="485">
        <f t="shared" si="3"/>
        <v>83605</v>
      </c>
      <c r="C16" s="499"/>
      <c r="D16" s="485">
        <v>28001</v>
      </c>
      <c r="E16" s="485"/>
      <c r="F16" s="485">
        <v>55604</v>
      </c>
      <c r="G16" s="499"/>
      <c r="H16" s="521"/>
      <c r="I16" s="488">
        <f t="shared" si="0"/>
        <v>36.635919458381721</v>
      </c>
      <c r="J16" s="488"/>
      <c r="K16" s="488">
        <f t="shared" si="1"/>
        <v>44.818093058245431</v>
      </c>
      <c r="L16" s="488"/>
      <c r="M16" s="488">
        <f t="shared" si="2"/>
        <v>33.551361266653792</v>
      </c>
      <c r="N16" s="521"/>
    </row>
    <row r="17" spans="1:14" s="11" customFormat="1" ht="11.4">
      <c r="A17" s="516" t="s">
        <v>33</v>
      </c>
      <c r="B17" s="485">
        <f t="shared" si="3"/>
        <v>31365</v>
      </c>
      <c r="C17" s="486"/>
      <c r="D17" s="485">
        <v>17263</v>
      </c>
      <c r="E17" s="485"/>
      <c r="F17" s="485">
        <v>14102</v>
      </c>
      <c r="G17" s="486"/>
      <c r="H17" s="521"/>
      <c r="I17" s="488">
        <f t="shared" si="0"/>
        <v>13.744221204618654</v>
      </c>
      <c r="J17" s="488"/>
      <c r="K17" s="488">
        <f t="shared" si="1"/>
        <v>27.630968196296237</v>
      </c>
      <c r="L17" s="488"/>
      <c r="M17" s="488">
        <f t="shared" si="2"/>
        <v>8.5091233828924508</v>
      </c>
      <c r="N17" s="521"/>
    </row>
    <row r="18" spans="1:14" s="11" customFormat="1" ht="11.4">
      <c r="A18" s="516" t="s">
        <v>34</v>
      </c>
      <c r="B18" s="485">
        <f t="shared" si="3"/>
        <v>7634</v>
      </c>
      <c r="C18" s="486"/>
      <c r="D18" s="485">
        <v>4235</v>
      </c>
      <c r="E18" s="485"/>
      <c r="F18" s="485">
        <v>3399</v>
      </c>
      <c r="G18" s="486"/>
      <c r="H18" s="521"/>
      <c r="I18" s="488">
        <f t="shared" si="0"/>
        <v>3.3452378344032776</v>
      </c>
      <c r="J18" s="488"/>
      <c r="K18" s="488">
        <f t="shared" si="1"/>
        <v>6.7784944859708371</v>
      </c>
      <c r="L18" s="488"/>
      <c r="M18" s="488">
        <f t="shared" si="2"/>
        <v>2.0509509557829695</v>
      </c>
      <c r="N18" s="521"/>
    </row>
    <row r="19" spans="1:14" s="11" customFormat="1" ht="11.4">
      <c r="A19" s="516" t="s">
        <v>35</v>
      </c>
      <c r="B19" s="485">
        <f>D19+F19</f>
        <v>2526</v>
      </c>
      <c r="C19" s="486"/>
      <c r="D19" s="485">
        <v>1423</v>
      </c>
      <c r="E19" s="485" t="s">
        <v>1</v>
      </c>
      <c r="F19" s="485">
        <v>1103</v>
      </c>
      <c r="G19" s="486"/>
      <c r="H19" s="521"/>
      <c r="I19" s="488">
        <f t="shared" si="0"/>
        <v>1.106899498258145</v>
      </c>
      <c r="J19" s="488"/>
      <c r="K19" s="488">
        <f t="shared" si="1"/>
        <v>2.2776381708468718</v>
      </c>
      <c r="L19" s="488"/>
      <c r="M19" s="488">
        <f t="shared" si="2"/>
        <v>0.66554836841089016</v>
      </c>
      <c r="N19" s="521"/>
    </row>
    <row r="20" spans="1:14" s="11" customFormat="1" ht="11.4">
      <c r="A20" s="516" t="s">
        <v>11</v>
      </c>
      <c r="B20" s="485">
        <f t="shared" si="3"/>
        <v>55547</v>
      </c>
      <c r="C20" s="486"/>
      <c r="D20" s="485">
        <v>29884</v>
      </c>
      <c r="E20" s="485"/>
      <c r="F20" s="485">
        <v>25663</v>
      </c>
      <c r="G20" s="486"/>
      <c r="H20" s="521"/>
      <c r="I20" s="493" t="s">
        <v>105</v>
      </c>
      <c r="J20" s="488"/>
      <c r="K20" s="493" t="s">
        <v>105</v>
      </c>
      <c r="L20" s="488"/>
      <c r="M20" s="493" t="s">
        <v>105</v>
      </c>
      <c r="N20" s="521"/>
    </row>
    <row r="21" spans="1:14" s="11" customFormat="1" ht="6.6" customHeight="1">
      <c r="A21" s="26"/>
      <c r="B21" s="238"/>
      <c r="C21" s="260"/>
      <c r="D21" s="238"/>
      <c r="E21" s="260"/>
      <c r="F21" s="238"/>
      <c r="G21" s="260"/>
      <c r="H21" s="10"/>
      <c r="I21" s="254"/>
      <c r="J21" s="254"/>
      <c r="K21" s="254"/>
      <c r="L21" s="254"/>
      <c r="M21" s="254"/>
      <c r="N21" s="10"/>
    </row>
    <row r="22" spans="1:14" s="11" customFormat="1" ht="12">
      <c r="A22" s="448" t="s">
        <v>12</v>
      </c>
      <c r="B22" s="321">
        <f t="shared" ref="B22:B29" si="4">D22+F22</f>
        <v>239247</v>
      </c>
      <c r="C22" s="281"/>
      <c r="D22" s="321">
        <f>SUM(D23:D29)</f>
        <v>66834</v>
      </c>
      <c r="E22" s="281"/>
      <c r="F22" s="321">
        <f>SUM(F23:F29)</f>
        <v>172413</v>
      </c>
      <c r="G22" s="281"/>
      <c r="H22" s="41"/>
      <c r="I22" s="253">
        <f>SUM(I23:I28)</f>
        <v>100</v>
      </c>
      <c r="J22" s="253"/>
      <c r="K22" s="253">
        <f>SUM(K23:K28)</f>
        <v>100</v>
      </c>
      <c r="L22" s="253"/>
      <c r="M22" s="253">
        <f>SUM(M23:M28)</f>
        <v>100.00000000000001</v>
      </c>
      <c r="N22" s="41"/>
    </row>
    <row r="23" spans="1:14" s="11" customFormat="1" ht="12">
      <c r="A23" s="48" t="s">
        <v>177</v>
      </c>
      <c r="B23" s="247">
        <f t="shared" si="4"/>
        <v>2839</v>
      </c>
      <c r="C23" s="281"/>
      <c r="D23" s="247">
        <v>310</v>
      </c>
      <c r="E23" s="247" t="s">
        <v>1</v>
      </c>
      <c r="F23" s="247">
        <v>2529</v>
      </c>
      <c r="G23" s="281"/>
      <c r="H23" s="41"/>
      <c r="I23" s="244">
        <f t="shared" ref="I23:I28" si="5">B23*100/SUM($B$23:$B$28)</f>
        <v>1.4238641436001345</v>
      </c>
      <c r="J23" s="253"/>
      <c r="K23" s="244">
        <f t="shared" ref="K23:K28" si="6">D23*100/SUM($D$23:$D$28)</f>
        <v>0.67274305555555558</v>
      </c>
      <c r="L23" s="253"/>
      <c r="M23" s="244">
        <f t="shared" ref="M23:M28" si="7">F23*100/SUM($F$23:$F$28)</f>
        <v>1.6496311323031565</v>
      </c>
      <c r="N23" s="41"/>
    </row>
    <row r="24" spans="1:14" s="11" customFormat="1" ht="11.4">
      <c r="A24" s="48" t="s">
        <v>42</v>
      </c>
      <c r="B24" s="247">
        <f t="shared" si="4"/>
        <v>89845</v>
      </c>
      <c r="C24" s="259"/>
      <c r="D24" s="247">
        <v>6401</v>
      </c>
      <c r="E24" s="247"/>
      <c r="F24" s="247">
        <v>83444</v>
      </c>
      <c r="G24" s="259"/>
      <c r="H24" s="34"/>
      <c r="I24" s="244">
        <f t="shared" si="5"/>
        <v>45.060610772016233</v>
      </c>
      <c r="J24" s="244"/>
      <c r="K24" s="244">
        <f t="shared" si="6"/>
        <v>13.891059027777779</v>
      </c>
      <c r="L24" s="244"/>
      <c r="M24" s="244">
        <f t="shared" si="7"/>
        <v>54.429347648835346</v>
      </c>
      <c r="N24" s="34"/>
    </row>
    <row r="25" spans="1:14" s="17" customFormat="1" ht="11.4">
      <c r="A25" s="48" t="s">
        <v>32</v>
      </c>
      <c r="B25" s="247">
        <f t="shared" si="4"/>
        <v>72747</v>
      </c>
      <c r="C25" s="259"/>
      <c r="D25" s="247">
        <v>21579</v>
      </c>
      <c r="E25" s="247"/>
      <c r="F25" s="247">
        <v>51168</v>
      </c>
      <c r="G25" s="259"/>
      <c r="H25" s="34"/>
      <c r="I25" s="244">
        <f t="shared" si="5"/>
        <v>36.485327528876006</v>
      </c>
      <c r="J25" s="244"/>
      <c r="K25" s="244">
        <f t="shared" si="6"/>
        <v>46.829427083333336</v>
      </c>
      <c r="L25" s="244"/>
      <c r="M25" s="244">
        <f t="shared" si="7"/>
        <v>33.376166776468132</v>
      </c>
      <c r="N25" s="34"/>
    </row>
    <row r="26" spans="1:14" s="11" customFormat="1" ht="11.4">
      <c r="A26" s="48" t="s">
        <v>33</v>
      </c>
      <c r="B26" s="247">
        <f t="shared" si="4"/>
        <v>25414</v>
      </c>
      <c r="C26" s="260"/>
      <c r="D26" s="247">
        <v>13560</v>
      </c>
      <c r="E26" s="247"/>
      <c r="F26" s="247">
        <v>11854</v>
      </c>
      <c r="G26" s="260"/>
      <c r="H26" s="10"/>
      <c r="I26" s="244">
        <f t="shared" si="5"/>
        <v>12.746066694418392</v>
      </c>
      <c r="J26" s="244"/>
      <c r="K26" s="244">
        <f t="shared" si="6"/>
        <v>29.427083333333332</v>
      </c>
      <c r="L26" s="244"/>
      <c r="M26" s="244">
        <f t="shared" si="7"/>
        <v>7.7321974860900022</v>
      </c>
      <c r="N26" s="10"/>
    </row>
    <row r="27" spans="1:14" s="11" customFormat="1" ht="11.4">
      <c r="A27" s="46" t="s">
        <v>34</v>
      </c>
      <c r="B27" s="247">
        <f t="shared" si="4"/>
        <v>6823</v>
      </c>
      <c r="C27" s="260"/>
      <c r="D27" s="247">
        <v>3575</v>
      </c>
      <c r="E27" s="247"/>
      <c r="F27" s="247">
        <v>3248</v>
      </c>
      <c r="G27" s="260"/>
      <c r="H27" s="26"/>
      <c r="I27" s="244">
        <f t="shared" si="5"/>
        <v>3.4219883944289244</v>
      </c>
      <c r="J27" s="244"/>
      <c r="K27" s="244">
        <f t="shared" si="6"/>
        <v>7.7582465277777777</v>
      </c>
      <c r="L27" s="244"/>
      <c r="M27" s="244">
        <f t="shared" si="7"/>
        <v>2.1186247203324049</v>
      </c>
      <c r="N27" s="10"/>
    </row>
    <row r="28" spans="1:14" s="11" customFormat="1" ht="11.4">
      <c r="A28" s="46" t="s">
        <v>35</v>
      </c>
      <c r="B28" s="247">
        <f t="shared" si="4"/>
        <v>1719</v>
      </c>
      <c r="C28" s="259"/>
      <c r="D28" s="247">
        <v>655</v>
      </c>
      <c r="E28" s="247" t="s">
        <v>1</v>
      </c>
      <c r="F28" s="247">
        <v>1064</v>
      </c>
      <c r="G28" s="259"/>
      <c r="H28" s="26"/>
      <c r="I28" s="244">
        <f t="shared" si="5"/>
        <v>0.86214246666031391</v>
      </c>
      <c r="J28" s="244"/>
      <c r="K28" s="244">
        <f t="shared" si="6"/>
        <v>1.4214409722222223</v>
      </c>
      <c r="L28" s="244"/>
      <c r="M28" s="244">
        <f t="shared" si="7"/>
        <v>0.6940322359709602</v>
      </c>
      <c r="N28" s="10"/>
    </row>
    <row r="29" spans="1:14" s="11" customFormat="1" ht="11.4">
      <c r="A29" s="48" t="s">
        <v>11</v>
      </c>
      <c r="B29" s="247">
        <f t="shared" si="4"/>
        <v>39860</v>
      </c>
      <c r="C29" s="260"/>
      <c r="D29" s="247">
        <v>20754</v>
      </c>
      <c r="E29" s="247"/>
      <c r="F29" s="247">
        <v>19106</v>
      </c>
      <c r="G29" s="259"/>
      <c r="H29" s="10"/>
      <c r="I29" s="282" t="s">
        <v>105</v>
      </c>
      <c r="J29" s="244"/>
      <c r="K29" s="282" t="s">
        <v>105</v>
      </c>
      <c r="L29" s="244"/>
      <c r="M29" s="282" t="s">
        <v>105</v>
      </c>
      <c r="N29" s="10"/>
    </row>
    <row r="30" spans="1:14" s="11" customFormat="1" ht="6.6" customHeight="1">
      <c r="A30" s="26"/>
      <c r="B30" s="321"/>
      <c r="C30" s="260"/>
      <c r="D30" s="247"/>
      <c r="E30" s="260"/>
      <c r="F30" s="238"/>
      <c r="G30" s="260"/>
      <c r="H30" s="10"/>
      <c r="I30" s="244"/>
      <c r="J30" s="244"/>
      <c r="K30" s="244"/>
      <c r="L30" s="244"/>
      <c r="M30" s="244"/>
      <c r="N30" s="10"/>
    </row>
    <row r="31" spans="1:14" s="11" customFormat="1" ht="12">
      <c r="A31" s="448" t="s">
        <v>13</v>
      </c>
      <c r="B31" s="321">
        <f>D31+F31</f>
        <v>44451</v>
      </c>
      <c r="C31" s="281"/>
      <c r="D31" s="321">
        <f>SUM(D33:D38)</f>
        <v>25527</v>
      </c>
      <c r="E31" s="281"/>
      <c r="F31" s="321">
        <f>SUM(F33:F38)</f>
        <v>18924</v>
      </c>
      <c r="G31" s="281"/>
      <c r="H31" s="41"/>
      <c r="I31" s="253">
        <f>SUM(I32:I37)</f>
        <v>99.999999999999986</v>
      </c>
      <c r="J31" s="253"/>
      <c r="K31" s="253">
        <f>SUM(K32:K37)</f>
        <v>100.00000000000001</v>
      </c>
      <c r="L31" s="253"/>
      <c r="M31" s="253">
        <f>SUM(M32:M37)</f>
        <v>100</v>
      </c>
      <c r="N31" s="275"/>
    </row>
    <row r="32" spans="1:14" s="11" customFormat="1" ht="12">
      <c r="A32" s="48" t="s">
        <v>177</v>
      </c>
      <c r="B32" s="247">
        <f t="shared" ref="B32:B38" si="8">D32+F32</f>
        <v>54</v>
      </c>
      <c r="C32" s="281" t="s">
        <v>1</v>
      </c>
      <c r="D32" s="247">
        <v>0</v>
      </c>
      <c r="E32" s="247"/>
      <c r="F32" s="247">
        <v>54</v>
      </c>
      <c r="G32" s="281" t="s">
        <v>1</v>
      </c>
      <c r="H32" s="41"/>
      <c r="I32" s="244">
        <f t="shared" ref="I32:I37" si="9">B32*100/SUM($B$32:$B$37)</f>
        <v>0.18738288569643974</v>
      </c>
      <c r="J32" s="253"/>
      <c r="K32" s="244">
        <f t="shared" ref="K32:K37" si="10">D32*100/SUM($D$32:$D$37)</f>
        <v>0</v>
      </c>
      <c r="L32" s="253"/>
      <c r="M32" s="244">
        <f t="shared" ref="M32:M37" si="11">F32*100/SUM($F$32:$F$37)</f>
        <v>0.43474760486273245</v>
      </c>
      <c r="N32" s="275"/>
    </row>
    <row r="33" spans="1:14" s="11" customFormat="1" ht="11.4">
      <c r="A33" s="48" t="s">
        <v>42</v>
      </c>
      <c r="B33" s="247">
        <f t="shared" si="8"/>
        <v>10337</v>
      </c>
      <c r="C33" s="259"/>
      <c r="D33" s="247">
        <v>4844</v>
      </c>
      <c r="E33" s="247"/>
      <c r="F33" s="247">
        <v>5493</v>
      </c>
      <c r="G33" s="259"/>
      <c r="H33" s="26"/>
      <c r="I33" s="244">
        <f t="shared" si="9"/>
        <v>35.869942397112915</v>
      </c>
      <c r="J33" s="244"/>
      <c r="K33" s="244">
        <f t="shared" si="10"/>
        <v>29.541989388302738</v>
      </c>
      <c r="L33" s="244"/>
      <c r="M33" s="244">
        <f t="shared" si="11"/>
        <v>44.223492472425733</v>
      </c>
      <c r="N33" s="34"/>
    </row>
    <row r="34" spans="1:14" s="11" customFormat="1" ht="11.4">
      <c r="A34" s="48" t="s">
        <v>32</v>
      </c>
      <c r="B34" s="247">
        <f t="shared" si="8"/>
        <v>10858</v>
      </c>
      <c r="C34" s="260"/>
      <c r="D34" s="247">
        <v>6422</v>
      </c>
      <c r="E34" s="247"/>
      <c r="F34" s="247">
        <v>4436</v>
      </c>
      <c r="G34" s="260"/>
      <c r="H34" s="26"/>
      <c r="I34" s="244">
        <f t="shared" si="9"/>
        <v>37.677840238739677</v>
      </c>
      <c r="J34" s="244"/>
      <c r="K34" s="244">
        <f t="shared" si="10"/>
        <v>39.1657010428737</v>
      </c>
      <c r="L34" s="244"/>
      <c r="M34" s="244">
        <f t="shared" si="11"/>
        <v>35.713710651316319</v>
      </c>
      <c r="N34" s="26"/>
    </row>
    <row r="35" spans="1:14" s="11" customFormat="1" ht="11.4">
      <c r="A35" s="48" t="s">
        <v>33</v>
      </c>
      <c r="B35" s="247">
        <f t="shared" si="8"/>
        <v>5951</v>
      </c>
      <c r="C35" s="260"/>
      <c r="D35" s="247">
        <v>3703</v>
      </c>
      <c r="E35" s="247"/>
      <c r="F35" s="247">
        <v>2248</v>
      </c>
      <c r="G35" s="259" t="s">
        <v>1</v>
      </c>
      <c r="H35" s="26"/>
      <c r="I35" s="244">
        <f t="shared" si="9"/>
        <v>20.650288014435422</v>
      </c>
      <c r="J35" s="244"/>
      <c r="K35" s="244">
        <f t="shared" si="10"/>
        <v>22.583399402329693</v>
      </c>
      <c r="L35" s="244"/>
      <c r="M35" s="244">
        <f t="shared" si="11"/>
        <v>18.098381772804121</v>
      </c>
      <c r="N35" s="26"/>
    </row>
    <row r="36" spans="1:14" s="11" customFormat="1" ht="11.4">
      <c r="A36" s="46" t="s">
        <v>34</v>
      </c>
      <c r="B36" s="247">
        <f t="shared" si="8"/>
        <v>811</v>
      </c>
      <c r="C36" s="260" t="s">
        <v>1</v>
      </c>
      <c r="D36" s="247">
        <v>660</v>
      </c>
      <c r="E36" s="247" t="s">
        <v>1</v>
      </c>
      <c r="F36" s="247">
        <v>151</v>
      </c>
      <c r="G36" s="259" t="s">
        <v>1</v>
      </c>
      <c r="H36" s="26"/>
      <c r="I36" s="244">
        <f t="shared" si="9"/>
        <v>2.8142133388854189</v>
      </c>
      <c r="J36" s="244"/>
      <c r="K36" s="244">
        <f t="shared" si="10"/>
        <v>4.025126547539184</v>
      </c>
      <c r="L36" s="244"/>
      <c r="M36" s="244">
        <f t="shared" si="11"/>
        <v>1.2156831173013445</v>
      </c>
      <c r="N36" s="26"/>
    </row>
    <row r="37" spans="1:14" s="11" customFormat="1" ht="11.4">
      <c r="A37" s="46" t="s">
        <v>35</v>
      </c>
      <c r="B37" s="247">
        <f t="shared" si="8"/>
        <v>807</v>
      </c>
      <c r="C37" s="259" t="s">
        <v>1</v>
      </c>
      <c r="D37" s="247">
        <v>768</v>
      </c>
      <c r="E37" s="247" t="s">
        <v>1</v>
      </c>
      <c r="F37" s="247">
        <v>39</v>
      </c>
      <c r="G37" s="259" t="s">
        <v>1</v>
      </c>
      <c r="H37" s="26"/>
      <c r="I37" s="244">
        <f t="shared" si="9"/>
        <v>2.8003331251301269</v>
      </c>
      <c r="J37" s="244"/>
      <c r="K37" s="244">
        <f t="shared" si="10"/>
        <v>4.6837836189546866</v>
      </c>
      <c r="L37" s="244"/>
      <c r="M37" s="244">
        <f t="shared" si="11"/>
        <v>0.3139843812897512</v>
      </c>
      <c r="N37" s="26"/>
    </row>
    <row r="38" spans="1:14" s="11" customFormat="1" ht="11.4">
      <c r="A38" s="48" t="s">
        <v>11</v>
      </c>
      <c r="B38" s="247">
        <f t="shared" si="8"/>
        <v>15687</v>
      </c>
      <c r="C38" s="259"/>
      <c r="D38" s="247">
        <v>9130</v>
      </c>
      <c r="E38" s="247"/>
      <c r="F38" s="247">
        <v>6557</v>
      </c>
      <c r="G38" s="259"/>
      <c r="H38" s="10"/>
      <c r="I38" s="282" t="s">
        <v>105</v>
      </c>
      <c r="J38" s="244"/>
      <c r="K38" s="282" t="s">
        <v>105</v>
      </c>
      <c r="L38" s="244"/>
      <c r="M38" s="282" t="s">
        <v>105</v>
      </c>
      <c r="N38" s="10"/>
    </row>
    <row r="39" spans="1:14" s="11" customFormat="1" ht="6.6" customHeight="1" thickBot="1">
      <c r="A39" s="150"/>
      <c r="B39" s="38"/>
      <c r="C39" s="338"/>
      <c r="D39" s="38"/>
      <c r="E39" s="384"/>
      <c r="F39" s="357"/>
      <c r="G39" s="329"/>
      <c r="H39" s="9"/>
      <c r="I39" s="19"/>
      <c r="J39" s="15"/>
      <c r="K39" s="19"/>
      <c r="L39" s="19"/>
      <c r="M39" s="19"/>
      <c r="N39" s="9"/>
    </row>
    <row r="40" spans="1:14" s="4" customFormat="1" ht="6.6" customHeight="1">
      <c r="A40" s="18"/>
      <c r="B40" s="6"/>
      <c r="C40" s="330"/>
      <c r="D40" s="6"/>
      <c r="E40" s="330"/>
      <c r="F40" s="6"/>
      <c r="G40" s="334"/>
      <c r="H40" s="122"/>
      <c r="I40" s="122"/>
      <c r="J40" s="122"/>
      <c r="K40" s="122"/>
      <c r="L40" s="122"/>
      <c r="M40" s="122"/>
      <c r="N40" s="122"/>
    </row>
    <row r="41" spans="1:14" s="4" customFormat="1" ht="21.75" customHeight="1">
      <c r="A41" s="672" t="s">
        <v>213</v>
      </c>
      <c r="B41" s="672"/>
      <c r="C41" s="672"/>
      <c r="D41" s="672"/>
      <c r="E41" s="672"/>
      <c r="F41" s="672"/>
      <c r="G41" s="672"/>
      <c r="H41" s="672"/>
      <c r="I41" s="672"/>
      <c r="J41" s="672"/>
      <c r="K41" s="672"/>
      <c r="L41" s="672"/>
      <c r="M41" s="672"/>
      <c r="N41" s="672"/>
    </row>
    <row r="42" spans="1:14" s="4" customFormat="1" ht="11.4">
      <c r="A42" s="13" t="s">
        <v>59</v>
      </c>
      <c r="C42" s="330"/>
      <c r="E42" s="330"/>
      <c r="G42" s="330"/>
    </row>
    <row r="43" spans="1:14" s="4" customFormat="1" ht="22.5" customHeight="1">
      <c r="A43" s="649" t="s">
        <v>157</v>
      </c>
      <c r="B43" s="649"/>
      <c r="C43" s="649"/>
      <c r="D43" s="649"/>
      <c r="E43" s="649"/>
      <c r="F43" s="649"/>
      <c r="G43" s="649"/>
      <c r="H43" s="649"/>
      <c r="I43" s="649"/>
      <c r="J43" s="649"/>
      <c r="K43" s="649"/>
      <c r="L43" s="649"/>
      <c r="M43" s="649"/>
      <c r="N43" s="649"/>
    </row>
    <row r="44" spans="1:14" s="4" customFormat="1" ht="10.199999999999999">
      <c r="A44" s="3" t="s">
        <v>31</v>
      </c>
      <c r="B44" s="18"/>
      <c r="C44" s="18"/>
      <c r="D44" s="18"/>
      <c r="E44" s="18"/>
      <c r="F44" s="18"/>
      <c r="G44" s="24"/>
      <c r="H44" s="24"/>
      <c r="M44" s="435"/>
    </row>
    <row r="45" spans="1:14" s="4" customFormat="1" ht="10.199999999999999">
      <c r="A45" s="158" t="s">
        <v>117</v>
      </c>
      <c r="C45" s="330"/>
      <c r="D45" s="6"/>
      <c r="E45" s="330"/>
      <c r="F45" s="6"/>
      <c r="G45" s="330"/>
      <c r="H45" s="6"/>
    </row>
    <row r="46" spans="1:14" s="4" customFormat="1" ht="10.199999999999999">
      <c r="A46" s="4" t="s">
        <v>186</v>
      </c>
      <c r="B46" s="6"/>
      <c r="C46" s="330"/>
      <c r="E46" s="330"/>
      <c r="G46" s="330"/>
      <c r="N46" s="7"/>
    </row>
    <row r="48" spans="1:14">
      <c r="A48" s="378"/>
    </row>
    <row r="49" spans="1:1">
      <c r="A49" s="378"/>
    </row>
    <row r="50" spans="1:1">
      <c r="A50" s="378"/>
    </row>
    <row r="51" spans="1:1">
      <c r="A51" s="378"/>
    </row>
    <row r="52" spans="1:1">
      <c r="A52" s="378"/>
    </row>
    <row r="53" spans="1:1">
      <c r="A53" s="378"/>
    </row>
  </sheetData>
  <mergeCells count="14">
    <mergeCell ref="A43:N43"/>
    <mergeCell ref="A1:N1"/>
    <mergeCell ref="A41:N41"/>
    <mergeCell ref="B4:G4"/>
    <mergeCell ref="I4:N4"/>
    <mergeCell ref="D7:G7"/>
    <mergeCell ref="M10:N10"/>
    <mergeCell ref="A4:A10"/>
    <mergeCell ref="B7:C10"/>
    <mergeCell ref="F10:G10"/>
    <mergeCell ref="I7:J10"/>
    <mergeCell ref="K7:N7"/>
    <mergeCell ref="D10:E10"/>
    <mergeCell ref="K10:L10"/>
  </mergeCells>
  <phoneticPr fontId="0" type="noConversion"/>
  <printOptions horizontalCentered="1"/>
  <pageMargins left="0.78740157480314965" right="0.78740157480314965" top="0.78740157480314965" bottom="0.78740157480314965" header="0.39370078740157483" footer="0.39370078740157483"/>
  <pageSetup scale="9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" sqref="A2"/>
    </sheetView>
  </sheetViews>
  <sheetFormatPr defaultColWidth="11.44140625" defaultRowHeight="13.2"/>
  <cols>
    <col min="1" max="1" width="25.6640625" style="1" customWidth="1"/>
    <col min="2" max="2" width="8.6640625" style="1" customWidth="1"/>
    <col min="3" max="3" width="2.6640625" style="332" customWidth="1"/>
    <col min="4" max="4" width="8.6640625" style="1" customWidth="1"/>
    <col min="5" max="5" width="2.6640625" style="332" customWidth="1"/>
    <col min="6" max="6" width="8.6640625" style="1" customWidth="1"/>
    <col min="7" max="7" width="2.6640625" style="332" customWidth="1"/>
    <col min="8" max="8" width="1.6640625" style="1" customWidth="1"/>
    <col min="9" max="9" width="8.6640625" style="1" customWidth="1"/>
    <col min="10" max="10" width="2.6640625" style="1" customWidth="1"/>
    <col min="11" max="11" width="8.6640625" style="1" customWidth="1"/>
    <col min="12" max="12" width="2.6640625" style="1" customWidth="1"/>
    <col min="13" max="13" width="8.6640625" style="1" customWidth="1"/>
    <col min="14" max="14" width="2.6640625" style="1" customWidth="1"/>
    <col min="15" max="16384" width="11.44140625" style="1"/>
  </cols>
  <sheetData>
    <row r="1" spans="1:14" ht="38.25" customHeight="1">
      <c r="A1" s="673" t="s">
        <v>218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</row>
    <row r="2" spans="1:14" ht="7.5" customHeight="1" thickBot="1">
      <c r="A2" s="8"/>
      <c r="B2" s="134"/>
      <c r="C2" s="385"/>
      <c r="D2" s="134"/>
      <c r="E2" s="385"/>
      <c r="F2" s="134"/>
      <c r="G2" s="385"/>
      <c r="H2" s="134"/>
      <c r="I2" s="40"/>
      <c r="J2" s="40"/>
      <c r="K2" s="40"/>
      <c r="L2" s="40"/>
      <c r="M2" s="40"/>
      <c r="N2" s="40"/>
    </row>
    <row r="3" spans="1:14" ht="6.6" customHeight="1">
      <c r="A3" s="455"/>
      <c r="B3" s="455"/>
      <c r="C3" s="456"/>
      <c r="D3" s="455"/>
      <c r="E3" s="456"/>
      <c r="F3" s="455"/>
      <c r="G3" s="456"/>
      <c r="H3" s="455"/>
      <c r="I3" s="455"/>
      <c r="J3" s="455"/>
      <c r="K3" s="455"/>
      <c r="L3" s="455"/>
      <c r="M3" s="455"/>
      <c r="N3" s="455"/>
    </row>
    <row r="4" spans="1:14" ht="12.75" customHeight="1">
      <c r="A4" s="656" t="s">
        <v>169</v>
      </c>
      <c r="B4" s="666" t="s">
        <v>54</v>
      </c>
      <c r="C4" s="666"/>
      <c r="D4" s="666"/>
      <c r="E4" s="666"/>
      <c r="F4" s="666"/>
      <c r="G4" s="666"/>
      <c r="H4" s="531"/>
      <c r="I4" s="666" t="s">
        <v>55</v>
      </c>
      <c r="J4" s="666"/>
      <c r="K4" s="666"/>
      <c r="L4" s="666"/>
      <c r="M4" s="666"/>
      <c r="N4" s="666"/>
    </row>
    <row r="5" spans="1:14" ht="6.6" customHeight="1">
      <c r="A5" s="656"/>
      <c r="B5" s="532"/>
      <c r="C5" s="533"/>
      <c r="D5" s="532"/>
      <c r="E5" s="533"/>
      <c r="F5" s="532"/>
      <c r="G5" s="533"/>
      <c r="H5" s="534"/>
      <c r="I5" s="532"/>
      <c r="J5" s="532"/>
      <c r="K5" s="532"/>
      <c r="L5" s="532"/>
      <c r="M5" s="532"/>
      <c r="N5" s="532"/>
    </row>
    <row r="6" spans="1:14" ht="6.6" customHeight="1">
      <c r="A6" s="656"/>
      <c r="B6" s="531"/>
      <c r="C6" s="535"/>
      <c r="D6" s="531"/>
      <c r="E6" s="535"/>
      <c r="F6" s="531"/>
      <c r="G6" s="535"/>
      <c r="H6" s="534"/>
      <c r="I6" s="531"/>
      <c r="J6" s="531"/>
      <c r="K6" s="531"/>
      <c r="L6" s="531"/>
      <c r="M6" s="531"/>
      <c r="N6" s="531"/>
    </row>
    <row r="7" spans="1:14" ht="24" customHeight="1">
      <c r="A7" s="656"/>
      <c r="B7" s="663" t="s">
        <v>2</v>
      </c>
      <c r="C7" s="663"/>
      <c r="D7" s="667" t="s">
        <v>0</v>
      </c>
      <c r="E7" s="667"/>
      <c r="F7" s="667"/>
      <c r="G7" s="667"/>
      <c r="H7" s="534"/>
      <c r="I7" s="663" t="s">
        <v>2</v>
      </c>
      <c r="J7" s="663"/>
      <c r="K7" s="667" t="s">
        <v>0</v>
      </c>
      <c r="L7" s="667"/>
      <c r="M7" s="667"/>
      <c r="N7" s="667"/>
    </row>
    <row r="8" spans="1:14" ht="6.6" customHeight="1">
      <c r="A8" s="656"/>
      <c r="B8" s="663"/>
      <c r="C8" s="663"/>
      <c r="D8" s="536"/>
      <c r="E8" s="537"/>
      <c r="F8" s="536"/>
      <c r="G8" s="537"/>
      <c r="H8" s="534"/>
      <c r="I8" s="663"/>
      <c r="J8" s="663"/>
      <c r="K8" s="536"/>
      <c r="L8" s="536"/>
      <c r="M8" s="536"/>
      <c r="N8" s="536"/>
    </row>
    <row r="9" spans="1:14" ht="6.6" customHeight="1">
      <c r="A9" s="656"/>
      <c r="B9" s="663"/>
      <c r="C9" s="663"/>
      <c r="D9" s="534"/>
      <c r="E9" s="538"/>
      <c r="F9" s="534"/>
      <c r="G9" s="538"/>
      <c r="H9" s="534"/>
      <c r="I9" s="663"/>
      <c r="J9" s="663"/>
      <c r="K9" s="534"/>
      <c r="L9" s="534"/>
      <c r="M9" s="534"/>
      <c r="N9" s="534"/>
    </row>
    <row r="10" spans="1:14" ht="24" customHeight="1">
      <c r="A10" s="656"/>
      <c r="B10" s="663"/>
      <c r="C10" s="663"/>
      <c r="D10" s="664" t="s">
        <v>3</v>
      </c>
      <c r="E10" s="664"/>
      <c r="F10" s="664" t="s">
        <v>10</v>
      </c>
      <c r="G10" s="664"/>
      <c r="H10" s="534"/>
      <c r="I10" s="663"/>
      <c r="J10" s="663"/>
      <c r="K10" s="664" t="s">
        <v>3</v>
      </c>
      <c r="L10" s="664"/>
      <c r="M10" s="664" t="s">
        <v>10</v>
      </c>
      <c r="N10" s="664"/>
    </row>
    <row r="11" spans="1:14" ht="6.6" customHeight="1">
      <c r="A11" s="465"/>
      <c r="B11" s="539"/>
      <c r="C11" s="540"/>
      <c r="D11" s="541"/>
      <c r="E11" s="537"/>
      <c r="F11" s="536"/>
      <c r="G11" s="537"/>
      <c r="H11" s="536"/>
      <c r="I11" s="539"/>
      <c r="J11" s="539"/>
      <c r="K11" s="541"/>
      <c r="L11" s="541"/>
      <c r="M11" s="536"/>
      <c r="N11" s="536"/>
    </row>
    <row r="12" spans="1:14" ht="6.6" customHeight="1">
      <c r="A12" s="139"/>
      <c r="B12" s="76"/>
      <c r="C12" s="358"/>
      <c r="D12" s="74"/>
      <c r="E12" s="361"/>
      <c r="F12" s="74"/>
      <c r="G12" s="361"/>
      <c r="H12" s="75"/>
      <c r="I12" s="76"/>
      <c r="J12" s="76"/>
      <c r="K12" s="74"/>
      <c r="L12" s="74"/>
      <c r="M12" s="74"/>
      <c r="N12" s="75"/>
    </row>
    <row r="13" spans="1:14" s="11" customFormat="1" ht="13.8">
      <c r="A13" s="525" t="s">
        <v>58</v>
      </c>
      <c r="B13" s="470">
        <f t="shared" ref="B13:B20" si="0">D13+F13</f>
        <v>283752</v>
      </c>
      <c r="C13" s="489"/>
      <c r="D13" s="526">
        <f>SUM(D14:D20)</f>
        <v>92362</v>
      </c>
      <c r="E13" s="573"/>
      <c r="F13" s="526">
        <f>SUM(F14:F20)</f>
        <v>191390</v>
      </c>
      <c r="G13" s="574"/>
      <c r="H13" s="575"/>
      <c r="I13" s="476">
        <f>SUM(I14:I19)</f>
        <v>100</v>
      </c>
      <c r="J13" s="476"/>
      <c r="K13" s="476">
        <f>SUM(K14:K19)</f>
        <v>100</v>
      </c>
      <c r="L13" s="476"/>
      <c r="M13" s="476">
        <f>SUM(M14:M19)</f>
        <v>100</v>
      </c>
      <c r="N13" s="543"/>
    </row>
    <row r="14" spans="1:14" s="11" customFormat="1" ht="12">
      <c r="A14" s="482" t="s">
        <v>177</v>
      </c>
      <c r="B14" s="485">
        <f t="shared" si="0"/>
        <v>2892</v>
      </c>
      <c r="C14" s="489"/>
      <c r="D14" s="485">
        <v>309</v>
      </c>
      <c r="E14" s="485" t="s">
        <v>1</v>
      </c>
      <c r="F14" s="485">
        <v>2583</v>
      </c>
      <c r="G14" s="574"/>
      <c r="H14" s="575"/>
      <c r="I14" s="488">
        <f t="shared" ref="I14:I19" si="1">B14*100/SUM($B$14:$B$19)</f>
        <v>1.2672927174489379</v>
      </c>
      <c r="J14" s="476"/>
      <c r="K14" s="488">
        <f t="shared" ref="K14:K19" si="2">D14*100/SUM($D$14:$D$19)</f>
        <v>0.49458992253025164</v>
      </c>
      <c r="L14" s="476"/>
      <c r="M14" s="488">
        <f t="shared" ref="M14:M19" si="3">F14*100/SUM($F$14:$F$19)</f>
        <v>1.5585873152835688</v>
      </c>
      <c r="N14" s="543"/>
    </row>
    <row r="15" spans="1:14" s="11" customFormat="1" ht="11.4">
      <c r="A15" s="482" t="s">
        <v>42</v>
      </c>
      <c r="B15" s="485">
        <f t="shared" si="0"/>
        <v>100181</v>
      </c>
      <c r="C15" s="486"/>
      <c r="D15" s="485">
        <v>11245</v>
      </c>
      <c r="E15" s="485"/>
      <c r="F15" s="485">
        <v>88936</v>
      </c>
      <c r="G15" s="486"/>
      <c r="H15" s="521"/>
      <c r="I15" s="488">
        <f t="shared" si="1"/>
        <v>43.899948729858941</v>
      </c>
      <c r="J15" s="488"/>
      <c r="K15" s="488">
        <f t="shared" si="2"/>
        <v>17.998911582047505</v>
      </c>
      <c r="L15" s="488"/>
      <c r="M15" s="488">
        <f t="shared" si="3"/>
        <v>53.664158525768279</v>
      </c>
      <c r="N15" s="521"/>
    </row>
    <row r="16" spans="1:14" s="11" customFormat="1" ht="11.4">
      <c r="A16" s="482" t="s">
        <v>32</v>
      </c>
      <c r="B16" s="485">
        <f t="shared" si="0"/>
        <v>83604</v>
      </c>
      <c r="C16" s="486"/>
      <c r="D16" s="485">
        <v>28001</v>
      </c>
      <c r="E16" s="485"/>
      <c r="F16" s="485">
        <v>55603</v>
      </c>
      <c r="G16" s="486"/>
      <c r="H16" s="521"/>
      <c r="I16" s="488">
        <f t="shared" si="1"/>
        <v>36.635802333886936</v>
      </c>
      <c r="J16" s="488"/>
      <c r="K16" s="488">
        <f t="shared" si="2"/>
        <v>44.818810423202507</v>
      </c>
      <c r="L16" s="488"/>
      <c r="M16" s="488">
        <f t="shared" si="3"/>
        <v>33.550960314251753</v>
      </c>
      <c r="N16" s="521"/>
    </row>
    <row r="17" spans="1:14" s="11" customFormat="1" ht="11.4">
      <c r="A17" s="482" t="s">
        <v>33</v>
      </c>
      <c r="B17" s="485">
        <f t="shared" si="0"/>
        <v>31366</v>
      </c>
      <c r="C17" s="486"/>
      <c r="D17" s="485">
        <v>17263</v>
      </c>
      <c r="E17" s="485"/>
      <c r="F17" s="485">
        <v>14103</v>
      </c>
      <c r="G17" s="486"/>
      <c r="H17" s="521"/>
      <c r="I17" s="488">
        <f t="shared" si="1"/>
        <v>13.744779867048198</v>
      </c>
      <c r="J17" s="488"/>
      <c r="K17" s="488">
        <f t="shared" si="2"/>
        <v>27.631410461617261</v>
      </c>
      <c r="L17" s="488"/>
      <c r="M17" s="488">
        <f t="shared" si="3"/>
        <v>8.5097781290918189</v>
      </c>
      <c r="N17" s="521"/>
    </row>
    <row r="18" spans="1:14" s="11" customFormat="1" ht="11.4">
      <c r="A18" s="482" t="s">
        <v>34</v>
      </c>
      <c r="B18" s="485">
        <f t="shared" si="0"/>
        <v>7634</v>
      </c>
      <c r="C18" s="486"/>
      <c r="D18" s="485">
        <v>4235</v>
      </c>
      <c r="E18" s="485"/>
      <c r="F18" s="485">
        <v>3399</v>
      </c>
      <c r="G18" s="486"/>
      <c r="H18" s="521"/>
      <c r="I18" s="488">
        <f t="shared" si="1"/>
        <v>3.3452671524914219</v>
      </c>
      <c r="J18" s="488"/>
      <c r="K18" s="488">
        <f t="shared" si="2"/>
        <v>6.7786029835456816</v>
      </c>
      <c r="L18" s="488"/>
      <c r="M18" s="488">
        <f t="shared" si="3"/>
        <v>2.0509633312616531</v>
      </c>
      <c r="N18" s="521"/>
    </row>
    <row r="19" spans="1:14" s="11" customFormat="1" ht="11.4">
      <c r="A19" s="482" t="s">
        <v>35</v>
      </c>
      <c r="B19" s="485">
        <f t="shared" si="0"/>
        <v>2526</v>
      </c>
      <c r="C19" s="486"/>
      <c r="D19" s="485">
        <v>1423</v>
      </c>
      <c r="E19" s="485" t="s">
        <v>1</v>
      </c>
      <c r="F19" s="485">
        <v>1103</v>
      </c>
      <c r="G19" s="486"/>
      <c r="H19" s="521"/>
      <c r="I19" s="488">
        <f t="shared" si="1"/>
        <v>1.1069091992655662</v>
      </c>
      <c r="J19" s="488"/>
      <c r="K19" s="488">
        <f t="shared" si="2"/>
        <v>2.2776746270567898</v>
      </c>
      <c r="L19" s="488"/>
      <c r="M19" s="488">
        <f t="shared" si="3"/>
        <v>0.66555238434292541</v>
      </c>
      <c r="N19" s="521"/>
    </row>
    <row r="20" spans="1:14" s="11" customFormat="1" ht="11.4">
      <c r="A20" s="482" t="s">
        <v>11</v>
      </c>
      <c r="B20" s="485">
        <f t="shared" si="0"/>
        <v>55549</v>
      </c>
      <c r="C20" s="486"/>
      <c r="D20" s="485">
        <v>29886</v>
      </c>
      <c r="E20" s="485"/>
      <c r="F20" s="485">
        <v>25663</v>
      </c>
      <c r="G20" s="486"/>
      <c r="H20" s="521"/>
      <c r="I20" s="493" t="s">
        <v>105</v>
      </c>
      <c r="J20" s="488"/>
      <c r="K20" s="493" t="s">
        <v>105</v>
      </c>
      <c r="L20" s="488"/>
      <c r="M20" s="493" t="s">
        <v>105</v>
      </c>
      <c r="N20" s="521"/>
    </row>
    <row r="21" spans="1:14" s="11" customFormat="1" ht="6" customHeight="1">
      <c r="A21" s="25"/>
      <c r="B21" s="272"/>
      <c r="C21" s="266"/>
      <c r="D21" s="270"/>
      <c r="E21" s="266"/>
      <c r="F21" s="270"/>
      <c r="G21" s="266"/>
      <c r="H21" s="26"/>
      <c r="I21" s="254"/>
      <c r="J21" s="254"/>
      <c r="K21" s="254"/>
      <c r="L21" s="254"/>
      <c r="M21" s="254"/>
    </row>
    <row r="22" spans="1:14" s="11" customFormat="1" ht="12">
      <c r="A22" s="448" t="s">
        <v>14</v>
      </c>
      <c r="B22" s="271">
        <f t="shared" ref="B22:B29" si="4">D22+F22</f>
        <v>75953</v>
      </c>
      <c r="C22" s="269"/>
      <c r="D22" s="271">
        <f>SUM(D23:D29)</f>
        <v>18754</v>
      </c>
      <c r="E22" s="269"/>
      <c r="F22" s="271">
        <f>SUM(F23:F29)</f>
        <v>57199</v>
      </c>
      <c r="G22" s="269"/>
      <c r="H22" s="21"/>
      <c r="I22" s="253">
        <f>SUM(I23:I28)</f>
        <v>99.999999999999986</v>
      </c>
      <c r="J22" s="253"/>
      <c r="K22" s="253">
        <f>SUM(K23:K28)</f>
        <v>100</v>
      </c>
      <c r="L22" s="253"/>
      <c r="M22" s="253">
        <f>SUM(M23:M28)</f>
        <v>100.00000000000001</v>
      </c>
      <c r="N22" s="21"/>
    </row>
    <row r="23" spans="1:14" s="11" customFormat="1" ht="12">
      <c r="A23" s="46" t="s">
        <v>177</v>
      </c>
      <c r="B23" s="272">
        <f>D23+F23</f>
        <v>1757</v>
      </c>
      <c r="C23" s="269"/>
      <c r="D23" s="272">
        <v>181</v>
      </c>
      <c r="E23" s="272" t="s">
        <v>1</v>
      </c>
      <c r="F23" s="272">
        <v>1576</v>
      </c>
      <c r="G23" s="269"/>
      <c r="H23" s="21"/>
      <c r="I23" s="244">
        <f t="shared" ref="I23:I28" si="5">B23*100/SUM($B$23:$B$28)</f>
        <v>2.7879595690325445</v>
      </c>
      <c r="J23" s="253"/>
      <c r="K23" s="244">
        <f t="shared" ref="K23:K28" si="6">D23*100/SUM($D$23:$D$28)</f>
        <v>1.604325474206701</v>
      </c>
      <c r="L23" s="253"/>
      <c r="M23" s="244">
        <f t="shared" ref="M23:M28" si="7">F23*100/SUM($F$23:$F$28)</f>
        <v>3.0460580993061326</v>
      </c>
      <c r="N23" s="21"/>
    </row>
    <row r="24" spans="1:14" s="11" customFormat="1" ht="11.4">
      <c r="A24" s="46" t="s">
        <v>42</v>
      </c>
      <c r="B24" s="272">
        <f t="shared" si="4"/>
        <v>36824</v>
      </c>
      <c r="C24" s="260"/>
      <c r="D24" s="272">
        <v>2602</v>
      </c>
      <c r="E24" s="272"/>
      <c r="F24" s="272">
        <v>34222</v>
      </c>
      <c r="G24" s="260"/>
      <c r="H24" s="26"/>
      <c r="I24" s="244">
        <f t="shared" si="5"/>
        <v>58.431316545278555</v>
      </c>
      <c r="J24" s="244"/>
      <c r="K24" s="244">
        <f t="shared" si="6"/>
        <v>23.06328665130296</v>
      </c>
      <c r="L24" s="244"/>
      <c r="M24" s="244">
        <f t="shared" si="7"/>
        <v>66.143528092927966</v>
      </c>
      <c r="N24" s="26"/>
    </row>
    <row r="25" spans="1:14" s="11" customFormat="1" ht="11.4">
      <c r="A25" s="46" t="s">
        <v>32</v>
      </c>
      <c r="B25" s="272">
        <f t="shared" si="4"/>
        <v>18182</v>
      </c>
      <c r="C25" s="260"/>
      <c r="D25" s="272">
        <v>5032</v>
      </c>
      <c r="E25" s="272"/>
      <c r="F25" s="272">
        <v>13150</v>
      </c>
      <c r="G25" s="260"/>
      <c r="H25" s="26"/>
      <c r="I25" s="244">
        <f t="shared" si="5"/>
        <v>28.85070056013075</v>
      </c>
      <c r="J25" s="244"/>
      <c r="K25" s="244">
        <f t="shared" si="6"/>
        <v>44.602020918276899</v>
      </c>
      <c r="L25" s="244"/>
      <c r="M25" s="244">
        <f t="shared" si="7"/>
        <v>25.416030460580995</v>
      </c>
      <c r="N25" s="26"/>
    </row>
    <row r="26" spans="1:14" s="11" customFormat="1" ht="11.4">
      <c r="A26" s="46" t="s">
        <v>33</v>
      </c>
      <c r="B26" s="272">
        <f t="shared" si="4"/>
        <v>5209</v>
      </c>
      <c r="C26" s="260"/>
      <c r="D26" s="272">
        <v>3023</v>
      </c>
      <c r="E26" s="272" t="s">
        <v>1</v>
      </c>
      <c r="F26" s="272">
        <v>2186</v>
      </c>
      <c r="G26" s="260"/>
      <c r="H26" s="26"/>
      <c r="I26" s="244">
        <f t="shared" si="5"/>
        <v>8.2654988019866398</v>
      </c>
      <c r="J26" s="244"/>
      <c r="K26" s="244">
        <f t="shared" si="6"/>
        <v>26.79489452224783</v>
      </c>
      <c r="L26" s="244"/>
      <c r="M26" s="244">
        <f t="shared" si="7"/>
        <v>4.2250526682000036</v>
      </c>
      <c r="N26" s="26"/>
    </row>
    <row r="27" spans="1:14" s="11" customFormat="1" ht="11.4">
      <c r="A27" s="46" t="s">
        <v>34</v>
      </c>
      <c r="B27" s="272">
        <f t="shared" si="4"/>
        <v>905</v>
      </c>
      <c r="C27" s="260" t="s">
        <v>1</v>
      </c>
      <c r="D27" s="272">
        <v>444</v>
      </c>
      <c r="E27" s="272" t="s">
        <v>1</v>
      </c>
      <c r="F27" s="272">
        <v>461</v>
      </c>
      <c r="G27" s="260" t="s">
        <v>1</v>
      </c>
      <c r="H27" s="26"/>
      <c r="I27" s="244">
        <f t="shared" si="5"/>
        <v>1.4360292600879072</v>
      </c>
      <c r="J27" s="244"/>
      <c r="K27" s="244">
        <f t="shared" si="6"/>
        <v>3.9354724339656091</v>
      </c>
      <c r="L27" s="244"/>
      <c r="M27" s="244">
        <f t="shared" si="7"/>
        <v>0.89101064960667964</v>
      </c>
      <c r="N27" s="26"/>
    </row>
    <row r="28" spans="1:14" s="11" customFormat="1" ht="11.4">
      <c r="A28" s="46" t="s">
        <v>35</v>
      </c>
      <c r="B28" s="272">
        <f t="shared" si="4"/>
        <v>144</v>
      </c>
      <c r="C28" s="260" t="s">
        <v>1</v>
      </c>
      <c r="D28" s="272">
        <v>0</v>
      </c>
      <c r="E28" s="272"/>
      <c r="F28" s="272">
        <v>144</v>
      </c>
      <c r="G28" s="260" t="s">
        <v>1</v>
      </c>
      <c r="H28" s="26"/>
      <c r="I28" s="244">
        <f t="shared" si="5"/>
        <v>0.22849526348360069</v>
      </c>
      <c r="J28" s="244"/>
      <c r="K28" s="244">
        <f t="shared" si="6"/>
        <v>0</v>
      </c>
      <c r="L28" s="244"/>
      <c r="M28" s="244">
        <f t="shared" si="7"/>
        <v>0.27832002937822531</v>
      </c>
      <c r="N28" s="26"/>
    </row>
    <row r="29" spans="1:14" s="11" customFormat="1" ht="11.4">
      <c r="A29" s="46" t="s">
        <v>11</v>
      </c>
      <c r="B29" s="272">
        <f t="shared" si="4"/>
        <v>12932</v>
      </c>
      <c r="C29" s="260"/>
      <c r="D29" s="272">
        <v>7472</v>
      </c>
      <c r="E29" s="272"/>
      <c r="F29" s="272">
        <v>5460</v>
      </c>
      <c r="G29" s="260"/>
      <c r="H29" s="26"/>
      <c r="I29" s="282" t="s">
        <v>105</v>
      </c>
      <c r="J29" s="276"/>
      <c r="K29" s="282" t="s">
        <v>105</v>
      </c>
      <c r="L29" s="282"/>
      <c r="M29" s="282" t="s">
        <v>105</v>
      </c>
      <c r="N29" s="26"/>
    </row>
    <row r="30" spans="1:14" s="11" customFormat="1" ht="5.25" customHeight="1">
      <c r="A30" s="65"/>
      <c r="B30" s="272"/>
      <c r="C30" s="260"/>
      <c r="D30" s="272"/>
      <c r="E30" s="260"/>
      <c r="F30" s="272"/>
      <c r="G30" s="260"/>
      <c r="H30" s="26"/>
      <c r="I30" s="244"/>
      <c r="J30" s="244"/>
      <c r="K30" s="244"/>
      <c r="L30" s="244"/>
      <c r="M30" s="244"/>
      <c r="N30" s="26"/>
    </row>
    <row r="31" spans="1:14" s="11" customFormat="1" ht="12">
      <c r="A31" s="448" t="s">
        <v>15</v>
      </c>
      <c r="B31" s="271">
        <f t="shared" ref="B31:B38" si="8">D31+F31</f>
        <v>96195</v>
      </c>
      <c r="C31" s="269"/>
      <c r="D31" s="271">
        <f>SUM(D33:D38)</f>
        <v>31357</v>
      </c>
      <c r="E31" s="269"/>
      <c r="F31" s="271">
        <f>SUM(F33:F38)</f>
        <v>64838</v>
      </c>
      <c r="G31" s="269"/>
      <c r="H31" s="21"/>
      <c r="I31" s="253">
        <f>SUM(I32:I37)</f>
        <v>100</v>
      </c>
      <c r="J31" s="253"/>
      <c r="K31" s="253">
        <f>SUM(K32:K37)</f>
        <v>100</v>
      </c>
      <c r="L31" s="253"/>
      <c r="M31" s="253">
        <f>SUM(M32:M37)</f>
        <v>100</v>
      </c>
      <c r="N31" s="21"/>
    </row>
    <row r="32" spans="1:14" s="11" customFormat="1" ht="12">
      <c r="A32" s="647" t="s">
        <v>193</v>
      </c>
      <c r="B32" s="272">
        <f t="shared" si="8"/>
        <v>874</v>
      </c>
      <c r="C32" s="269"/>
      <c r="D32" s="272">
        <v>61</v>
      </c>
      <c r="E32" s="272" t="s">
        <v>1</v>
      </c>
      <c r="F32" s="272">
        <v>813</v>
      </c>
      <c r="G32" s="269"/>
      <c r="H32" s="21"/>
      <c r="I32" s="244">
        <f t="shared" ref="I32:I37" si="9">B32*100/SUM($B$32:$B$37)</f>
        <v>1.1232056340200223</v>
      </c>
      <c r="J32" s="253"/>
      <c r="K32" s="244">
        <f t="shared" ref="K32:K37" si="10">D32*100/SUM($D$32:$D$37)</f>
        <v>0.30843909591950247</v>
      </c>
      <c r="L32" s="253"/>
      <c r="M32" s="244">
        <f t="shared" ref="M32:M37" si="11">F32*100/SUM($F$32:$F$37)</f>
        <v>1.4008546419463781</v>
      </c>
      <c r="N32" s="21"/>
    </row>
    <row r="33" spans="1:14" s="11" customFormat="1" ht="11.4">
      <c r="A33" s="46" t="s">
        <v>42</v>
      </c>
      <c r="B33" s="272">
        <f t="shared" si="8"/>
        <v>40255</v>
      </c>
      <c r="C33" s="260"/>
      <c r="D33" s="272">
        <v>4292</v>
      </c>
      <c r="E33" s="272"/>
      <c r="F33" s="272">
        <v>35963</v>
      </c>
      <c r="G33" s="260"/>
      <c r="H33" s="26"/>
      <c r="I33" s="244">
        <f t="shared" si="9"/>
        <v>51.733000912443934</v>
      </c>
      <c r="J33" s="244"/>
      <c r="K33" s="244">
        <f t="shared" si="10"/>
        <v>21.701977044041058</v>
      </c>
      <c r="L33" s="244"/>
      <c r="M33" s="244">
        <f t="shared" si="11"/>
        <v>61.966710317733821</v>
      </c>
      <c r="N33" s="26"/>
    </row>
    <row r="34" spans="1:14" s="11" customFormat="1" ht="11.4">
      <c r="A34" s="46" t="s">
        <v>32</v>
      </c>
      <c r="B34" s="272">
        <f t="shared" si="8"/>
        <v>24361</v>
      </c>
      <c r="C34" s="260"/>
      <c r="D34" s="272">
        <v>8132</v>
      </c>
      <c r="E34" s="272"/>
      <c r="F34" s="272">
        <v>16229</v>
      </c>
      <c r="G34" s="260"/>
      <c r="H34" s="26"/>
      <c r="I34" s="244">
        <f t="shared" si="9"/>
        <v>31.307108066775474</v>
      </c>
      <c r="J34" s="244"/>
      <c r="K34" s="244">
        <f t="shared" si="10"/>
        <v>41.118470951104818</v>
      </c>
      <c r="L34" s="244"/>
      <c r="M34" s="244">
        <f t="shared" si="11"/>
        <v>27.96367771727893</v>
      </c>
      <c r="N34" s="26"/>
    </row>
    <row r="35" spans="1:14" s="11" customFormat="1" ht="11.4">
      <c r="A35" s="46" t="s">
        <v>33</v>
      </c>
      <c r="B35" s="272">
        <f t="shared" si="8"/>
        <v>9782</v>
      </c>
      <c r="C35" s="260"/>
      <c r="D35" s="272">
        <v>5617</v>
      </c>
      <c r="E35" s="272"/>
      <c r="F35" s="272">
        <v>4165</v>
      </c>
      <c r="G35" s="260"/>
      <c r="H35" s="26"/>
      <c r="I35" s="244">
        <f t="shared" si="9"/>
        <v>12.571164201354529</v>
      </c>
      <c r="J35" s="244"/>
      <c r="K35" s="244">
        <f t="shared" si="10"/>
        <v>28.401678717702382</v>
      </c>
      <c r="L35" s="244"/>
      <c r="M35" s="244">
        <f t="shared" si="11"/>
        <v>7.1765800537597357</v>
      </c>
      <c r="N35" s="26"/>
    </row>
    <row r="36" spans="1:14" s="11" customFormat="1" ht="11.4">
      <c r="A36" s="46" t="s">
        <v>34</v>
      </c>
      <c r="B36" s="272">
        <f t="shared" si="8"/>
        <v>1851</v>
      </c>
      <c r="C36" s="260"/>
      <c r="D36" s="272">
        <v>1089</v>
      </c>
      <c r="E36" s="272" t="s">
        <v>1</v>
      </c>
      <c r="F36" s="272">
        <v>762</v>
      </c>
      <c r="G36" s="260"/>
      <c r="H36" s="26"/>
      <c r="I36" s="244">
        <f t="shared" si="9"/>
        <v>2.3787798953902306</v>
      </c>
      <c r="J36" s="244"/>
      <c r="K36" s="244">
        <f t="shared" si="10"/>
        <v>5.5063963189563632</v>
      </c>
      <c r="L36" s="244"/>
      <c r="M36" s="244">
        <f t="shared" si="11"/>
        <v>1.3129781514921772</v>
      </c>
      <c r="N36" s="26"/>
    </row>
    <row r="37" spans="1:14" s="11" customFormat="1" ht="11.4">
      <c r="A37" s="46" t="s">
        <v>35</v>
      </c>
      <c r="B37" s="272">
        <f t="shared" si="8"/>
        <v>690</v>
      </c>
      <c r="C37" s="260" t="s">
        <v>1</v>
      </c>
      <c r="D37" s="272">
        <v>586</v>
      </c>
      <c r="E37" s="272" t="s">
        <v>1</v>
      </c>
      <c r="F37" s="272">
        <v>104</v>
      </c>
      <c r="G37" s="260" t="s">
        <v>1</v>
      </c>
      <c r="H37" s="26"/>
      <c r="I37" s="244">
        <f t="shared" si="9"/>
        <v>0.88674129001580715</v>
      </c>
      <c r="J37" s="244"/>
      <c r="K37" s="244">
        <f t="shared" si="10"/>
        <v>2.9630378722758759</v>
      </c>
      <c r="L37" s="244"/>
      <c r="M37" s="244">
        <f t="shared" si="11"/>
        <v>0.17919911778895858</v>
      </c>
      <c r="N37" s="26"/>
    </row>
    <row r="38" spans="1:14" s="11" customFormat="1" ht="11.4">
      <c r="A38" s="46" t="s">
        <v>11</v>
      </c>
      <c r="B38" s="272">
        <f t="shared" si="8"/>
        <v>19256</v>
      </c>
      <c r="C38" s="260"/>
      <c r="D38" s="272">
        <v>11641</v>
      </c>
      <c r="E38" s="272"/>
      <c r="F38" s="272">
        <v>7615</v>
      </c>
      <c r="G38" s="260"/>
      <c r="H38" s="26"/>
      <c r="I38" s="282" t="s">
        <v>105</v>
      </c>
      <c r="J38" s="276"/>
      <c r="K38" s="282" t="s">
        <v>105</v>
      </c>
      <c r="L38" s="282"/>
      <c r="M38" s="282" t="s">
        <v>105</v>
      </c>
      <c r="N38" s="26"/>
    </row>
    <row r="39" spans="1:14" s="11" customFormat="1" ht="5.25" customHeight="1">
      <c r="A39" s="135"/>
      <c r="B39" s="272"/>
      <c r="C39" s="260"/>
      <c r="D39" s="272"/>
      <c r="E39" s="260"/>
      <c r="F39" s="320"/>
      <c r="G39" s="260"/>
      <c r="H39" s="26"/>
      <c r="I39" s="276"/>
      <c r="J39" s="276"/>
      <c r="K39" s="276"/>
      <c r="L39" s="276"/>
      <c r="M39" s="276"/>
      <c r="N39" s="26"/>
    </row>
    <row r="40" spans="1:14" s="11" customFormat="1" ht="12">
      <c r="A40" s="448" t="s">
        <v>16</v>
      </c>
      <c r="B40" s="271">
        <f>D40+F40</f>
        <v>74019</v>
      </c>
      <c r="C40" s="269"/>
      <c r="D40" s="271">
        <f>SUM(D41:D47)</f>
        <v>24493</v>
      </c>
      <c r="E40" s="269"/>
      <c r="F40" s="271">
        <f>SUM(F41:F47)</f>
        <v>49526</v>
      </c>
      <c r="G40" s="269"/>
      <c r="H40" s="21"/>
      <c r="I40" s="275">
        <f>SUM(I41:I46)</f>
        <v>100</v>
      </c>
      <c r="J40" s="275"/>
      <c r="K40" s="275">
        <f>SUM(K41:K46)</f>
        <v>100.00000000000001</v>
      </c>
      <c r="L40" s="275"/>
      <c r="M40" s="275">
        <f>SUM(M41:M46)</f>
        <v>99.999999999999986</v>
      </c>
      <c r="N40" s="21"/>
    </row>
    <row r="41" spans="1:14" s="11" customFormat="1" ht="12">
      <c r="A41" s="46" t="s">
        <v>177</v>
      </c>
      <c r="B41" s="272">
        <f t="shared" ref="B41:B47" si="12">D41+F41</f>
        <v>206</v>
      </c>
      <c r="C41" s="269" t="s">
        <v>1</v>
      </c>
      <c r="D41" s="272">
        <v>67</v>
      </c>
      <c r="E41" s="272" t="s">
        <v>1</v>
      </c>
      <c r="F41" s="272">
        <v>139</v>
      </c>
      <c r="G41" s="272" t="s">
        <v>1</v>
      </c>
      <c r="H41" s="21"/>
      <c r="I41" s="244">
        <f>B41*100/SUM($B$41:$B$46)</f>
        <v>0.34755614043967537</v>
      </c>
      <c r="J41" s="275"/>
      <c r="K41" s="244">
        <f>D41*100/SUM($D$41:$D$46)</f>
        <v>0.36979799094822829</v>
      </c>
      <c r="L41" s="275"/>
      <c r="M41" s="244">
        <f>F41*100/SUM($F$41:$F$46)</f>
        <v>0.33776395402522297</v>
      </c>
      <c r="N41" s="21"/>
    </row>
    <row r="42" spans="1:14" s="11" customFormat="1" ht="11.4">
      <c r="A42" s="46" t="s">
        <v>42</v>
      </c>
      <c r="B42" s="272">
        <f t="shared" si="12"/>
        <v>17840</v>
      </c>
      <c r="C42" s="260"/>
      <c r="D42" s="272">
        <v>2826</v>
      </c>
      <c r="E42" s="272"/>
      <c r="F42" s="272">
        <v>15014</v>
      </c>
      <c r="G42" s="272"/>
      <c r="H42" s="26"/>
      <c r="I42" s="244">
        <f t="shared" ref="I42:I46" si="13">B42*100/SUM($B$41:$B$46)</f>
        <v>30.099036628368005</v>
      </c>
      <c r="J42" s="276"/>
      <c r="K42" s="244">
        <f t="shared" ref="K42:K46" si="14">D42*100/SUM($D$41:$D$46)</f>
        <v>15.597748095816316</v>
      </c>
      <c r="L42" s="276"/>
      <c r="M42" s="244">
        <f t="shared" ref="M42:M46" si="15">F42*100/SUM($F$41:$F$46)</f>
        <v>36.483366947731639</v>
      </c>
      <c r="N42" s="26"/>
    </row>
    <row r="43" spans="1:14" s="11" customFormat="1" ht="11.4">
      <c r="A43" s="46" t="s">
        <v>32</v>
      </c>
      <c r="B43" s="272">
        <f t="shared" si="12"/>
        <v>28845</v>
      </c>
      <c r="C43" s="260"/>
      <c r="D43" s="272">
        <v>9134</v>
      </c>
      <c r="E43" s="272"/>
      <c r="F43" s="272">
        <v>19711</v>
      </c>
      <c r="G43" s="272"/>
      <c r="H43" s="26"/>
      <c r="I43" s="244">
        <f t="shared" si="13"/>
        <v>48.666295490206004</v>
      </c>
      <c r="J43" s="276"/>
      <c r="K43" s="244">
        <f t="shared" si="14"/>
        <v>50.413952974942049</v>
      </c>
      <c r="L43" s="276"/>
      <c r="M43" s="244">
        <f t="shared" si="15"/>
        <v>47.896872645979634</v>
      </c>
      <c r="N43" s="26"/>
    </row>
    <row r="44" spans="1:14" s="11" customFormat="1" ht="11.4">
      <c r="A44" s="46" t="s">
        <v>33</v>
      </c>
      <c r="B44" s="272">
        <f t="shared" si="12"/>
        <v>9325</v>
      </c>
      <c r="C44" s="260"/>
      <c r="D44" s="272">
        <v>4769</v>
      </c>
      <c r="E44" s="272"/>
      <c r="F44" s="272">
        <v>4556</v>
      </c>
      <c r="G44" s="272"/>
      <c r="H44" s="26"/>
      <c r="I44" s="244">
        <f t="shared" si="13"/>
        <v>15.732820434951325</v>
      </c>
      <c r="J44" s="276"/>
      <c r="K44" s="244">
        <f t="shared" si="14"/>
        <v>26.321889833314934</v>
      </c>
      <c r="L44" s="276"/>
      <c r="M44" s="244">
        <f t="shared" si="15"/>
        <v>11.070881831215221</v>
      </c>
      <c r="N44" s="26"/>
    </row>
    <row r="45" spans="1:14" s="11" customFormat="1" ht="11.4">
      <c r="A45" s="46" t="s">
        <v>34</v>
      </c>
      <c r="B45" s="272">
        <f t="shared" si="12"/>
        <v>2114</v>
      </c>
      <c r="C45" s="260"/>
      <c r="D45" s="272">
        <v>935</v>
      </c>
      <c r="E45" s="272" t="s">
        <v>1</v>
      </c>
      <c r="F45" s="272">
        <v>1179</v>
      </c>
      <c r="G45" s="272"/>
      <c r="H45" s="26"/>
      <c r="I45" s="244">
        <f t="shared" si="13"/>
        <v>3.5666683538323971</v>
      </c>
      <c r="J45" s="276"/>
      <c r="K45" s="244">
        <f t="shared" si="14"/>
        <v>5.1606137542775139</v>
      </c>
      <c r="L45" s="276"/>
      <c r="M45" s="244">
        <f t="shared" si="15"/>
        <v>2.8649187179549487</v>
      </c>
      <c r="N45" s="26"/>
    </row>
    <row r="46" spans="1:14" s="11" customFormat="1" ht="11.4">
      <c r="A46" s="46" t="s">
        <v>35</v>
      </c>
      <c r="B46" s="272">
        <f t="shared" si="12"/>
        <v>941</v>
      </c>
      <c r="C46" s="260" t="s">
        <v>1</v>
      </c>
      <c r="D46" s="272">
        <v>387</v>
      </c>
      <c r="E46" s="272" t="s">
        <v>1</v>
      </c>
      <c r="F46" s="272">
        <v>554</v>
      </c>
      <c r="G46" s="272" t="s">
        <v>1</v>
      </c>
      <c r="H46" s="26"/>
      <c r="I46" s="244">
        <f t="shared" si="13"/>
        <v>1.5876229522025949</v>
      </c>
      <c r="J46" s="276"/>
      <c r="K46" s="244">
        <f t="shared" si="14"/>
        <v>2.1359973507009604</v>
      </c>
      <c r="L46" s="276"/>
      <c r="M46" s="244">
        <f t="shared" si="15"/>
        <v>1.3461959030933346</v>
      </c>
      <c r="N46" s="26"/>
    </row>
    <row r="47" spans="1:14" s="11" customFormat="1" ht="11.4">
      <c r="A47" s="46" t="s">
        <v>11</v>
      </c>
      <c r="B47" s="272">
        <f t="shared" si="12"/>
        <v>14748</v>
      </c>
      <c r="C47" s="260"/>
      <c r="D47" s="272">
        <v>6375</v>
      </c>
      <c r="E47" s="272"/>
      <c r="F47" s="272">
        <v>8373</v>
      </c>
      <c r="G47" s="272"/>
      <c r="H47" s="26"/>
      <c r="I47" s="282" t="s">
        <v>105</v>
      </c>
      <c r="J47" s="276"/>
      <c r="K47" s="282" t="s">
        <v>105</v>
      </c>
      <c r="L47" s="282"/>
      <c r="M47" s="282" t="s">
        <v>105</v>
      </c>
      <c r="N47" s="26"/>
    </row>
    <row r="48" spans="1:14" s="11" customFormat="1" ht="6" customHeight="1">
      <c r="A48" s="135"/>
      <c r="B48" s="272"/>
      <c r="C48" s="260"/>
      <c r="D48" s="272"/>
      <c r="E48" s="260"/>
      <c r="F48" s="320"/>
      <c r="G48" s="260"/>
      <c r="H48" s="26"/>
      <c r="I48" s="276"/>
      <c r="J48" s="276"/>
      <c r="K48" s="276"/>
      <c r="L48" s="276"/>
      <c r="M48" s="276"/>
      <c r="N48" s="26"/>
    </row>
    <row r="49" spans="1:14" s="11" customFormat="1" ht="12">
      <c r="A49" s="448" t="s">
        <v>17</v>
      </c>
      <c r="B49" s="271">
        <f t="shared" ref="B49:B55" si="16">D49+F49</f>
        <v>7309</v>
      </c>
      <c r="C49" s="269"/>
      <c r="D49" s="271">
        <f>SUM(D50:D54)</f>
        <v>3121</v>
      </c>
      <c r="E49" s="269"/>
      <c r="F49" s="271">
        <f>SUM(F50:F54)</f>
        <v>4188</v>
      </c>
      <c r="G49" s="269"/>
      <c r="H49" s="21"/>
      <c r="I49" s="275">
        <f>SUM(I50:I54)</f>
        <v>100.00000000000001</v>
      </c>
      <c r="J49" s="275"/>
      <c r="K49" s="275">
        <f>SUM(K50:K54)</f>
        <v>100</v>
      </c>
      <c r="L49" s="275"/>
      <c r="M49" s="275">
        <f>SUM(M50:M54)</f>
        <v>99.999999999999986</v>
      </c>
      <c r="N49" s="21"/>
    </row>
    <row r="50" spans="1:14" s="11" customFormat="1" ht="11.4">
      <c r="A50" s="46" t="s">
        <v>42</v>
      </c>
      <c r="B50" s="272">
        <f t="shared" si="16"/>
        <v>2294</v>
      </c>
      <c r="C50" s="260"/>
      <c r="D50" s="272">
        <v>178</v>
      </c>
      <c r="E50" s="272" t="s">
        <v>1</v>
      </c>
      <c r="F50" s="272">
        <v>2116</v>
      </c>
      <c r="G50" s="260"/>
      <c r="H50" s="26"/>
      <c r="I50" s="244">
        <f>B50*100/SUM($B$50:$B$54)</f>
        <v>31.385962511971542</v>
      </c>
      <c r="J50" s="276"/>
      <c r="K50" s="244">
        <f>D50*100/SUM($D$50:$D$54)</f>
        <v>5.7033002242870872</v>
      </c>
      <c r="L50" s="276"/>
      <c r="M50" s="244">
        <f>F50*100/SUM($F$50:$F$54)</f>
        <v>50.52531041069723</v>
      </c>
      <c r="N50" s="26"/>
    </row>
    <row r="51" spans="1:14" s="11" customFormat="1" ht="11.4">
      <c r="A51" s="46" t="s">
        <v>32</v>
      </c>
      <c r="B51" s="272">
        <f t="shared" si="16"/>
        <v>2609</v>
      </c>
      <c r="C51" s="260"/>
      <c r="D51" s="272">
        <v>1045</v>
      </c>
      <c r="E51" s="272" t="s">
        <v>1</v>
      </c>
      <c r="F51" s="272">
        <v>1564</v>
      </c>
      <c r="G51" s="260"/>
      <c r="H51" s="26"/>
      <c r="I51" s="244">
        <f t="shared" ref="I51:I54" si="17">B51*100/SUM($B$50:$B$54)</f>
        <v>35.695717608427962</v>
      </c>
      <c r="J51" s="276"/>
      <c r="K51" s="244">
        <f t="shared" ref="K51:K54" si="18">D51*100/SUM($D$50:$D$54)</f>
        <v>33.48285805831464</v>
      </c>
      <c r="L51" s="276"/>
      <c r="M51" s="244">
        <f t="shared" ref="M51:M54" si="19">F51*100/SUM($F$50:$F$54)</f>
        <v>37.344794651384909</v>
      </c>
      <c r="N51" s="26"/>
    </row>
    <row r="52" spans="1:14" s="11" customFormat="1" ht="11.4">
      <c r="A52" s="46" t="s">
        <v>33</v>
      </c>
      <c r="B52" s="272">
        <f t="shared" si="16"/>
        <v>1431</v>
      </c>
      <c r="C52" s="260" t="s">
        <v>1</v>
      </c>
      <c r="D52" s="272">
        <v>985</v>
      </c>
      <c r="E52" s="272" t="s">
        <v>1</v>
      </c>
      <c r="F52" s="272">
        <v>446</v>
      </c>
      <c r="G52" s="260" t="s">
        <v>1</v>
      </c>
      <c r="H52" s="26"/>
      <c r="I52" s="244">
        <f t="shared" si="17"/>
        <v>19.57860172390204</v>
      </c>
      <c r="J52" s="276"/>
      <c r="K52" s="244">
        <f t="shared" si="18"/>
        <v>31.560397308554951</v>
      </c>
      <c r="L52" s="276"/>
      <c r="M52" s="244">
        <f t="shared" si="19"/>
        <v>10.649474689589303</v>
      </c>
      <c r="N52" s="26"/>
    </row>
    <row r="53" spans="1:14" s="11" customFormat="1" ht="11.4">
      <c r="A53" s="46" t="s">
        <v>34</v>
      </c>
      <c r="B53" s="272">
        <f t="shared" si="16"/>
        <v>723</v>
      </c>
      <c r="C53" s="260" t="s">
        <v>1</v>
      </c>
      <c r="D53" s="272">
        <v>661</v>
      </c>
      <c r="E53" s="272" t="s">
        <v>1</v>
      </c>
      <c r="F53" s="272">
        <v>62</v>
      </c>
      <c r="G53" s="260" t="s">
        <v>1</v>
      </c>
      <c r="H53" s="26"/>
      <c r="I53" s="244">
        <f t="shared" si="17"/>
        <v>9.8919140785333148</v>
      </c>
      <c r="J53" s="276"/>
      <c r="K53" s="244">
        <f t="shared" si="18"/>
        <v>21.179109259852613</v>
      </c>
      <c r="L53" s="276"/>
      <c r="M53" s="244">
        <f t="shared" si="19"/>
        <v>1.4804202483285578</v>
      </c>
      <c r="N53" s="26"/>
    </row>
    <row r="54" spans="1:14" s="11" customFormat="1" ht="11.4">
      <c r="A54" s="46" t="s">
        <v>35</v>
      </c>
      <c r="B54" s="272">
        <f t="shared" si="16"/>
        <v>252</v>
      </c>
      <c r="C54" s="260" t="s">
        <v>1</v>
      </c>
      <c r="D54" s="272">
        <v>252</v>
      </c>
      <c r="E54" s="272" t="s">
        <v>1</v>
      </c>
      <c r="F54" s="272">
        <v>0</v>
      </c>
      <c r="G54" s="260"/>
      <c r="H54" s="26"/>
      <c r="I54" s="244">
        <f t="shared" si="17"/>
        <v>3.4478040771651388</v>
      </c>
      <c r="K54" s="244">
        <f t="shared" si="18"/>
        <v>8.0743351489907074</v>
      </c>
      <c r="M54" s="244">
        <f t="shared" si="19"/>
        <v>0</v>
      </c>
      <c r="N54" s="26"/>
    </row>
    <row r="55" spans="1:14" s="11" customFormat="1" ht="11.4">
      <c r="A55" s="46" t="s">
        <v>11</v>
      </c>
      <c r="B55" s="272">
        <f t="shared" si="16"/>
        <v>2189</v>
      </c>
      <c r="C55" s="260"/>
      <c r="D55" s="272">
        <v>1574</v>
      </c>
      <c r="E55" s="272" t="s">
        <v>1</v>
      </c>
      <c r="F55" s="272">
        <v>615</v>
      </c>
      <c r="G55" s="260" t="s">
        <v>1</v>
      </c>
      <c r="H55" s="26"/>
      <c r="I55" s="282" t="s">
        <v>105</v>
      </c>
      <c r="J55" s="276"/>
      <c r="K55" s="282" t="s">
        <v>105</v>
      </c>
      <c r="L55" s="282"/>
      <c r="M55" s="282" t="s">
        <v>105</v>
      </c>
      <c r="N55" s="26"/>
    </row>
    <row r="56" spans="1:14" s="11" customFormat="1" ht="5.25" customHeight="1">
      <c r="A56" s="135"/>
      <c r="B56" s="272"/>
      <c r="C56" s="260"/>
      <c r="D56" s="285"/>
      <c r="E56" s="260"/>
      <c r="F56" s="272"/>
      <c r="G56" s="260"/>
      <c r="H56" s="26"/>
      <c r="I56" s="276"/>
      <c r="J56" s="276"/>
      <c r="K56" s="276"/>
      <c r="L56" s="276"/>
      <c r="M56" s="276"/>
      <c r="N56" s="26"/>
    </row>
    <row r="57" spans="1:14" s="11" customFormat="1" ht="13.8">
      <c r="A57" s="448" t="s">
        <v>131</v>
      </c>
      <c r="B57" s="271">
        <f t="shared" ref="B57:B64" si="20">D57+F57</f>
        <v>27071</v>
      </c>
      <c r="C57" s="269"/>
      <c r="D57" s="271">
        <f>SUM(D59:D64)</f>
        <v>13002</v>
      </c>
      <c r="E57" s="269"/>
      <c r="F57" s="271">
        <f>SUM(F59:F64)</f>
        <v>14069</v>
      </c>
      <c r="G57" s="269"/>
      <c r="H57" s="21"/>
      <c r="I57" s="275">
        <f>SUM(I58:I63)</f>
        <v>100</v>
      </c>
      <c r="J57" s="275"/>
      <c r="K57" s="275">
        <f>SUM(K58:K63)</f>
        <v>100</v>
      </c>
      <c r="L57" s="275"/>
      <c r="M57" s="275">
        <f>SUM(M58:M63)</f>
        <v>100</v>
      </c>
      <c r="N57" s="21"/>
    </row>
    <row r="58" spans="1:14" s="11" customFormat="1" ht="12">
      <c r="A58" s="46" t="s">
        <v>177</v>
      </c>
      <c r="B58" s="272">
        <f t="shared" si="20"/>
        <v>55</v>
      </c>
      <c r="C58" s="269" t="s">
        <v>1</v>
      </c>
      <c r="D58" s="272">
        <v>0</v>
      </c>
      <c r="E58" s="272"/>
      <c r="F58" s="272">
        <v>55</v>
      </c>
      <c r="G58" s="269" t="s">
        <v>1</v>
      </c>
      <c r="H58" s="21"/>
      <c r="I58" s="244">
        <f>B58*100/SUM($B$58:$B$63)</f>
        <v>0.26567481402763016</v>
      </c>
      <c r="J58" s="275"/>
      <c r="K58" s="244">
        <f>D58*100/SUM($D$58:$D$63)</f>
        <v>0</v>
      </c>
      <c r="L58" s="275"/>
      <c r="M58" s="244">
        <f>F58*100/SUM($F$58:$F$63)</f>
        <v>0.5226149752945648</v>
      </c>
      <c r="N58" s="21"/>
    </row>
    <row r="59" spans="1:14" s="11" customFormat="1" ht="11.4">
      <c r="A59" s="46" t="s">
        <v>42</v>
      </c>
      <c r="B59" s="272">
        <f t="shared" si="20"/>
        <v>2908</v>
      </c>
      <c r="C59" s="260"/>
      <c r="D59" s="272">
        <v>1347</v>
      </c>
      <c r="E59" s="272" t="s">
        <v>1</v>
      </c>
      <c r="F59" s="272">
        <v>1561</v>
      </c>
      <c r="G59" s="260"/>
      <c r="H59" s="26"/>
      <c r="I59" s="244">
        <f t="shared" ref="I59:I63" si="21">B59*100/SUM($B$58:$B$63)</f>
        <v>14.046951985315429</v>
      </c>
      <c r="J59" s="276"/>
      <c r="K59" s="244">
        <f t="shared" ref="K59:K63" si="22">D59*100/SUM($D$58:$D$63)</f>
        <v>13.234427195912753</v>
      </c>
      <c r="L59" s="276"/>
      <c r="M59" s="244">
        <f t="shared" ref="M59:M63" si="23">F59*100/SUM($F$58:$F$63)</f>
        <v>14.832763207905739</v>
      </c>
      <c r="N59" s="26"/>
    </row>
    <row r="60" spans="1:14" s="11" customFormat="1" ht="11.4">
      <c r="A60" s="46" t="s">
        <v>32</v>
      </c>
      <c r="B60" s="272">
        <f t="shared" si="20"/>
        <v>9580</v>
      </c>
      <c r="C60" s="260"/>
      <c r="D60" s="272">
        <v>4658</v>
      </c>
      <c r="E60" s="272"/>
      <c r="F60" s="272">
        <v>4922</v>
      </c>
      <c r="G60" s="260"/>
      <c r="H60" s="26"/>
      <c r="I60" s="244">
        <f t="shared" si="21"/>
        <v>46.275722152449042</v>
      </c>
      <c r="J60" s="276"/>
      <c r="K60" s="244">
        <f t="shared" si="22"/>
        <v>45.765376301827473</v>
      </c>
      <c r="L60" s="276"/>
      <c r="M60" s="244">
        <f t="shared" si="23"/>
        <v>46.769289243633601</v>
      </c>
      <c r="N60" s="26"/>
    </row>
    <row r="61" spans="1:14" s="11" customFormat="1" ht="11.4">
      <c r="A61" s="46" t="s">
        <v>33</v>
      </c>
      <c r="B61" s="272">
        <f t="shared" si="20"/>
        <v>5619</v>
      </c>
      <c r="C61" s="260"/>
      <c r="D61" s="272">
        <v>2869</v>
      </c>
      <c r="E61" s="272"/>
      <c r="F61" s="272">
        <v>2750</v>
      </c>
      <c r="G61" s="260"/>
      <c r="H61" s="26"/>
      <c r="I61" s="244">
        <f t="shared" si="21"/>
        <v>27.142305091295526</v>
      </c>
      <c r="J61" s="276"/>
      <c r="K61" s="244">
        <f t="shared" si="22"/>
        <v>28.188249164865397</v>
      </c>
      <c r="L61" s="276"/>
      <c r="M61" s="244">
        <f t="shared" si="23"/>
        <v>26.130748764728239</v>
      </c>
      <c r="N61" s="26"/>
    </row>
    <row r="62" spans="1:14" s="11" customFormat="1" ht="11.4">
      <c r="A62" s="46" t="s">
        <v>34</v>
      </c>
      <c r="B62" s="272">
        <f t="shared" si="20"/>
        <v>2041</v>
      </c>
      <c r="C62" s="260"/>
      <c r="D62" s="272">
        <v>1106</v>
      </c>
      <c r="E62" s="272" t="s">
        <v>1</v>
      </c>
      <c r="F62" s="272">
        <v>935</v>
      </c>
      <c r="G62" s="260" t="s">
        <v>1</v>
      </c>
      <c r="H62" s="26"/>
      <c r="I62" s="244">
        <f t="shared" si="21"/>
        <v>9.858950826007149</v>
      </c>
      <c r="J62" s="276"/>
      <c r="K62" s="244">
        <f t="shared" si="22"/>
        <v>10.866574965612104</v>
      </c>
      <c r="L62" s="276"/>
      <c r="M62" s="244">
        <f t="shared" si="23"/>
        <v>8.8844545800076009</v>
      </c>
      <c r="N62" s="26"/>
    </row>
    <row r="63" spans="1:14" s="11" customFormat="1" ht="11.4">
      <c r="A63" s="46" t="s">
        <v>35</v>
      </c>
      <c r="B63" s="272">
        <f t="shared" si="20"/>
        <v>499</v>
      </c>
      <c r="C63" s="260" t="s">
        <v>1</v>
      </c>
      <c r="D63" s="272">
        <v>198</v>
      </c>
      <c r="E63" s="272" t="s">
        <v>1</v>
      </c>
      <c r="F63" s="272">
        <v>301</v>
      </c>
      <c r="G63" s="260" t="s">
        <v>1</v>
      </c>
      <c r="H63" s="26"/>
      <c r="I63" s="244">
        <f t="shared" si="21"/>
        <v>2.4103951309052265</v>
      </c>
      <c r="J63" s="276"/>
      <c r="K63" s="244">
        <f t="shared" si="22"/>
        <v>1.9453723717822755</v>
      </c>
      <c r="L63" s="276"/>
      <c r="M63" s="244">
        <f t="shared" si="23"/>
        <v>2.8601292284302549</v>
      </c>
      <c r="N63" s="26"/>
    </row>
    <row r="64" spans="1:14" s="11" customFormat="1" ht="11.4">
      <c r="A64" s="46" t="s">
        <v>11</v>
      </c>
      <c r="B64" s="272">
        <f t="shared" si="20"/>
        <v>6424</v>
      </c>
      <c r="C64" s="260"/>
      <c r="D64" s="272">
        <v>2824</v>
      </c>
      <c r="E64" s="272"/>
      <c r="F64" s="272">
        <v>3600</v>
      </c>
      <c r="G64" s="260"/>
      <c r="H64" s="26"/>
      <c r="I64" s="282" t="s">
        <v>105</v>
      </c>
      <c r="J64" s="282"/>
      <c r="K64" s="282" t="s">
        <v>105</v>
      </c>
      <c r="L64" s="282"/>
      <c r="M64" s="282" t="s">
        <v>105</v>
      </c>
      <c r="N64" s="26"/>
    </row>
    <row r="65" spans="1:14" s="11" customFormat="1" ht="5.25" customHeight="1">
      <c r="A65" s="46"/>
      <c r="B65" s="272"/>
      <c r="C65" s="260"/>
      <c r="D65" s="272"/>
      <c r="E65" s="272"/>
      <c r="F65" s="272"/>
      <c r="G65" s="260"/>
      <c r="H65" s="26"/>
      <c r="I65" s="282"/>
      <c r="J65" s="282"/>
      <c r="K65" s="282"/>
      <c r="L65" s="282"/>
      <c r="M65" s="282"/>
      <c r="N65" s="26"/>
    </row>
    <row r="66" spans="1:14" s="52" customFormat="1" ht="12">
      <c r="A66" s="61" t="s">
        <v>11</v>
      </c>
      <c r="B66" s="271">
        <f>D66+F66</f>
        <v>87</v>
      </c>
      <c r="C66" s="269"/>
      <c r="D66" s="272">
        <v>0</v>
      </c>
      <c r="E66" s="272"/>
      <c r="F66" s="271">
        <v>87</v>
      </c>
      <c r="G66" s="269" t="s">
        <v>1</v>
      </c>
      <c r="H66" s="21"/>
      <c r="I66" s="296" t="s">
        <v>105</v>
      </c>
      <c r="J66" s="296"/>
      <c r="K66" s="296">
        <v>0</v>
      </c>
      <c r="L66" s="296"/>
      <c r="M66" s="296" t="s">
        <v>105</v>
      </c>
      <c r="N66" s="21"/>
    </row>
    <row r="67" spans="1:14" s="11" customFormat="1" ht="6" customHeight="1">
      <c r="A67" s="46"/>
      <c r="B67" s="272"/>
      <c r="C67" s="260"/>
      <c r="D67" s="285"/>
      <c r="E67" s="260"/>
      <c r="F67" s="272"/>
      <c r="G67" s="260"/>
      <c r="H67" s="26"/>
      <c r="I67" s="282"/>
      <c r="J67" s="282"/>
      <c r="K67" s="282"/>
      <c r="L67" s="282"/>
      <c r="M67" s="282"/>
      <c r="N67" s="26"/>
    </row>
    <row r="68" spans="1:14" ht="6.6" customHeight="1" thickBot="1">
      <c r="A68" s="151"/>
      <c r="B68" s="22"/>
      <c r="C68" s="329"/>
      <c r="D68" s="22"/>
      <c r="E68" s="329"/>
      <c r="F68" s="67"/>
      <c r="G68" s="338"/>
      <c r="H68" s="37"/>
      <c r="I68" s="9"/>
      <c r="J68" s="9"/>
      <c r="K68" s="9"/>
      <c r="L68" s="9"/>
      <c r="M68" s="9"/>
      <c r="N68" s="9"/>
    </row>
    <row r="69" spans="1:14" s="4" customFormat="1" ht="6.6" customHeight="1">
      <c r="A69" s="138"/>
      <c r="B69" s="6"/>
      <c r="C69" s="330"/>
      <c r="D69" s="6"/>
      <c r="E69" s="330"/>
      <c r="F69" s="125"/>
      <c r="G69" s="334"/>
      <c r="H69" s="24"/>
      <c r="I69" s="7"/>
      <c r="J69" s="7"/>
      <c r="K69" s="7"/>
      <c r="L69" s="7"/>
      <c r="M69" s="7"/>
      <c r="N69" s="7"/>
    </row>
    <row r="70" spans="1:14" s="4" customFormat="1" ht="22.5" customHeight="1">
      <c r="A70" s="672" t="s">
        <v>213</v>
      </c>
      <c r="B70" s="672"/>
      <c r="C70" s="672"/>
      <c r="D70" s="672"/>
      <c r="E70" s="672"/>
      <c r="F70" s="672"/>
      <c r="G70" s="672"/>
      <c r="H70" s="672"/>
      <c r="I70" s="672"/>
      <c r="J70" s="672"/>
      <c r="K70" s="672"/>
      <c r="L70" s="672"/>
      <c r="M70" s="672"/>
      <c r="N70" s="672"/>
    </row>
    <row r="71" spans="1:14" s="4" customFormat="1" ht="11.4">
      <c r="A71" s="13" t="s">
        <v>59</v>
      </c>
      <c r="C71" s="330"/>
      <c r="E71" s="330"/>
      <c r="G71" s="330"/>
    </row>
    <row r="72" spans="1:14" s="4" customFormat="1" ht="11.25" customHeight="1">
      <c r="A72" s="674" t="s">
        <v>153</v>
      </c>
      <c r="B72" s="674"/>
      <c r="C72" s="674"/>
      <c r="D72" s="674"/>
      <c r="E72" s="674"/>
      <c r="F72" s="674"/>
      <c r="G72" s="674"/>
      <c r="H72" s="674"/>
      <c r="I72" s="674"/>
      <c r="J72" s="674"/>
      <c r="K72" s="674"/>
      <c r="L72" s="674"/>
      <c r="M72" s="674"/>
      <c r="N72" s="672"/>
    </row>
    <row r="73" spans="1:14" s="4" customFormat="1" ht="22.5" customHeight="1">
      <c r="A73" s="649" t="s">
        <v>157</v>
      </c>
      <c r="B73" s="649"/>
      <c r="C73" s="649"/>
      <c r="D73" s="649"/>
      <c r="E73" s="649"/>
      <c r="F73" s="649"/>
      <c r="G73" s="649"/>
      <c r="H73" s="649"/>
      <c r="I73" s="649"/>
      <c r="J73" s="649"/>
      <c r="K73" s="649"/>
      <c r="L73" s="649"/>
      <c r="M73" s="649"/>
      <c r="N73" s="649"/>
    </row>
    <row r="74" spans="1:14" s="4" customFormat="1" ht="10.199999999999999">
      <c r="A74" s="3" t="s">
        <v>31</v>
      </c>
      <c r="B74" s="18"/>
      <c r="C74" s="331"/>
      <c r="D74" s="18"/>
      <c r="E74" s="331"/>
      <c r="F74" s="18"/>
      <c r="G74" s="334"/>
      <c r="H74" s="24"/>
    </row>
    <row r="75" spans="1:14" s="4" customFormat="1" ht="10.199999999999999">
      <c r="A75" s="158" t="s">
        <v>117</v>
      </c>
      <c r="B75" s="24"/>
      <c r="C75" s="334"/>
      <c r="D75" s="24"/>
      <c r="E75" s="334"/>
      <c r="F75" s="24"/>
      <c r="G75" s="334"/>
      <c r="H75" s="24"/>
      <c r="I75" s="24"/>
      <c r="J75" s="24"/>
      <c r="K75" s="24"/>
      <c r="L75" s="24"/>
      <c r="M75" s="7"/>
    </row>
    <row r="76" spans="1:14" s="4" customFormat="1" ht="10.199999999999999">
      <c r="A76" s="4" t="s">
        <v>186</v>
      </c>
      <c r="B76" s="6"/>
      <c r="C76" s="330"/>
      <c r="E76" s="330"/>
      <c r="G76" s="330"/>
      <c r="N76" s="7"/>
    </row>
    <row r="77" spans="1:14">
      <c r="A77" s="11"/>
      <c r="B77" s="33"/>
      <c r="C77" s="261"/>
      <c r="D77" s="33"/>
      <c r="E77" s="261"/>
      <c r="F77" s="33"/>
      <c r="G77" s="261"/>
      <c r="H77" s="36"/>
      <c r="I77" s="11"/>
      <c r="J77" s="11"/>
      <c r="K77" s="11"/>
      <c r="L77" s="11"/>
      <c r="M77" s="11"/>
      <c r="N77" s="11"/>
    </row>
    <row r="78" spans="1:14">
      <c r="A78" s="11"/>
      <c r="B78" s="36"/>
      <c r="C78" s="261"/>
      <c r="D78" s="36"/>
      <c r="E78" s="261"/>
      <c r="F78" s="36"/>
      <c r="G78" s="261"/>
      <c r="H78" s="36"/>
      <c r="I78" s="11"/>
      <c r="J78" s="11"/>
      <c r="K78" s="11"/>
      <c r="L78" s="11"/>
      <c r="M78" s="11"/>
      <c r="N78" s="11"/>
    </row>
    <row r="79" spans="1:14">
      <c r="A79" s="11"/>
      <c r="B79" s="36"/>
      <c r="C79" s="261"/>
      <c r="D79" s="36"/>
      <c r="E79" s="261"/>
      <c r="F79" s="36"/>
      <c r="G79" s="261"/>
      <c r="H79" s="36"/>
      <c r="I79" s="11"/>
      <c r="J79" s="11"/>
      <c r="K79" s="11"/>
      <c r="L79" s="11"/>
      <c r="M79" s="11"/>
      <c r="N79" s="11"/>
    </row>
    <row r="80" spans="1:14">
      <c r="A80" s="11"/>
      <c r="B80" s="36"/>
      <c r="C80" s="261"/>
      <c r="D80" s="36"/>
      <c r="E80" s="261"/>
      <c r="F80" s="36"/>
      <c r="G80" s="261"/>
      <c r="H80" s="36"/>
      <c r="I80" s="11"/>
      <c r="J80" s="11"/>
      <c r="K80" s="11"/>
      <c r="L80" s="11"/>
      <c r="M80" s="11"/>
      <c r="N80" s="11"/>
    </row>
    <row r="81" spans="1:14">
      <c r="A81" s="11"/>
      <c r="B81" s="36"/>
      <c r="C81" s="261"/>
      <c r="D81" s="36"/>
      <c r="E81" s="261"/>
      <c r="F81" s="36"/>
      <c r="G81" s="261"/>
      <c r="H81" s="36"/>
      <c r="I81" s="11"/>
      <c r="J81" s="11"/>
      <c r="K81" s="11"/>
      <c r="L81" s="11"/>
      <c r="M81" s="11"/>
      <c r="N81" s="11"/>
    </row>
    <row r="82" spans="1:14">
      <c r="A82" s="11"/>
      <c r="B82" s="36"/>
      <c r="C82" s="261"/>
      <c r="D82" s="36"/>
      <c r="E82" s="261"/>
      <c r="F82" s="36"/>
      <c r="G82" s="261"/>
      <c r="H82" s="36"/>
      <c r="I82" s="11"/>
      <c r="J82" s="11"/>
      <c r="K82" s="11"/>
      <c r="L82" s="11"/>
      <c r="M82" s="11"/>
      <c r="N82" s="11"/>
    </row>
    <row r="83" spans="1:14">
      <c r="A83" s="11"/>
      <c r="B83" s="36"/>
      <c r="C83" s="261"/>
      <c r="D83" s="36"/>
      <c r="E83" s="261"/>
      <c r="F83" s="36"/>
      <c r="G83" s="261"/>
      <c r="H83" s="36"/>
      <c r="I83" s="11"/>
      <c r="J83" s="11"/>
      <c r="K83" s="11"/>
      <c r="L83" s="11"/>
      <c r="M83" s="11"/>
      <c r="N83" s="11"/>
    </row>
    <row r="84" spans="1:14">
      <c r="A84" s="11"/>
      <c r="B84" s="36"/>
      <c r="C84" s="261"/>
      <c r="D84" s="36"/>
      <c r="E84" s="261"/>
      <c r="F84" s="36"/>
      <c r="G84" s="261"/>
      <c r="H84" s="36"/>
      <c r="I84" s="11"/>
      <c r="J84" s="11"/>
      <c r="K84" s="11"/>
      <c r="L84" s="11"/>
      <c r="M84" s="11"/>
      <c r="N84" s="11"/>
    </row>
    <row r="85" spans="1:14">
      <c r="A85" s="11"/>
      <c r="B85" s="36"/>
      <c r="C85" s="261"/>
      <c r="D85" s="36"/>
      <c r="E85" s="261"/>
      <c r="F85" s="36"/>
      <c r="G85" s="261"/>
      <c r="H85" s="36"/>
      <c r="I85" s="11"/>
      <c r="J85" s="11"/>
      <c r="K85" s="11"/>
      <c r="L85" s="11"/>
      <c r="M85" s="11"/>
      <c r="N85" s="11"/>
    </row>
    <row r="86" spans="1:14">
      <c r="A86" s="11"/>
      <c r="B86" s="36"/>
      <c r="C86" s="261"/>
      <c r="D86" s="36"/>
      <c r="E86" s="261"/>
      <c r="F86" s="36"/>
      <c r="G86" s="261"/>
      <c r="H86" s="36"/>
      <c r="I86" s="11"/>
      <c r="J86" s="11"/>
      <c r="K86" s="11"/>
      <c r="L86" s="11"/>
      <c r="M86" s="11"/>
      <c r="N86" s="11"/>
    </row>
    <row r="87" spans="1:14">
      <c r="A87" s="11"/>
      <c r="B87" s="36"/>
      <c r="C87" s="261"/>
      <c r="D87" s="36"/>
      <c r="E87" s="261"/>
      <c r="F87" s="36"/>
      <c r="G87" s="261"/>
      <c r="H87" s="36"/>
      <c r="I87" s="11"/>
      <c r="J87" s="11"/>
      <c r="K87" s="11"/>
      <c r="L87" s="11"/>
      <c r="M87" s="11"/>
      <c r="N87" s="11"/>
    </row>
    <row r="88" spans="1:14">
      <c r="A88" s="11"/>
      <c r="B88" s="36"/>
      <c r="C88" s="261"/>
      <c r="D88" s="36"/>
      <c r="E88" s="261"/>
      <c r="F88" s="36"/>
      <c r="G88" s="261"/>
      <c r="H88" s="36"/>
      <c r="I88" s="11"/>
      <c r="J88" s="11"/>
      <c r="K88" s="11"/>
      <c r="L88" s="11"/>
      <c r="M88" s="11"/>
      <c r="N88" s="11"/>
    </row>
    <row r="89" spans="1:14">
      <c r="A89" s="11"/>
      <c r="B89" s="36"/>
      <c r="C89" s="261"/>
      <c r="D89" s="36"/>
      <c r="E89" s="261"/>
      <c r="F89" s="36"/>
      <c r="G89" s="261"/>
      <c r="H89" s="36"/>
      <c r="I89" s="11"/>
      <c r="J89" s="11"/>
      <c r="K89" s="11"/>
      <c r="L89" s="11"/>
      <c r="M89" s="11"/>
      <c r="N89" s="11"/>
    </row>
    <row r="90" spans="1:14">
      <c r="A90" s="11"/>
      <c r="B90" s="36"/>
      <c r="C90" s="261"/>
      <c r="D90" s="36"/>
      <c r="E90" s="261"/>
      <c r="F90" s="36"/>
      <c r="G90" s="261"/>
      <c r="H90" s="36"/>
      <c r="I90" s="11"/>
      <c r="J90" s="11"/>
      <c r="K90" s="11"/>
      <c r="L90" s="11"/>
      <c r="M90" s="11"/>
      <c r="N90" s="11"/>
    </row>
    <row r="91" spans="1:14">
      <c r="A91" s="11"/>
      <c r="B91" s="36"/>
      <c r="C91" s="261"/>
      <c r="D91" s="36"/>
      <c r="E91" s="261"/>
      <c r="F91" s="36"/>
      <c r="G91" s="261"/>
      <c r="H91" s="36"/>
      <c r="I91" s="11"/>
      <c r="J91" s="11"/>
      <c r="K91" s="11"/>
      <c r="L91" s="11"/>
      <c r="M91" s="11"/>
      <c r="N91" s="11"/>
    </row>
    <row r="92" spans="1:14">
      <c r="A92" s="11"/>
      <c r="B92" s="36"/>
      <c r="C92" s="261"/>
      <c r="D92" s="36"/>
      <c r="E92" s="261"/>
      <c r="F92" s="36"/>
      <c r="G92" s="261"/>
      <c r="H92" s="36"/>
      <c r="I92" s="11"/>
      <c r="J92" s="11"/>
      <c r="K92" s="11"/>
      <c r="L92" s="11"/>
      <c r="M92" s="11"/>
      <c r="N92" s="11"/>
    </row>
    <row r="93" spans="1:14">
      <c r="A93" s="11"/>
      <c r="B93" s="36"/>
      <c r="C93" s="261"/>
      <c r="D93" s="36"/>
      <c r="E93" s="261"/>
      <c r="F93" s="36"/>
      <c r="G93" s="261"/>
      <c r="H93" s="36"/>
      <c r="I93" s="11"/>
      <c r="J93" s="11"/>
      <c r="K93" s="11"/>
      <c r="L93" s="11"/>
      <c r="M93" s="11"/>
      <c r="N93" s="11"/>
    </row>
    <row r="94" spans="1:14">
      <c r="A94" s="11"/>
      <c r="B94" s="36"/>
      <c r="C94" s="261"/>
      <c r="D94" s="36"/>
      <c r="E94" s="261"/>
      <c r="F94" s="36"/>
      <c r="G94" s="261"/>
      <c r="H94" s="36"/>
      <c r="I94" s="11"/>
      <c r="J94" s="11"/>
      <c r="K94" s="11"/>
      <c r="L94" s="11"/>
      <c r="M94" s="11"/>
      <c r="N94" s="11"/>
    </row>
    <row r="95" spans="1:14">
      <c r="A95" s="11"/>
      <c r="B95" s="36"/>
      <c r="C95" s="261"/>
      <c r="D95" s="36"/>
      <c r="E95" s="261"/>
      <c r="F95" s="36"/>
      <c r="G95" s="261"/>
      <c r="H95" s="36"/>
      <c r="I95" s="11"/>
      <c r="J95" s="11"/>
      <c r="K95" s="11"/>
      <c r="L95" s="11"/>
      <c r="M95" s="11"/>
      <c r="N95" s="11"/>
    </row>
    <row r="96" spans="1:14">
      <c r="A96" s="11"/>
      <c r="B96" s="36"/>
      <c r="C96" s="261"/>
      <c r="D96" s="36"/>
      <c r="E96" s="261"/>
      <c r="F96" s="36"/>
      <c r="G96" s="261"/>
      <c r="H96" s="36"/>
      <c r="I96" s="11"/>
      <c r="J96" s="11"/>
      <c r="K96" s="11"/>
      <c r="L96" s="11"/>
      <c r="M96" s="11"/>
      <c r="N96" s="11"/>
    </row>
    <row r="97" spans="1:14">
      <c r="A97" s="11"/>
      <c r="B97" s="36"/>
      <c r="C97" s="261"/>
      <c r="D97" s="36"/>
      <c r="E97" s="261"/>
      <c r="F97" s="36"/>
      <c r="G97" s="261"/>
      <c r="H97" s="36"/>
      <c r="I97" s="11"/>
      <c r="J97" s="11"/>
      <c r="K97" s="11"/>
      <c r="L97" s="11"/>
      <c r="M97" s="11"/>
      <c r="N97" s="11"/>
    </row>
    <row r="98" spans="1:14">
      <c r="A98" s="11"/>
      <c r="B98" s="36"/>
      <c r="C98" s="261"/>
      <c r="D98" s="36"/>
      <c r="E98" s="261"/>
      <c r="F98" s="36"/>
      <c r="G98" s="261"/>
      <c r="H98" s="36"/>
      <c r="I98" s="11"/>
      <c r="J98" s="11"/>
      <c r="K98" s="11"/>
      <c r="L98" s="11"/>
      <c r="M98" s="11"/>
      <c r="N98" s="11"/>
    </row>
    <row r="99" spans="1:14">
      <c r="A99" s="11"/>
      <c r="B99" s="36"/>
      <c r="C99" s="261"/>
      <c r="D99" s="36"/>
      <c r="E99" s="261"/>
      <c r="F99" s="36"/>
      <c r="G99" s="261"/>
      <c r="H99" s="36"/>
      <c r="I99" s="11"/>
      <c r="J99" s="11"/>
      <c r="K99" s="11"/>
      <c r="L99" s="11"/>
      <c r="M99" s="11"/>
      <c r="N99" s="11"/>
    </row>
    <row r="100" spans="1:14">
      <c r="A100" s="11"/>
      <c r="B100" s="36"/>
      <c r="C100" s="261"/>
      <c r="D100" s="36"/>
      <c r="E100" s="261"/>
      <c r="F100" s="36"/>
      <c r="G100" s="261"/>
      <c r="H100" s="36"/>
      <c r="I100" s="11"/>
      <c r="J100" s="11"/>
      <c r="K100" s="11"/>
      <c r="L100" s="11"/>
      <c r="M100" s="11"/>
      <c r="N100" s="11"/>
    </row>
    <row r="101" spans="1:14">
      <c r="A101" s="11"/>
      <c r="B101" s="36"/>
      <c r="C101" s="261"/>
      <c r="D101" s="36"/>
      <c r="E101" s="261"/>
      <c r="F101" s="36"/>
      <c r="G101" s="261"/>
      <c r="H101" s="36"/>
      <c r="I101" s="11"/>
      <c r="J101" s="11"/>
      <c r="K101" s="11"/>
      <c r="L101" s="11"/>
      <c r="M101" s="11"/>
      <c r="N101" s="11"/>
    </row>
    <row r="102" spans="1:14">
      <c r="A102" s="11"/>
      <c r="B102" s="36"/>
      <c r="C102" s="261"/>
      <c r="D102" s="36"/>
      <c r="E102" s="261"/>
      <c r="F102" s="36"/>
      <c r="G102" s="261"/>
      <c r="H102" s="36"/>
      <c r="I102" s="11"/>
      <c r="J102" s="11"/>
      <c r="K102" s="11"/>
      <c r="L102" s="11"/>
      <c r="M102" s="11"/>
      <c r="N102" s="11"/>
    </row>
    <row r="103" spans="1:14">
      <c r="A103" s="11"/>
      <c r="B103" s="36"/>
      <c r="C103" s="261"/>
      <c r="D103" s="36"/>
      <c r="E103" s="261"/>
      <c r="F103" s="36"/>
      <c r="G103" s="261"/>
      <c r="H103" s="36"/>
      <c r="I103" s="11"/>
      <c r="J103" s="11"/>
      <c r="K103" s="11"/>
      <c r="L103" s="11"/>
      <c r="M103" s="11"/>
      <c r="N103" s="11"/>
    </row>
    <row r="104" spans="1:14">
      <c r="A104" s="11"/>
      <c r="B104" s="36"/>
      <c r="C104" s="261"/>
      <c r="D104" s="36"/>
      <c r="E104" s="261"/>
      <c r="F104" s="36"/>
      <c r="G104" s="261"/>
      <c r="H104" s="36"/>
      <c r="I104" s="11"/>
      <c r="J104" s="11"/>
      <c r="K104" s="11"/>
      <c r="L104" s="11"/>
      <c r="M104" s="11"/>
      <c r="N104" s="11"/>
    </row>
    <row r="105" spans="1:14">
      <c r="A105" s="11"/>
      <c r="B105" s="36"/>
      <c r="C105" s="261"/>
      <c r="D105" s="36"/>
      <c r="E105" s="261"/>
      <c r="F105" s="36"/>
      <c r="G105" s="261"/>
      <c r="H105" s="36"/>
      <c r="I105" s="11"/>
      <c r="J105" s="11"/>
      <c r="K105" s="11"/>
      <c r="L105" s="11"/>
      <c r="M105" s="11"/>
      <c r="N105" s="11"/>
    </row>
    <row r="106" spans="1:14">
      <c r="A106" s="11"/>
      <c r="B106" s="36"/>
      <c r="C106" s="261"/>
      <c r="D106" s="36"/>
      <c r="E106" s="261"/>
      <c r="F106" s="36"/>
      <c r="G106" s="261"/>
      <c r="H106" s="36"/>
      <c r="I106" s="11"/>
      <c r="J106" s="11"/>
      <c r="K106" s="11"/>
      <c r="L106" s="11"/>
      <c r="M106" s="11"/>
      <c r="N106" s="11"/>
    </row>
    <row r="107" spans="1:14">
      <c r="A107" s="11"/>
      <c r="B107" s="36"/>
      <c r="C107" s="261"/>
      <c r="D107" s="36"/>
      <c r="E107" s="261"/>
      <c r="F107" s="36"/>
      <c r="G107" s="261"/>
      <c r="H107" s="36"/>
      <c r="I107" s="11"/>
      <c r="J107" s="11"/>
      <c r="K107" s="11"/>
      <c r="L107" s="11"/>
      <c r="M107" s="11"/>
      <c r="N107" s="11"/>
    </row>
    <row r="108" spans="1:14">
      <c r="A108" s="11"/>
      <c r="B108" s="36"/>
      <c r="C108" s="261"/>
      <c r="D108" s="36"/>
      <c r="E108" s="261"/>
      <c r="F108" s="36"/>
      <c r="G108" s="261"/>
      <c r="H108" s="36"/>
      <c r="I108" s="11"/>
      <c r="J108" s="11"/>
      <c r="K108" s="11"/>
      <c r="L108" s="11"/>
      <c r="M108" s="11"/>
      <c r="N108" s="11"/>
    </row>
    <row r="109" spans="1:14">
      <c r="A109" s="11"/>
      <c r="B109" s="36"/>
      <c r="C109" s="261"/>
      <c r="D109" s="36"/>
      <c r="E109" s="261"/>
      <c r="F109" s="36"/>
      <c r="G109" s="261"/>
      <c r="H109" s="36"/>
      <c r="I109" s="11"/>
      <c r="J109" s="11"/>
      <c r="K109" s="11"/>
      <c r="L109" s="11"/>
      <c r="M109" s="11"/>
      <c r="N109" s="11"/>
    </row>
    <row r="110" spans="1:14">
      <c r="A110" s="11"/>
      <c r="B110" s="36"/>
      <c r="C110" s="261"/>
      <c r="D110" s="36"/>
      <c r="E110" s="261"/>
      <c r="F110" s="36"/>
      <c r="G110" s="261"/>
      <c r="H110" s="36"/>
      <c r="I110" s="11"/>
      <c r="J110" s="11"/>
      <c r="K110" s="11"/>
      <c r="L110" s="11"/>
      <c r="M110" s="11"/>
      <c r="N110" s="11"/>
    </row>
    <row r="111" spans="1:14">
      <c r="A111" s="11"/>
      <c r="B111" s="36"/>
      <c r="C111" s="261"/>
      <c r="D111" s="36"/>
      <c r="E111" s="261"/>
      <c r="F111" s="36"/>
      <c r="G111" s="261"/>
      <c r="H111" s="36"/>
      <c r="I111" s="11"/>
      <c r="J111" s="11"/>
      <c r="K111" s="11"/>
      <c r="L111" s="11"/>
      <c r="M111" s="11"/>
      <c r="N111" s="11"/>
    </row>
    <row r="112" spans="1:14">
      <c r="A112" s="11"/>
      <c r="B112" s="36"/>
      <c r="C112" s="261"/>
      <c r="D112" s="36"/>
      <c r="E112" s="261"/>
      <c r="F112" s="36"/>
      <c r="G112" s="261"/>
      <c r="H112" s="36"/>
      <c r="I112" s="11"/>
      <c r="J112" s="11"/>
      <c r="K112" s="11"/>
      <c r="L112" s="11"/>
      <c r="M112" s="11"/>
      <c r="N112" s="11"/>
    </row>
    <row r="113" spans="1:14">
      <c r="A113" s="11"/>
      <c r="B113" s="36"/>
      <c r="C113" s="261"/>
      <c r="D113" s="36"/>
      <c r="E113" s="261"/>
      <c r="F113" s="36"/>
      <c r="G113" s="261"/>
      <c r="H113" s="36"/>
      <c r="I113" s="11"/>
      <c r="J113" s="11"/>
      <c r="K113" s="11"/>
      <c r="L113" s="11"/>
      <c r="M113" s="11"/>
      <c r="N113" s="11"/>
    </row>
    <row r="114" spans="1:14">
      <c r="A114" s="11"/>
      <c r="B114" s="36"/>
      <c r="C114" s="261"/>
      <c r="D114" s="36"/>
      <c r="E114" s="261"/>
      <c r="F114" s="36"/>
      <c r="G114" s="261"/>
      <c r="H114" s="36"/>
      <c r="I114" s="11"/>
      <c r="J114" s="11"/>
      <c r="K114" s="11"/>
      <c r="L114" s="11"/>
      <c r="M114" s="11"/>
      <c r="N114" s="11"/>
    </row>
    <row r="115" spans="1:14">
      <c r="A115" s="11"/>
      <c r="B115" s="36"/>
      <c r="C115" s="261"/>
      <c r="D115" s="36"/>
      <c r="E115" s="261"/>
      <c r="F115" s="36"/>
      <c r="G115" s="261"/>
      <c r="H115" s="36"/>
      <c r="I115" s="11"/>
      <c r="J115" s="11"/>
      <c r="K115" s="11"/>
      <c r="L115" s="11"/>
      <c r="M115" s="11"/>
      <c r="N115" s="11"/>
    </row>
    <row r="116" spans="1:14">
      <c r="A116" s="11"/>
      <c r="B116" s="36"/>
      <c r="C116" s="261"/>
      <c r="D116" s="36"/>
      <c r="E116" s="261"/>
      <c r="F116" s="36"/>
      <c r="G116" s="261"/>
      <c r="H116" s="36"/>
      <c r="I116" s="11"/>
      <c r="J116" s="11"/>
      <c r="K116" s="11"/>
      <c r="L116" s="11"/>
      <c r="M116" s="11"/>
      <c r="N116" s="11"/>
    </row>
    <row r="117" spans="1:14">
      <c r="A117" s="11"/>
      <c r="B117" s="36"/>
      <c r="C117" s="261"/>
      <c r="D117" s="36"/>
      <c r="E117" s="261"/>
      <c r="F117" s="36"/>
      <c r="G117" s="261"/>
      <c r="H117" s="36"/>
      <c r="I117" s="11"/>
      <c r="J117" s="11"/>
      <c r="K117" s="11"/>
      <c r="L117" s="11"/>
      <c r="M117" s="11"/>
      <c r="N117" s="11"/>
    </row>
    <row r="118" spans="1:14">
      <c r="A118" s="11"/>
      <c r="B118" s="36"/>
      <c r="C118" s="261"/>
      <c r="D118" s="36"/>
      <c r="E118" s="261"/>
      <c r="F118" s="36"/>
      <c r="G118" s="261"/>
      <c r="H118" s="36"/>
      <c r="I118" s="11"/>
      <c r="J118" s="11"/>
      <c r="K118" s="11"/>
      <c r="L118" s="11"/>
      <c r="M118" s="11"/>
      <c r="N118" s="11"/>
    </row>
    <row r="119" spans="1:14">
      <c r="A119" s="11"/>
      <c r="B119" s="36"/>
      <c r="C119" s="261"/>
      <c r="D119" s="36"/>
      <c r="E119" s="261"/>
      <c r="F119" s="36"/>
      <c r="G119" s="261"/>
      <c r="H119" s="36"/>
      <c r="I119" s="11"/>
      <c r="J119" s="11"/>
      <c r="K119" s="11"/>
      <c r="L119" s="11"/>
      <c r="M119" s="11"/>
      <c r="N119" s="11"/>
    </row>
    <row r="120" spans="1:14">
      <c r="A120" s="11"/>
      <c r="B120" s="36"/>
      <c r="C120" s="261"/>
      <c r="D120" s="36"/>
      <c r="E120" s="261"/>
      <c r="F120" s="36"/>
      <c r="G120" s="261"/>
      <c r="H120" s="36"/>
      <c r="I120" s="11"/>
      <c r="J120" s="11"/>
      <c r="K120" s="11"/>
      <c r="L120" s="11"/>
      <c r="M120" s="11"/>
      <c r="N120" s="11"/>
    </row>
    <row r="121" spans="1:14">
      <c r="A121" s="11"/>
      <c r="B121" s="36"/>
      <c r="C121" s="261"/>
      <c r="D121" s="36"/>
      <c r="E121" s="261"/>
      <c r="F121" s="36"/>
      <c r="G121" s="261"/>
      <c r="H121" s="36"/>
      <c r="I121" s="11"/>
      <c r="J121" s="11"/>
      <c r="K121" s="11"/>
      <c r="L121" s="11"/>
      <c r="M121" s="11"/>
      <c r="N121" s="11"/>
    </row>
    <row r="122" spans="1:14">
      <c r="A122" s="11"/>
      <c r="B122" s="36"/>
      <c r="C122" s="261"/>
      <c r="D122" s="36"/>
      <c r="E122" s="261"/>
      <c r="F122" s="36"/>
      <c r="G122" s="261"/>
      <c r="H122" s="36"/>
      <c r="I122" s="11"/>
      <c r="J122" s="11"/>
      <c r="K122" s="11"/>
      <c r="L122" s="11"/>
      <c r="M122" s="11"/>
      <c r="N122" s="11"/>
    </row>
    <row r="123" spans="1:14">
      <c r="A123" s="11"/>
      <c r="B123" s="36"/>
      <c r="C123" s="261"/>
      <c r="D123" s="36"/>
      <c r="E123" s="261"/>
      <c r="F123" s="36"/>
      <c r="G123" s="261"/>
      <c r="H123" s="36"/>
      <c r="I123" s="11"/>
      <c r="J123" s="11"/>
      <c r="K123" s="11"/>
      <c r="L123" s="11"/>
      <c r="M123" s="11"/>
      <c r="N123" s="11"/>
    </row>
    <row r="124" spans="1:14">
      <c r="A124" s="11"/>
      <c r="B124" s="36"/>
      <c r="C124" s="261"/>
      <c r="D124" s="36"/>
      <c r="E124" s="261"/>
      <c r="F124" s="36"/>
      <c r="G124" s="261"/>
      <c r="H124" s="36"/>
      <c r="I124" s="11"/>
      <c r="J124" s="11"/>
      <c r="K124" s="11"/>
      <c r="L124" s="11"/>
      <c r="M124" s="11"/>
      <c r="N124" s="11"/>
    </row>
    <row r="125" spans="1:14">
      <c r="A125" s="11"/>
      <c r="B125" s="36"/>
      <c r="C125" s="261"/>
      <c r="D125" s="36"/>
      <c r="E125" s="261"/>
      <c r="F125" s="36"/>
      <c r="G125" s="261"/>
      <c r="H125" s="36"/>
      <c r="I125" s="11"/>
      <c r="J125" s="11"/>
      <c r="K125" s="11"/>
      <c r="L125" s="11"/>
      <c r="M125" s="11"/>
      <c r="N125" s="11"/>
    </row>
    <row r="126" spans="1:14">
      <c r="A126" s="11"/>
      <c r="B126" s="36"/>
      <c r="C126" s="261"/>
      <c r="D126" s="36"/>
      <c r="E126" s="261"/>
      <c r="F126" s="36"/>
      <c r="G126" s="261"/>
      <c r="H126" s="36"/>
      <c r="I126" s="11"/>
      <c r="J126" s="11"/>
      <c r="K126" s="11"/>
      <c r="L126" s="11"/>
      <c r="M126" s="11"/>
      <c r="N126" s="11"/>
    </row>
    <row r="127" spans="1:14">
      <c r="A127" s="11"/>
      <c r="B127" s="36"/>
      <c r="C127" s="261"/>
      <c r="D127" s="36"/>
      <c r="E127" s="261"/>
      <c r="F127" s="36"/>
      <c r="G127" s="261"/>
      <c r="H127" s="36"/>
      <c r="I127" s="11"/>
      <c r="J127" s="11"/>
      <c r="K127" s="11"/>
      <c r="L127" s="11"/>
      <c r="M127" s="11"/>
      <c r="N127" s="11"/>
    </row>
    <row r="128" spans="1:14">
      <c r="A128" s="11"/>
      <c r="B128" s="36"/>
      <c r="C128" s="261"/>
      <c r="D128" s="36"/>
      <c r="E128" s="261"/>
      <c r="F128" s="36"/>
      <c r="G128" s="261"/>
      <c r="H128" s="36"/>
      <c r="I128" s="11"/>
      <c r="J128" s="11"/>
      <c r="K128" s="11"/>
      <c r="L128" s="11"/>
      <c r="M128" s="11"/>
      <c r="N128" s="11"/>
    </row>
    <row r="129" spans="1:14">
      <c r="A129" s="11"/>
      <c r="B129" s="36"/>
      <c r="C129" s="261"/>
      <c r="D129" s="36"/>
      <c r="E129" s="261"/>
      <c r="F129" s="36"/>
      <c r="G129" s="261"/>
      <c r="H129" s="36"/>
      <c r="I129" s="11"/>
      <c r="J129" s="11"/>
      <c r="K129" s="11"/>
      <c r="L129" s="11"/>
      <c r="M129" s="11"/>
      <c r="N129" s="11"/>
    </row>
    <row r="130" spans="1:14">
      <c r="A130" s="11"/>
      <c r="B130" s="36"/>
      <c r="C130" s="261"/>
      <c r="D130" s="36"/>
      <c r="E130" s="261"/>
      <c r="F130" s="36"/>
      <c r="G130" s="261"/>
      <c r="H130" s="36"/>
      <c r="I130" s="11"/>
      <c r="J130" s="11"/>
      <c r="K130" s="11"/>
      <c r="L130" s="11"/>
      <c r="M130" s="11"/>
      <c r="N130" s="11"/>
    </row>
    <row r="131" spans="1:14">
      <c r="A131" s="11"/>
      <c r="B131" s="36"/>
      <c r="C131" s="261"/>
      <c r="D131" s="36"/>
      <c r="E131" s="261"/>
      <c r="F131" s="36"/>
      <c r="G131" s="261"/>
      <c r="H131" s="36"/>
      <c r="I131" s="11"/>
      <c r="J131" s="11"/>
      <c r="K131" s="11"/>
      <c r="L131" s="11"/>
      <c r="M131" s="11"/>
      <c r="N131" s="11"/>
    </row>
    <row r="132" spans="1:14">
      <c r="A132" s="11"/>
      <c r="B132" s="36"/>
      <c r="C132" s="261"/>
      <c r="D132" s="36"/>
      <c r="E132" s="261"/>
      <c r="F132" s="36"/>
      <c r="G132" s="261"/>
      <c r="H132" s="36"/>
      <c r="I132" s="11"/>
      <c r="J132" s="11"/>
      <c r="K132" s="11"/>
      <c r="L132" s="11"/>
      <c r="M132" s="11"/>
      <c r="N132" s="11"/>
    </row>
    <row r="133" spans="1:14">
      <c r="A133" s="11"/>
      <c r="B133" s="36"/>
      <c r="C133" s="261"/>
      <c r="D133" s="36"/>
      <c r="E133" s="261"/>
      <c r="F133" s="36"/>
      <c r="G133" s="261"/>
      <c r="H133" s="36"/>
      <c r="I133" s="11"/>
      <c r="J133" s="11"/>
      <c r="K133" s="11"/>
      <c r="L133" s="11"/>
      <c r="M133" s="11"/>
      <c r="N133" s="11"/>
    </row>
    <row r="134" spans="1:14">
      <c r="A134" s="11"/>
      <c r="B134" s="36"/>
      <c r="C134" s="261"/>
      <c r="D134" s="36"/>
      <c r="E134" s="261"/>
      <c r="F134" s="36"/>
      <c r="G134" s="261"/>
      <c r="H134" s="36"/>
      <c r="I134" s="11"/>
      <c r="J134" s="11"/>
      <c r="K134" s="11"/>
      <c r="L134" s="11"/>
      <c r="M134" s="11"/>
      <c r="N134" s="11"/>
    </row>
    <row r="135" spans="1:14">
      <c r="A135" s="11"/>
      <c r="B135" s="36"/>
      <c r="C135" s="261"/>
      <c r="D135" s="36"/>
      <c r="E135" s="261"/>
      <c r="F135" s="36"/>
      <c r="G135" s="261"/>
      <c r="H135" s="36"/>
      <c r="I135" s="11"/>
      <c r="J135" s="11"/>
      <c r="K135" s="11"/>
      <c r="L135" s="11"/>
      <c r="M135" s="11"/>
      <c r="N135" s="11"/>
    </row>
    <row r="136" spans="1:14">
      <c r="A136" s="11"/>
      <c r="B136" s="36"/>
      <c r="C136" s="261"/>
      <c r="D136" s="36"/>
      <c r="E136" s="261"/>
      <c r="F136" s="36"/>
      <c r="G136" s="261"/>
      <c r="H136" s="36"/>
      <c r="I136" s="11"/>
      <c r="J136" s="11"/>
      <c r="K136" s="11"/>
      <c r="L136" s="11"/>
      <c r="M136" s="11"/>
      <c r="N136" s="11"/>
    </row>
    <row r="137" spans="1:14">
      <c r="A137" s="11"/>
      <c r="B137" s="36"/>
      <c r="C137" s="261"/>
      <c r="D137" s="36"/>
      <c r="E137" s="261"/>
      <c r="F137" s="36"/>
      <c r="G137" s="261"/>
      <c r="H137" s="36"/>
      <c r="I137" s="11"/>
      <c r="J137" s="11"/>
      <c r="K137" s="11"/>
      <c r="L137" s="11"/>
      <c r="M137" s="11"/>
      <c r="N137" s="11"/>
    </row>
    <row r="138" spans="1:14">
      <c r="A138" s="11"/>
      <c r="B138" s="36"/>
      <c r="C138" s="261"/>
      <c r="D138" s="36"/>
      <c r="E138" s="261"/>
      <c r="F138" s="36"/>
      <c r="G138" s="261"/>
      <c r="H138" s="36"/>
      <c r="I138" s="11"/>
      <c r="J138" s="11"/>
      <c r="K138" s="11"/>
      <c r="L138" s="11"/>
      <c r="M138" s="11"/>
      <c r="N138" s="11"/>
    </row>
    <row r="139" spans="1:14">
      <c r="A139" s="11"/>
      <c r="B139" s="36"/>
      <c r="C139" s="261"/>
      <c r="D139" s="36"/>
      <c r="E139" s="261"/>
      <c r="F139" s="36"/>
      <c r="G139" s="261"/>
      <c r="H139" s="36"/>
      <c r="I139" s="11"/>
      <c r="J139" s="11"/>
      <c r="K139" s="11"/>
      <c r="L139" s="11"/>
      <c r="M139" s="11"/>
      <c r="N139" s="11"/>
    </row>
    <row r="140" spans="1:14">
      <c r="A140" s="11"/>
      <c r="B140" s="36"/>
      <c r="C140" s="261"/>
      <c r="D140" s="36"/>
      <c r="E140" s="261"/>
      <c r="F140" s="36"/>
      <c r="G140" s="261"/>
      <c r="H140" s="36"/>
      <c r="I140" s="11"/>
      <c r="J140" s="11"/>
      <c r="K140" s="11"/>
      <c r="L140" s="11"/>
      <c r="M140" s="11"/>
      <c r="N140" s="11"/>
    </row>
    <row r="141" spans="1:14">
      <c r="A141" s="11"/>
      <c r="B141" s="36"/>
      <c r="C141" s="261"/>
      <c r="D141" s="36"/>
      <c r="E141" s="261"/>
      <c r="F141" s="36"/>
      <c r="G141" s="261"/>
      <c r="H141" s="36"/>
      <c r="I141" s="11"/>
      <c r="J141" s="11"/>
      <c r="K141" s="11"/>
      <c r="L141" s="11"/>
      <c r="M141" s="11"/>
      <c r="N141" s="11"/>
    </row>
    <row r="142" spans="1:14">
      <c r="A142" s="11"/>
      <c r="B142" s="36"/>
      <c r="C142" s="261"/>
      <c r="D142" s="36"/>
      <c r="E142" s="261"/>
      <c r="F142" s="36"/>
      <c r="G142" s="261"/>
      <c r="H142" s="36"/>
      <c r="I142" s="11"/>
      <c r="J142" s="11"/>
      <c r="K142" s="11"/>
      <c r="L142" s="11"/>
      <c r="M142" s="11"/>
      <c r="N142" s="11"/>
    </row>
    <row r="143" spans="1:14">
      <c r="A143" s="11"/>
      <c r="B143" s="36"/>
      <c r="C143" s="261"/>
      <c r="D143" s="36"/>
      <c r="E143" s="261"/>
      <c r="F143" s="36"/>
      <c r="G143" s="261"/>
      <c r="H143" s="36"/>
      <c r="I143" s="11"/>
      <c r="J143" s="11"/>
      <c r="K143" s="11"/>
      <c r="L143" s="11"/>
      <c r="M143" s="11"/>
      <c r="N143" s="11"/>
    </row>
    <row r="144" spans="1:14">
      <c r="A144" s="11"/>
      <c r="B144" s="36"/>
      <c r="C144" s="261"/>
      <c r="D144" s="36"/>
      <c r="E144" s="261"/>
      <c r="F144" s="36"/>
      <c r="G144" s="261"/>
      <c r="H144" s="36"/>
      <c r="I144" s="11"/>
      <c r="J144" s="11"/>
      <c r="K144" s="11"/>
      <c r="L144" s="11"/>
      <c r="M144" s="11"/>
      <c r="N144" s="11"/>
    </row>
    <row r="145" spans="1:14">
      <c r="A145" s="11"/>
      <c r="B145" s="36"/>
      <c r="C145" s="261"/>
      <c r="D145" s="36"/>
      <c r="E145" s="261"/>
      <c r="F145" s="36"/>
      <c r="G145" s="261"/>
      <c r="H145" s="36"/>
      <c r="I145" s="11"/>
      <c r="J145" s="11"/>
      <c r="K145" s="11"/>
      <c r="L145" s="11"/>
      <c r="M145" s="11"/>
      <c r="N145" s="11"/>
    </row>
    <row r="146" spans="1:14">
      <c r="A146" s="11"/>
      <c r="B146" s="36"/>
      <c r="C146" s="261"/>
      <c r="D146" s="36"/>
      <c r="E146" s="261"/>
      <c r="F146" s="36"/>
      <c r="G146" s="261"/>
      <c r="H146" s="36"/>
      <c r="I146" s="11"/>
      <c r="J146" s="11"/>
      <c r="K146" s="11"/>
      <c r="L146" s="11"/>
      <c r="M146" s="11"/>
      <c r="N146" s="11"/>
    </row>
    <row r="147" spans="1:14">
      <c r="A147" s="11"/>
      <c r="B147" s="36"/>
      <c r="C147" s="261"/>
      <c r="D147" s="36"/>
      <c r="E147" s="261"/>
      <c r="F147" s="36"/>
      <c r="G147" s="261"/>
      <c r="H147" s="36"/>
      <c r="I147" s="11"/>
      <c r="J147" s="11"/>
      <c r="K147" s="11"/>
      <c r="L147" s="11"/>
      <c r="M147" s="11"/>
      <c r="N147" s="11"/>
    </row>
    <row r="148" spans="1:14">
      <c r="A148" s="11"/>
      <c r="B148" s="36"/>
      <c r="C148" s="261"/>
      <c r="D148" s="36"/>
      <c r="E148" s="261"/>
      <c r="F148" s="36"/>
      <c r="G148" s="261"/>
      <c r="H148" s="36"/>
      <c r="I148" s="11"/>
      <c r="J148" s="11"/>
      <c r="K148" s="11"/>
      <c r="L148" s="11"/>
      <c r="M148" s="11"/>
      <c r="N148" s="11"/>
    </row>
    <row r="149" spans="1:14">
      <c r="A149" s="11"/>
      <c r="B149" s="36"/>
      <c r="C149" s="261"/>
      <c r="D149" s="36"/>
      <c r="E149" s="261"/>
      <c r="F149" s="36"/>
      <c r="G149" s="261"/>
      <c r="H149" s="36"/>
      <c r="I149" s="11"/>
      <c r="J149" s="11"/>
      <c r="K149" s="11"/>
      <c r="L149" s="11"/>
      <c r="M149" s="11"/>
      <c r="N149" s="11"/>
    </row>
    <row r="150" spans="1:14">
      <c r="A150" s="11"/>
      <c r="B150" s="36"/>
      <c r="C150" s="261"/>
      <c r="D150" s="36"/>
      <c r="E150" s="261"/>
      <c r="F150" s="36"/>
      <c r="G150" s="261"/>
      <c r="H150" s="36"/>
      <c r="I150" s="11"/>
      <c r="J150" s="11"/>
      <c r="K150" s="11"/>
      <c r="L150" s="11"/>
      <c r="M150" s="11"/>
      <c r="N150" s="11"/>
    </row>
    <row r="151" spans="1:14">
      <c r="A151" s="11"/>
      <c r="B151" s="36"/>
      <c r="C151" s="261"/>
      <c r="D151" s="36"/>
      <c r="E151" s="261"/>
      <c r="F151" s="36"/>
      <c r="G151" s="261"/>
      <c r="H151" s="36"/>
      <c r="I151" s="11"/>
      <c r="J151" s="11"/>
      <c r="K151" s="11"/>
      <c r="L151" s="11"/>
      <c r="M151" s="11"/>
      <c r="N151" s="11"/>
    </row>
    <row r="152" spans="1:14">
      <c r="A152" s="11"/>
      <c r="B152" s="36"/>
      <c r="C152" s="261"/>
      <c r="D152" s="36"/>
      <c r="E152" s="261"/>
      <c r="F152" s="36"/>
      <c r="G152" s="261"/>
      <c r="H152" s="36"/>
      <c r="I152" s="11"/>
      <c r="J152" s="11"/>
      <c r="K152" s="11"/>
      <c r="L152" s="11"/>
      <c r="M152" s="11"/>
      <c r="N152" s="11"/>
    </row>
    <row r="153" spans="1:14">
      <c r="A153" s="11"/>
      <c r="B153" s="36"/>
      <c r="C153" s="261"/>
      <c r="D153" s="36"/>
      <c r="E153" s="261"/>
      <c r="F153" s="36"/>
      <c r="G153" s="261"/>
      <c r="H153" s="36"/>
      <c r="I153" s="11"/>
      <c r="J153" s="11"/>
      <c r="K153" s="11"/>
      <c r="L153" s="11"/>
      <c r="M153" s="11"/>
      <c r="N153" s="11"/>
    </row>
    <row r="154" spans="1:14">
      <c r="A154" s="11"/>
      <c r="B154" s="36"/>
      <c r="C154" s="261"/>
      <c r="D154" s="36"/>
      <c r="E154" s="261"/>
      <c r="F154" s="36"/>
      <c r="G154" s="261"/>
      <c r="H154" s="36"/>
      <c r="I154" s="11"/>
      <c r="J154" s="11"/>
      <c r="K154" s="11"/>
      <c r="L154" s="11"/>
      <c r="M154" s="11"/>
      <c r="N154" s="11"/>
    </row>
    <row r="155" spans="1:14">
      <c r="A155" s="11"/>
      <c r="B155" s="36"/>
      <c r="C155" s="261"/>
      <c r="D155" s="36"/>
      <c r="E155" s="261"/>
      <c r="F155" s="36"/>
      <c r="G155" s="261"/>
      <c r="H155" s="36"/>
      <c r="I155" s="11"/>
      <c r="J155" s="11"/>
      <c r="K155" s="11"/>
      <c r="L155" s="11"/>
      <c r="M155" s="11"/>
      <c r="N155" s="11"/>
    </row>
    <row r="156" spans="1:14">
      <c r="A156" s="11"/>
      <c r="B156" s="36"/>
      <c r="C156" s="261"/>
      <c r="D156" s="36"/>
      <c r="E156" s="261"/>
      <c r="F156" s="36"/>
      <c r="G156" s="261"/>
      <c r="H156" s="36"/>
      <c r="I156" s="11"/>
      <c r="J156" s="11"/>
      <c r="K156" s="11"/>
      <c r="L156" s="11"/>
      <c r="M156" s="11"/>
      <c r="N156" s="11"/>
    </row>
    <row r="157" spans="1:14">
      <c r="A157" s="11"/>
      <c r="B157" s="36"/>
      <c r="C157" s="261"/>
      <c r="D157" s="36"/>
      <c r="E157" s="261"/>
      <c r="F157" s="36"/>
      <c r="G157" s="261"/>
      <c r="H157" s="36"/>
      <c r="I157" s="11"/>
      <c r="J157" s="11"/>
      <c r="K157" s="11"/>
      <c r="L157" s="11"/>
      <c r="M157" s="11"/>
      <c r="N157" s="11"/>
    </row>
    <row r="158" spans="1:14">
      <c r="A158" s="11"/>
      <c r="B158" s="36"/>
      <c r="C158" s="261"/>
      <c r="D158" s="36"/>
      <c r="E158" s="261"/>
      <c r="F158" s="36"/>
      <c r="G158" s="261"/>
      <c r="H158" s="36"/>
      <c r="I158" s="11"/>
      <c r="J158" s="11"/>
      <c r="K158" s="11"/>
      <c r="L158" s="11"/>
      <c r="M158" s="11"/>
      <c r="N158" s="11"/>
    </row>
    <row r="159" spans="1:14">
      <c r="A159" s="11"/>
      <c r="B159" s="36"/>
      <c r="C159" s="261"/>
      <c r="D159" s="36"/>
      <c r="E159" s="261"/>
      <c r="F159" s="36"/>
      <c r="G159" s="261"/>
      <c r="H159" s="36"/>
      <c r="I159" s="11"/>
      <c r="J159" s="11"/>
      <c r="K159" s="11"/>
      <c r="L159" s="11"/>
      <c r="M159" s="11"/>
      <c r="N159" s="11"/>
    </row>
    <row r="160" spans="1:14">
      <c r="A160" s="11"/>
      <c r="B160" s="36"/>
      <c r="C160" s="261"/>
      <c r="D160" s="36"/>
      <c r="E160" s="261"/>
      <c r="F160" s="36"/>
      <c r="G160" s="261"/>
      <c r="H160" s="36"/>
      <c r="I160" s="11"/>
      <c r="J160" s="11"/>
      <c r="K160" s="11"/>
      <c r="L160" s="11"/>
      <c r="M160" s="11"/>
      <c r="N160" s="11"/>
    </row>
    <row r="161" spans="1:14">
      <c r="A161" s="11"/>
      <c r="B161" s="36"/>
      <c r="C161" s="261"/>
      <c r="D161" s="36"/>
      <c r="E161" s="261"/>
      <c r="F161" s="36"/>
      <c r="G161" s="261"/>
      <c r="H161" s="36"/>
      <c r="I161" s="11"/>
      <c r="J161" s="11"/>
      <c r="K161" s="11"/>
      <c r="L161" s="11"/>
      <c r="M161" s="11"/>
      <c r="N161" s="11"/>
    </row>
    <row r="162" spans="1:14">
      <c r="A162" s="11"/>
      <c r="B162" s="36"/>
      <c r="C162" s="261"/>
      <c r="D162" s="36"/>
      <c r="E162" s="261"/>
      <c r="F162" s="36"/>
      <c r="G162" s="261"/>
      <c r="H162" s="36"/>
      <c r="I162" s="11"/>
      <c r="J162" s="11"/>
      <c r="K162" s="11"/>
      <c r="L162" s="11"/>
      <c r="M162" s="11"/>
      <c r="N162" s="11"/>
    </row>
    <row r="163" spans="1:14">
      <c r="A163" s="11"/>
      <c r="B163" s="36"/>
      <c r="C163" s="261"/>
      <c r="D163" s="36"/>
      <c r="E163" s="261"/>
      <c r="F163" s="36"/>
      <c r="G163" s="261"/>
      <c r="H163" s="36"/>
      <c r="I163" s="11"/>
      <c r="J163" s="11"/>
      <c r="K163" s="11"/>
      <c r="L163" s="11"/>
      <c r="M163" s="11"/>
      <c r="N163" s="11"/>
    </row>
    <row r="164" spans="1:14">
      <c r="A164" s="11"/>
      <c r="B164" s="36"/>
      <c r="C164" s="261"/>
      <c r="D164" s="36"/>
      <c r="E164" s="261"/>
      <c r="F164" s="36"/>
      <c r="G164" s="261"/>
      <c r="H164" s="36"/>
      <c r="I164" s="11"/>
      <c r="J164" s="11"/>
      <c r="K164" s="11"/>
      <c r="L164" s="11"/>
      <c r="M164" s="11"/>
      <c r="N164" s="11"/>
    </row>
    <row r="165" spans="1:14">
      <c r="A165" s="11"/>
      <c r="B165" s="36"/>
      <c r="C165" s="261"/>
      <c r="D165" s="36"/>
      <c r="E165" s="261"/>
      <c r="F165" s="36"/>
      <c r="G165" s="261"/>
      <c r="H165" s="36"/>
      <c r="I165" s="11"/>
      <c r="J165" s="11"/>
      <c r="K165" s="11"/>
      <c r="L165" s="11"/>
      <c r="M165" s="11"/>
      <c r="N165" s="11"/>
    </row>
    <row r="166" spans="1:14">
      <c r="A166" s="11"/>
      <c r="B166" s="36"/>
      <c r="C166" s="261"/>
      <c r="D166" s="36"/>
      <c r="E166" s="261"/>
      <c r="F166" s="36"/>
      <c r="G166" s="261"/>
      <c r="H166" s="36"/>
      <c r="I166" s="11"/>
      <c r="J166" s="11"/>
      <c r="K166" s="11"/>
      <c r="L166" s="11"/>
      <c r="M166" s="11"/>
      <c r="N166" s="11"/>
    </row>
    <row r="167" spans="1:14">
      <c r="A167" s="11"/>
      <c r="B167" s="36"/>
      <c r="C167" s="261"/>
      <c r="D167" s="36"/>
      <c r="E167" s="261"/>
      <c r="F167" s="36"/>
      <c r="G167" s="261"/>
      <c r="H167" s="36"/>
      <c r="I167" s="11"/>
      <c r="J167" s="11"/>
      <c r="K167" s="11"/>
      <c r="L167" s="11"/>
      <c r="M167" s="11"/>
      <c r="N167" s="11"/>
    </row>
    <row r="168" spans="1:14">
      <c r="A168" s="11"/>
      <c r="B168" s="36"/>
      <c r="C168" s="261"/>
      <c r="D168" s="36"/>
      <c r="E168" s="261"/>
      <c r="F168" s="36"/>
      <c r="G168" s="261"/>
      <c r="H168" s="36"/>
      <c r="I168" s="11"/>
      <c r="J168" s="11"/>
      <c r="K168" s="11"/>
      <c r="L168" s="11"/>
      <c r="M168" s="11"/>
      <c r="N168" s="11"/>
    </row>
    <row r="169" spans="1:14">
      <c r="A169" s="11"/>
      <c r="B169" s="36"/>
      <c r="C169" s="261"/>
      <c r="D169" s="36"/>
      <c r="E169" s="261"/>
      <c r="F169" s="36"/>
      <c r="G169" s="261"/>
      <c r="H169" s="36"/>
      <c r="I169" s="11"/>
      <c r="J169" s="11"/>
      <c r="K169" s="11"/>
      <c r="L169" s="11"/>
      <c r="M169" s="11"/>
      <c r="N169" s="11"/>
    </row>
    <row r="170" spans="1:14">
      <c r="A170" s="11"/>
      <c r="B170" s="36"/>
      <c r="C170" s="261"/>
      <c r="D170" s="36"/>
      <c r="E170" s="261"/>
      <c r="F170" s="36"/>
      <c r="G170" s="261"/>
      <c r="H170" s="36"/>
      <c r="I170" s="11"/>
      <c r="J170" s="11"/>
      <c r="K170" s="11"/>
      <c r="L170" s="11"/>
      <c r="M170" s="11"/>
      <c r="N170" s="11"/>
    </row>
    <row r="171" spans="1:14">
      <c r="A171" s="11"/>
      <c r="B171" s="36"/>
      <c r="C171" s="261"/>
      <c r="D171" s="36"/>
      <c r="E171" s="261"/>
      <c r="F171" s="36"/>
      <c r="G171" s="261"/>
      <c r="H171" s="36"/>
      <c r="I171" s="11"/>
      <c r="J171" s="11"/>
      <c r="K171" s="11"/>
      <c r="L171" s="11"/>
      <c r="M171" s="11"/>
      <c r="N171" s="11"/>
    </row>
    <row r="172" spans="1:14">
      <c r="A172" s="11"/>
      <c r="B172" s="36"/>
      <c r="C172" s="261"/>
      <c r="D172" s="36"/>
      <c r="E172" s="261"/>
      <c r="F172" s="36"/>
      <c r="G172" s="261"/>
      <c r="H172" s="36"/>
      <c r="I172" s="11"/>
      <c r="J172" s="11"/>
      <c r="K172" s="11"/>
      <c r="L172" s="11"/>
      <c r="M172" s="11"/>
      <c r="N172" s="11"/>
    </row>
    <row r="173" spans="1:14">
      <c r="A173" s="11"/>
      <c r="B173" s="36"/>
      <c r="C173" s="261"/>
      <c r="D173" s="36"/>
      <c r="E173" s="261"/>
      <c r="F173" s="36"/>
      <c r="G173" s="261"/>
      <c r="H173" s="36"/>
      <c r="I173" s="11"/>
      <c r="J173" s="11"/>
      <c r="K173" s="11"/>
      <c r="L173" s="11"/>
      <c r="M173" s="11"/>
      <c r="N173" s="11"/>
    </row>
    <row r="174" spans="1:14">
      <c r="A174" s="11"/>
      <c r="B174" s="36"/>
      <c r="C174" s="261"/>
      <c r="D174" s="36"/>
      <c r="E174" s="261"/>
      <c r="F174" s="36"/>
      <c r="G174" s="261"/>
      <c r="H174" s="36"/>
      <c r="I174" s="11"/>
      <c r="J174" s="11"/>
      <c r="K174" s="11"/>
      <c r="L174" s="11"/>
      <c r="M174" s="11"/>
      <c r="N174" s="11"/>
    </row>
    <row r="175" spans="1:14">
      <c r="A175" s="11"/>
      <c r="B175" s="36"/>
      <c r="C175" s="261"/>
      <c r="D175" s="36"/>
      <c r="E175" s="261"/>
      <c r="F175" s="36"/>
      <c r="G175" s="261"/>
      <c r="H175" s="36"/>
      <c r="I175" s="11"/>
      <c r="J175" s="11"/>
      <c r="K175" s="11"/>
      <c r="L175" s="11"/>
      <c r="M175" s="11"/>
      <c r="N175" s="11"/>
    </row>
    <row r="176" spans="1:14">
      <c r="A176" s="11"/>
      <c r="B176" s="36"/>
      <c r="C176" s="261"/>
      <c r="D176" s="36"/>
      <c r="E176" s="261"/>
      <c r="F176" s="36"/>
      <c r="G176" s="261"/>
      <c r="H176" s="36"/>
      <c r="I176" s="11"/>
      <c r="J176" s="11"/>
      <c r="K176" s="11"/>
      <c r="L176" s="11"/>
      <c r="M176" s="11"/>
      <c r="N176" s="11"/>
    </row>
    <row r="177" spans="1:14">
      <c r="A177" s="11"/>
      <c r="B177" s="36"/>
      <c r="C177" s="261"/>
      <c r="D177" s="36"/>
      <c r="E177" s="261"/>
      <c r="F177" s="36"/>
      <c r="G177" s="261"/>
      <c r="H177" s="36"/>
      <c r="I177" s="11"/>
      <c r="J177" s="11"/>
      <c r="K177" s="11"/>
      <c r="L177" s="11"/>
      <c r="M177" s="11"/>
      <c r="N177" s="11"/>
    </row>
    <row r="178" spans="1:14">
      <c r="A178" s="11"/>
      <c r="B178" s="36"/>
      <c r="C178" s="261"/>
      <c r="D178" s="36"/>
      <c r="E178" s="261"/>
      <c r="F178" s="36"/>
      <c r="G178" s="261"/>
      <c r="H178" s="36"/>
      <c r="I178" s="11"/>
      <c r="J178" s="11"/>
      <c r="K178" s="11"/>
      <c r="L178" s="11"/>
      <c r="M178" s="11"/>
      <c r="N178" s="11"/>
    </row>
    <row r="179" spans="1:14">
      <c r="A179" s="11"/>
      <c r="B179" s="36"/>
      <c r="C179" s="261"/>
      <c r="D179" s="36"/>
      <c r="E179" s="261"/>
      <c r="F179" s="36"/>
      <c r="G179" s="261"/>
      <c r="H179" s="36"/>
      <c r="I179" s="11"/>
      <c r="J179" s="11"/>
      <c r="K179" s="11"/>
      <c r="L179" s="11"/>
      <c r="M179" s="11"/>
      <c r="N179" s="11"/>
    </row>
    <row r="180" spans="1:14">
      <c r="A180" s="11"/>
      <c r="B180" s="36"/>
      <c r="C180" s="261"/>
      <c r="D180" s="36"/>
      <c r="E180" s="261"/>
      <c r="F180" s="36"/>
      <c r="G180" s="261"/>
      <c r="H180" s="36"/>
      <c r="I180" s="11"/>
      <c r="J180" s="11"/>
      <c r="K180" s="11"/>
      <c r="L180" s="11"/>
      <c r="M180" s="11"/>
      <c r="N180" s="11"/>
    </row>
    <row r="181" spans="1:14">
      <c r="A181" s="11"/>
      <c r="B181" s="36"/>
      <c r="C181" s="261"/>
      <c r="D181" s="36"/>
      <c r="E181" s="261"/>
      <c r="F181" s="36"/>
      <c r="G181" s="261"/>
      <c r="H181" s="36"/>
      <c r="I181" s="11"/>
      <c r="J181" s="11"/>
      <c r="K181" s="11"/>
      <c r="L181" s="11"/>
      <c r="M181" s="11"/>
      <c r="N181" s="11"/>
    </row>
    <row r="182" spans="1:14">
      <c r="A182" s="11"/>
      <c r="B182" s="36"/>
      <c r="C182" s="261"/>
      <c r="D182" s="36"/>
      <c r="E182" s="261"/>
      <c r="F182" s="36"/>
      <c r="G182" s="261"/>
      <c r="H182" s="36"/>
      <c r="I182" s="11"/>
      <c r="J182" s="11"/>
      <c r="K182" s="11"/>
      <c r="L182" s="11"/>
      <c r="M182" s="11"/>
      <c r="N182" s="11"/>
    </row>
    <row r="183" spans="1:14">
      <c r="A183" s="11"/>
      <c r="B183" s="36"/>
      <c r="C183" s="261"/>
      <c r="D183" s="36"/>
      <c r="E183" s="261"/>
      <c r="F183" s="36"/>
      <c r="G183" s="261"/>
      <c r="H183" s="36"/>
      <c r="I183" s="11"/>
      <c r="J183" s="11"/>
      <c r="K183" s="11"/>
      <c r="L183" s="11"/>
      <c r="M183" s="11"/>
      <c r="N183" s="11"/>
    </row>
    <row r="184" spans="1:14">
      <c r="A184" s="11"/>
      <c r="B184" s="36"/>
      <c r="C184" s="261"/>
      <c r="D184" s="36"/>
      <c r="E184" s="261"/>
      <c r="F184" s="36"/>
      <c r="G184" s="261"/>
      <c r="H184" s="36"/>
      <c r="I184" s="11"/>
      <c r="J184" s="11"/>
      <c r="K184" s="11"/>
      <c r="L184" s="11"/>
      <c r="M184" s="11"/>
      <c r="N184" s="11"/>
    </row>
    <row r="185" spans="1:14">
      <c r="A185" s="11"/>
      <c r="B185" s="36"/>
      <c r="C185" s="261"/>
      <c r="D185" s="36"/>
      <c r="E185" s="261"/>
      <c r="F185" s="36"/>
      <c r="G185" s="261"/>
      <c r="H185" s="36"/>
      <c r="I185" s="11"/>
      <c r="J185" s="11"/>
      <c r="K185" s="11"/>
      <c r="L185" s="11"/>
      <c r="M185" s="11"/>
      <c r="N185" s="11"/>
    </row>
    <row r="186" spans="1:14">
      <c r="A186" s="11"/>
      <c r="B186" s="36"/>
      <c r="C186" s="261"/>
      <c r="D186" s="36"/>
      <c r="E186" s="261"/>
      <c r="F186" s="36"/>
      <c r="G186" s="261"/>
      <c r="H186" s="36"/>
      <c r="I186" s="11"/>
      <c r="J186" s="11"/>
      <c r="K186" s="11"/>
      <c r="L186" s="11"/>
      <c r="M186" s="11"/>
      <c r="N186" s="11"/>
    </row>
    <row r="187" spans="1:14">
      <c r="A187" s="11"/>
      <c r="B187" s="36"/>
      <c r="C187" s="261"/>
      <c r="D187" s="36"/>
      <c r="E187" s="261"/>
      <c r="F187" s="36"/>
      <c r="G187" s="261"/>
      <c r="H187" s="36"/>
      <c r="I187" s="11"/>
      <c r="J187" s="11"/>
      <c r="K187" s="11"/>
      <c r="L187" s="11"/>
      <c r="M187" s="11"/>
      <c r="N187" s="11"/>
    </row>
    <row r="188" spans="1:14">
      <c r="A188" s="11"/>
      <c r="B188" s="36"/>
      <c r="C188" s="261"/>
      <c r="D188" s="36"/>
      <c r="E188" s="261"/>
      <c r="F188" s="36"/>
      <c r="G188" s="261"/>
      <c r="H188" s="36"/>
      <c r="I188" s="11"/>
      <c r="J188" s="11"/>
      <c r="K188" s="11"/>
      <c r="L188" s="11"/>
      <c r="M188" s="11"/>
      <c r="N188" s="11"/>
    </row>
    <row r="189" spans="1:14">
      <c r="A189" s="11"/>
      <c r="B189" s="36"/>
      <c r="C189" s="261"/>
      <c r="D189" s="36"/>
      <c r="E189" s="261"/>
      <c r="F189" s="36"/>
      <c r="G189" s="261"/>
      <c r="H189" s="36"/>
      <c r="I189" s="11"/>
      <c r="J189" s="11"/>
      <c r="K189" s="11"/>
      <c r="L189" s="11"/>
      <c r="M189" s="11"/>
      <c r="N189" s="11"/>
    </row>
    <row r="190" spans="1:14">
      <c r="A190" s="11"/>
      <c r="B190" s="36"/>
      <c r="C190" s="261"/>
      <c r="D190" s="36"/>
      <c r="E190" s="261"/>
      <c r="F190" s="36"/>
      <c r="G190" s="261"/>
      <c r="H190" s="36"/>
      <c r="I190" s="11"/>
      <c r="J190" s="11"/>
      <c r="K190" s="11"/>
      <c r="L190" s="11"/>
      <c r="M190" s="11"/>
      <c r="N190" s="11"/>
    </row>
    <row r="191" spans="1:14">
      <c r="A191" s="11"/>
      <c r="B191" s="36"/>
      <c r="C191" s="261"/>
      <c r="D191" s="36"/>
      <c r="E191" s="261"/>
      <c r="F191" s="36"/>
      <c r="G191" s="261"/>
      <c r="H191" s="36"/>
      <c r="I191" s="11"/>
      <c r="J191" s="11"/>
      <c r="K191" s="11"/>
      <c r="L191" s="11"/>
      <c r="M191" s="11"/>
      <c r="N191" s="11"/>
    </row>
    <row r="192" spans="1:14">
      <c r="A192" s="11"/>
      <c r="B192" s="36"/>
      <c r="C192" s="261"/>
      <c r="D192" s="36"/>
      <c r="E192" s="261"/>
      <c r="F192" s="36"/>
      <c r="G192" s="261"/>
      <c r="H192" s="36"/>
      <c r="I192" s="11"/>
      <c r="J192" s="11"/>
      <c r="K192" s="11"/>
      <c r="L192" s="11"/>
      <c r="M192" s="11"/>
      <c r="N192" s="11"/>
    </row>
    <row r="193" spans="1:14">
      <c r="A193" s="11"/>
      <c r="B193" s="36"/>
      <c r="C193" s="261"/>
      <c r="D193" s="36"/>
      <c r="E193" s="261"/>
      <c r="F193" s="36"/>
      <c r="G193" s="261"/>
      <c r="H193" s="36"/>
      <c r="I193" s="11"/>
      <c r="J193" s="11"/>
      <c r="K193" s="11"/>
      <c r="L193" s="11"/>
      <c r="M193" s="11"/>
      <c r="N193" s="11"/>
    </row>
    <row r="194" spans="1:14">
      <c r="A194" s="11"/>
      <c r="B194" s="36"/>
      <c r="C194" s="261"/>
      <c r="D194" s="36"/>
      <c r="E194" s="261"/>
      <c r="F194" s="36"/>
      <c r="G194" s="261"/>
      <c r="H194" s="36"/>
      <c r="I194" s="11"/>
      <c r="J194" s="11"/>
      <c r="K194" s="11"/>
      <c r="L194" s="11"/>
      <c r="M194" s="11"/>
      <c r="N194" s="11"/>
    </row>
    <row r="195" spans="1:14">
      <c r="B195" s="79"/>
      <c r="C195" s="383"/>
      <c r="D195" s="79"/>
      <c r="E195" s="383"/>
      <c r="F195" s="79"/>
      <c r="G195" s="383"/>
      <c r="H195" s="79"/>
    </row>
    <row r="196" spans="1:14">
      <c r="B196" s="79"/>
      <c r="C196" s="383"/>
      <c r="D196" s="79"/>
      <c r="E196" s="383"/>
      <c r="F196" s="79"/>
      <c r="G196" s="383"/>
      <c r="H196" s="79"/>
    </row>
    <row r="197" spans="1:14">
      <c r="B197" s="79"/>
      <c r="C197" s="383"/>
      <c r="D197" s="79"/>
      <c r="E197" s="383"/>
      <c r="F197" s="79"/>
      <c r="G197" s="383"/>
      <c r="H197" s="79"/>
    </row>
    <row r="198" spans="1:14">
      <c r="B198" s="79"/>
      <c r="C198" s="383"/>
      <c r="D198" s="79"/>
      <c r="E198" s="383"/>
      <c r="F198" s="79"/>
      <c r="G198" s="383"/>
      <c r="H198" s="79"/>
    </row>
    <row r="199" spans="1:14">
      <c r="B199" s="79"/>
      <c r="C199" s="383"/>
      <c r="D199" s="79"/>
      <c r="E199" s="383"/>
      <c r="F199" s="79"/>
      <c r="G199" s="383"/>
      <c r="H199" s="79"/>
    </row>
    <row r="200" spans="1:14">
      <c r="B200" s="79"/>
      <c r="C200" s="383"/>
      <c r="D200" s="79"/>
      <c r="E200" s="383"/>
      <c r="F200" s="79"/>
      <c r="G200" s="383"/>
      <c r="H200" s="79"/>
    </row>
    <row r="201" spans="1:14">
      <c r="B201" s="79"/>
      <c r="C201" s="383"/>
      <c r="D201" s="79"/>
      <c r="E201" s="383"/>
      <c r="F201" s="79"/>
      <c r="G201" s="383"/>
      <c r="H201" s="79"/>
    </row>
    <row r="202" spans="1:14">
      <c r="B202" s="79"/>
      <c r="C202" s="383"/>
      <c r="D202" s="79"/>
      <c r="E202" s="383"/>
      <c r="F202" s="79"/>
      <c r="G202" s="383"/>
      <c r="H202" s="79"/>
    </row>
    <row r="203" spans="1:14">
      <c r="B203" s="79"/>
      <c r="C203" s="383"/>
      <c r="D203" s="79"/>
      <c r="E203" s="383"/>
      <c r="F203" s="79"/>
      <c r="G203" s="383"/>
      <c r="H203" s="79"/>
    </row>
    <row r="204" spans="1:14">
      <c r="B204" s="79"/>
      <c r="C204" s="383"/>
      <c r="D204" s="79"/>
      <c r="E204" s="383"/>
      <c r="F204" s="79"/>
      <c r="G204" s="383"/>
      <c r="H204" s="79"/>
    </row>
    <row r="205" spans="1:14">
      <c r="B205" s="79"/>
      <c r="C205" s="383"/>
      <c r="D205" s="79"/>
      <c r="E205" s="383"/>
      <c r="F205" s="79"/>
      <c r="G205" s="383"/>
      <c r="H205" s="79"/>
    </row>
    <row r="206" spans="1:14">
      <c r="B206" s="79"/>
      <c r="C206" s="383"/>
      <c r="D206" s="79"/>
      <c r="E206" s="383"/>
      <c r="F206" s="79"/>
      <c r="G206" s="383"/>
      <c r="H206" s="79"/>
    </row>
    <row r="207" spans="1:14">
      <c r="B207" s="79"/>
      <c r="C207" s="383"/>
      <c r="D207" s="79"/>
      <c r="E207" s="383"/>
      <c r="F207" s="79"/>
      <c r="G207" s="383"/>
      <c r="H207" s="79"/>
    </row>
    <row r="208" spans="1:14">
      <c r="B208" s="79"/>
      <c r="C208" s="383"/>
      <c r="D208" s="79"/>
      <c r="E208" s="383"/>
      <c r="F208" s="79"/>
      <c r="G208" s="383"/>
      <c r="H208" s="79"/>
    </row>
    <row r="209" spans="2:8">
      <c r="B209" s="79"/>
      <c r="C209" s="383"/>
      <c r="D209" s="79"/>
      <c r="E209" s="383"/>
      <c r="F209" s="79"/>
      <c r="G209" s="383"/>
      <c r="H209" s="79"/>
    </row>
    <row r="210" spans="2:8">
      <c r="B210" s="79"/>
      <c r="C210" s="383"/>
      <c r="D210" s="79"/>
      <c r="E210" s="383"/>
      <c r="F210" s="79"/>
      <c r="G210" s="383"/>
      <c r="H210" s="79"/>
    </row>
    <row r="211" spans="2:8">
      <c r="B211" s="79"/>
      <c r="C211" s="383"/>
      <c r="D211" s="79"/>
      <c r="E211" s="383"/>
      <c r="F211" s="79"/>
      <c r="G211" s="383"/>
      <c r="H211" s="79"/>
    </row>
    <row r="212" spans="2:8">
      <c r="B212" s="79"/>
      <c r="C212" s="383"/>
      <c r="D212" s="79"/>
      <c r="E212" s="383"/>
      <c r="F212" s="79"/>
      <c r="G212" s="383"/>
      <c r="H212" s="79"/>
    </row>
    <row r="213" spans="2:8">
      <c r="B213" s="79"/>
      <c r="C213" s="383"/>
      <c r="D213" s="79"/>
      <c r="E213" s="383"/>
      <c r="F213" s="79"/>
      <c r="G213" s="383"/>
      <c r="H213" s="79"/>
    </row>
    <row r="214" spans="2:8">
      <c r="B214" s="79"/>
      <c r="C214" s="383"/>
      <c r="D214" s="79"/>
      <c r="E214" s="383"/>
      <c r="F214" s="79"/>
      <c r="G214" s="383"/>
      <c r="H214" s="79"/>
    </row>
    <row r="215" spans="2:8">
      <c r="B215" s="79"/>
      <c r="C215" s="383"/>
      <c r="D215" s="79"/>
      <c r="E215" s="383"/>
      <c r="F215" s="79"/>
      <c r="G215" s="383"/>
      <c r="H215" s="79"/>
    </row>
    <row r="216" spans="2:8">
      <c r="B216" s="79"/>
      <c r="C216" s="383"/>
      <c r="D216" s="79"/>
      <c r="E216" s="383"/>
      <c r="F216" s="79"/>
      <c r="G216" s="383"/>
      <c r="H216" s="79"/>
    </row>
    <row r="217" spans="2:8">
      <c r="B217" s="79"/>
      <c r="C217" s="383"/>
      <c r="D217" s="79"/>
      <c r="E217" s="383"/>
      <c r="F217" s="79"/>
      <c r="G217" s="383"/>
      <c r="H217" s="79"/>
    </row>
    <row r="218" spans="2:8">
      <c r="B218" s="79"/>
      <c r="C218" s="383"/>
      <c r="D218" s="79"/>
      <c r="E218" s="383"/>
      <c r="F218" s="79"/>
      <c r="G218" s="383"/>
      <c r="H218" s="79"/>
    </row>
    <row r="219" spans="2:8">
      <c r="B219" s="79"/>
      <c r="C219" s="383"/>
      <c r="D219" s="79"/>
      <c r="E219" s="383"/>
      <c r="F219" s="79"/>
      <c r="G219" s="383"/>
      <c r="H219" s="79"/>
    </row>
    <row r="220" spans="2:8">
      <c r="B220" s="79"/>
      <c r="C220" s="383"/>
      <c r="D220" s="79"/>
      <c r="E220" s="383"/>
      <c r="F220" s="79"/>
      <c r="G220" s="383"/>
      <c r="H220" s="79"/>
    </row>
    <row r="221" spans="2:8">
      <c r="B221" s="79"/>
      <c r="C221" s="383"/>
      <c r="D221" s="79"/>
      <c r="E221" s="383"/>
      <c r="F221" s="79"/>
      <c r="G221" s="383"/>
      <c r="H221" s="79"/>
    </row>
    <row r="222" spans="2:8">
      <c r="B222" s="79"/>
      <c r="C222" s="383"/>
      <c r="D222" s="79"/>
      <c r="E222" s="383"/>
      <c r="F222" s="79"/>
      <c r="G222" s="383"/>
      <c r="H222" s="79"/>
    </row>
    <row r="223" spans="2:8">
      <c r="B223" s="79"/>
      <c r="C223" s="383"/>
      <c r="D223" s="79"/>
      <c r="E223" s="383"/>
      <c r="F223" s="79"/>
      <c r="G223" s="383"/>
      <c r="H223" s="79"/>
    </row>
    <row r="224" spans="2:8">
      <c r="B224" s="79"/>
      <c r="C224" s="383"/>
      <c r="D224" s="79"/>
      <c r="E224" s="383"/>
      <c r="F224" s="79"/>
      <c r="G224" s="383"/>
      <c r="H224" s="79"/>
    </row>
    <row r="225" spans="2:8">
      <c r="B225" s="79"/>
      <c r="C225" s="383"/>
      <c r="D225" s="79"/>
      <c r="E225" s="383"/>
      <c r="F225" s="79"/>
      <c r="G225" s="383"/>
      <c r="H225" s="79"/>
    </row>
    <row r="226" spans="2:8">
      <c r="B226" s="79"/>
      <c r="C226" s="383"/>
      <c r="D226" s="79"/>
      <c r="E226" s="383"/>
      <c r="F226" s="79"/>
      <c r="G226" s="383"/>
      <c r="H226" s="79"/>
    </row>
    <row r="227" spans="2:8">
      <c r="B227" s="79"/>
      <c r="C227" s="383"/>
      <c r="D227" s="79"/>
      <c r="E227" s="383"/>
      <c r="F227" s="79"/>
      <c r="G227" s="383"/>
      <c r="H227" s="79"/>
    </row>
    <row r="228" spans="2:8">
      <c r="B228" s="79"/>
      <c r="C228" s="383"/>
      <c r="D228" s="79"/>
      <c r="E228" s="383"/>
      <c r="F228" s="79"/>
      <c r="G228" s="383"/>
      <c r="H228" s="79"/>
    </row>
    <row r="229" spans="2:8">
      <c r="B229" s="79"/>
      <c r="C229" s="383"/>
      <c r="D229" s="79"/>
      <c r="E229" s="383"/>
      <c r="F229" s="79"/>
      <c r="G229" s="383"/>
      <c r="H229" s="79"/>
    </row>
    <row r="230" spans="2:8">
      <c r="B230" s="79"/>
      <c r="C230" s="383"/>
      <c r="D230" s="79"/>
      <c r="E230" s="383"/>
      <c r="F230" s="79"/>
      <c r="G230" s="383"/>
      <c r="H230" s="79"/>
    </row>
    <row r="231" spans="2:8">
      <c r="B231" s="79"/>
      <c r="C231" s="383"/>
      <c r="D231" s="79"/>
      <c r="E231" s="383"/>
      <c r="F231" s="79"/>
      <c r="G231" s="383"/>
      <c r="H231" s="79"/>
    </row>
    <row r="232" spans="2:8">
      <c r="B232" s="79"/>
      <c r="C232" s="383"/>
      <c r="D232" s="79"/>
      <c r="E232" s="383"/>
      <c r="F232" s="79"/>
      <c r="G232" s="383"/>
      <c r="H232" s="79"/>
    </row>
    <row r="233" spans="2:8">
      <c r="B233" s="79"/>
      <c r="C233" s="383"/>
      <c r="D233" s="79"/>
      <c r="E233" s="383"/>
      <c r="F233" s="79"/>
      <c r="G233" s="383"/>
      <c r="H233" s="79"/>
    </row>
    <row r="234" spans="2:8">
      <c r="B234" s="79"/>
      <c r="C234" s="383"/>
      <c r="D234" s="79"/>
      <c r="E234" s="383"/>
      <c r="F234" s="79"/>
      <c r="G234" s="383"/>
      <c r="H234" s="79"/>
    </row>
    <row r="235" spans="2:8">
      <c r="B235" s="79"/>
      <c r="C235" s="383"/>
      <c r="D235" s="79"/>
      <c r="E235" s="383"/>
      <c r="F235" s="79"/>
      <c r="G235" s="383"/>
      <c r="H235" s="79"/>
    </row>
    <row r="236" spans="2:8">
      <c r="B236" s="79"/>
      <c r="C236" s="383"/>
      <c r="D236" s="79"/>
      <c r="E236" s="383"/>
      <c r="F236" s="79"/>
      <c r="G236" s="383"/>
      <c r="H236" s="79"/>
    </row>
    <row r="237" spans="2:8">
      <c r="B237" s="79"/>
      <c r="C237" s="383"/>
      <c r="D237" s="79"/>
      <c r="E237" s="383"/>
      <c r="F237" s="79"/>
      <c r="G237" s="383"/>
      <c r="H237" s="79"/>
    </row>
    <row r="238" spans="2:8">
      <c r="B238" s="79"/>
      <c r="C238" s="383"/>
      <c r="D238" s="79"/>
      <c r="E238" s="383"/>
      <c r="F238" s="79"/>
      <c r="G238" s="383"/>
      <c r="H238" s="79"/>
    </row>
    <row r="239" spans="2:8">
      <c r="B239" s="79"/>
      <c r="C239" s="383"/>
      <c r="D239" s="79"/>
      <c r="E239" s="383"/>
      <c r="F239" s="79"/>
      <c r="G239" s="383"/>
      <c r="H239" s="79"/>
    </row>
    <row r="240" spans="2:8">
      <c r="B240" s="79"/>
      <c r="C240" s="383"/>
      <c r="D240" s="79"/>
      <c r="E240" s="383"/>
      <c r="F240" s="79"/>
      <c r="G240" s="383"/>
      <c r="H240" s="79"/>
    </row>
    <row r="241" spans="2:8">
      <c r="B241" s="79"/>
      <c r="C241" s="383"/>
      <c r="D241" s="79"/>
      <c r="E241" s="383"/>
      <c r="F241" s="79"/>
      <c r="G241" s="383"/>
      <c r="H241" s="79"/>
    </row>
    <row r="242" spans="2:8">
      <c r="B242" s="79"/>
      <c r="C242" s="383"/>
      <c r="D242" s="79"/>
      <c r="E242" s="383"/>
      <c r="F242" s="79"/>
      <c r="G242" s="383"/>
      <c r="H242" s="79"/>
    </row>
    <row r="243" spans="2:8">
      <c r="B243" s="79"/>
      <c r="C243" s="383"/>
      <c r="D243" s="79"/>
      <c r="E243" s="383"/>
      <c r="F243" s="79"/>
      <c r="G243" s="383"/>
      <c r="H243" s="79"/>
    </row>
    <row r="244" spans="2:8">
      <c r="B244" s="79"/>
      <c r="C244" s="383"/>
      <c r="D244" s="79"/>
      <c r="E244" s="383"/>
      <c r="F244" s="79"/>
      <c r="G244" s="383"/>
      <c r="H244" s="79"/>
    </row>
    <row r="245" spans="2:8">
      <c r="B245" s="79"/>
      <c r="C245" s="383"/>
      <c r="D245" s="79"/>
      <c r="E245" s="383"/>
      <c r="F245" s="79"/>
      <c r="G245" s="383"/>
      <c r="H245" s="79"/>
    </row>
    <row r="246" spans="2:8">
      <c r="B246" s="79"/>
      <c r="C246" s="383"/>
      <c r="D246" s="79"/>
      <c r="E246" s="383"/>
      <c r="F246" s="79"/>
      <c r="G246" s="383"/>
      <c r="H246" s="79"/>
    </row>
    <row r="247" spans="2:8">
      <c r="B247" s="79"/>
      <c r="C247" s="383"/>
      <c r="D247" s="79"/>
      <c r="E247" s="383"/>
      <c r="F247" s="79"/>
      <c r="G247" s="383"/>
      <c r="H247" s="79"/>
    </row>
    <row r="248" spans="2:8">
      <c r="B248" s="79"/>
      <c r="C248" s="383"/>
      <c r="D248" s="79"/>
      <c r="E248" s="383"/>
      <c r="F248" s="79"/>
      <c r="G248" s="383"/>
      <c r="H248" s="79"/>
    </row>
    <row r="249" spans="2:8">
      <c r="B249" s="79"/>
      <c r="C249" s="383"/>
      <c r="D249" s="79"/>
      <c r="E249" s="383"/>
      <c r="F249" s="79"/>
      <c r="G249" s="383"/>
      <c r="H249" s="79"/>
    </row>
    <row r="250" spans="2:8">
      <c r="B250" s="79"/>
      <c r="C250" s="383"/>
      <c r="D250" s="79"/>
      <c r="E250" s="383"/>
      <c r="F250" s="79"/>
      <c r="G250" s="383"/>
      <c r="H250" s="79"/>
    </row>
    <row r="251" spans="2:8">
      <c r="B251" s="79"/>
      <c r="C251" s="383"/>
      <c r="D251" s="79"/>
      <c r="E251" s="383"/>
      <c r="F251" s="79"/>
      <c r="G251" s="383"/>
      <c r="H251" s="79"/>
    </row>
    <row r="252" spans="2:8">
      <c r="B252" s="79"/>
      <c r="C252" s="383"/>
      <c r="D252" s="79"/>
      <c r="E252" s="383"/>
      <c r="F252" s="79"/>
      <c r="G252" s="383"/>
      <c r="H252" s="79"/>
    </row>
    <row r="253" spans="2:8">
      <c r="B253" s="79"/>
      <c r="C253" s="383"/>
      <c r="D253" s="79"/>
      <c r="E253" s="383"/>
      <c r="F253" s="79"/>
      <c r="G253" s="383"/>
      <c r="H253" s="79"/>
    </row>
    <row r="254" spans="2:8">
      <c r="B254" s="79"/>
      <c r="C254" s="383"/>
      <c r="D254" s="79"/>
      <c r="E254" s="383"/>
      <c r="F254" s="79"/>
      <c r="G254" s="383"/>
      <c r="H254" s="79"/>
    </row>
    <row r="255" spans="2:8">
      <c r="B255" s="79"/>
      <c r="C255" s="383"/>
      <c r="D255" s="79"/>
      <c r="E255" s="383"/>
      <c r="F255" s="79"/>
      <c r="G255" s="383"/>
      <c r="H255" s="79"/>
    </row>
    <row r="256" spans="2:8">
      <c r="B256" s="79"/>
      <c r="C256" s="383"/>
      <c r="D256" s="79"/>
      <c r="E256" s="383"/>
      <c r="F256" s="79"/>
      <c r="G256" s="383"/>
      <c r="H256" s="79"/>
    </row>
    <row r="257" spans="2:8">
      <c r="B257" s="79"/>
      <c r="C257" s="383"/>
      <c r="D257" s="79"/>
      <c r="E257" s="383"/>
      <c r="F257" s="79"/>
      <c r="G257" s="383"/>
      <c r="H257" s="79"/>
    </row>
    <row r="258" spans="2:8">
      <c r="B258" s="79"/>
      <c r="C258" s="383"/>
      <c r="D258" s="79"/>
      <c r="E258" s="383"/>
      <c r="F258" s="79"/>
      <c r="G258" s="383"/>
      <c r="H258" s="79"/>
    </row>
    <row r="259" spans="2:8">
      <c r="B259" s="79"/>
      <c r="C259" s="383"/>
      <c r="D259" s="79"/>
      <c r="E259" s="383"/>
      <c r="F259" s="79"/>
      <c r="G259" s="383"/>
      <c r="H259" s="79"/>
    </row>
    <row r="260" spans="2:8">
      <c r="B260" s="79"/>
      <c r="C260" s="383"/>
      <c r="D260" s="79"/>
      <c r="E260" s="383"/>
      <c r="F260" s="79"/>
      <c r="G260" s="383"/>
      <c r="H260" s="79"/>
    </row>
    <row r="261" spans="2:8">
      <c r="B261" s="79"/>
      <c r="C261" s="383"/>
      <c r="D261" s="79"/>
      <c r="E261" s="383"/>
      <c r="F261" s="79"/>
      <c r="G261" s="383"/>
      <c r="H261" s="79"/>
    </row>
    <row r="262" spans="2:8">
      <c r="B262" s="79"/>
      <c r="C262" s="383"/>
      <c r="D262" s="79"/>
      <c r="E262" s="383"/>
      <c r="F262" s="79"/>
      <c r="G262" s="383"/>
      <c r="H262" s="79"/>
    </row>
    <row r="263" spans="2:8">
      <c r="B263" s="79"/>
      <c r="C263" s="383"/>
      <c r="D263" s="79"/>
      <c r="E263" s="383"/>
      <c r="F263" s="79"/>
      <c r="G263" s="383"/>
      <c r="H263" s="79"/>
    </row>
    <row r="264" spans="2:8">
      <c r="B264" s="79"/>
      <c r="C264" s="383"/>
      <c r="D264" s="79"/>
      <c r="E264" s="383"/>
      <c r="F264" s="79"/>
      <c r="G264" s="383"/>
      <c r="H264" s="79"/>
    </row>
    <row r="265" spans="2:8">
      <c r="B265" s="79"/>
      <c r="C265" s="383"/>
      <c r="D265" s="79"/>
      <c r="E265" s="383"/>
      <c r="F265" s="79"/>
      <c r="G265" s="383"/>
      <c r="H265" s="79"/>
    </row>
    <row r="266" spans="2:8">
      <c r="B266" s="79"/>
      <c r="C266" s="383"/>
      <c r="D266" s="79"/>
      <c r="E266" s="383"/>
      <c r="F266" s="79"/>
      <c r="G266" s="383"/>
      <c r="H266" s="79"/>
    </row>
    <row r="267" spans="2:8">
      <c r="B267" s="79"/>
      <c r="C267" s="383"/>
      <c r="D267" s="79"/>
      <c r="E267" s="383"/>
      <c r="F267" s="79"/>
      <c r="G267" s="383"/>
      <c r="H267" s="79"/>
    </row>
    <row r="268" spans="2:8">
      <c r="B268" s="79"/>
      <c r="C268" s="383"/>
      <c r="D268" s="79"/>
      <c r="E268" s="383"/>
      <c r="F268" s="79"/>
      <c r="G268" s="383"/>
      <c r="H268" s="79"/>
    </row>
    <row r="269" spans="2:8">
      <c r="B269" s="79"/>
      <c r="C269" s="383"/>
      <c r="D269" s="79"/>
      <c r="E269" s="383"/>
      <c r="F269" s="79"/>
      <c r="G269" s="383"/>
      <c r="H269" s="79"/>
    </row>
    <row r="270" spans="2:8">
      <c r="B270" s="79"/>
      <c r="C270" s="383"/>
      <c r="D270" s="79"/>
      <c r="E270" s="383"/>
      <c r="F270" s="79"/>
      <c r="G270" s="383"/>
      <c r="H270" s="79"/>
    </row>
    <row r="271" spans="2:8">
      <c r="B271" s="79"/>
      <c r="C271" s="383"/>
      <c r="D271" s="79"/>
      <c r="E271" s="383"/>
      <c r="F271" s="79"/>
      <c r="G271" s="383"/>
      <c r="H271" s="79"/>
    </row>
    <row r="272" spans="2:8">
      <c r="B272" s="79"/>
      <c r="C272" s="383"/>
      <c r="D272" s="79"/>
      <c r="E272" s="383"/>
      <c r="F272" s="79"/>
      <c r="G272" s="383"/>
      <c r="H272" s="79"/>
    </row>
    <row r="273" spans="2:8">
      <c r="B273" s="79"/>
      <c r="C273" s="383"/>
      <c r="D273" s="79"/>
      <c r="E273" s="383"/>
      <c r="F273" s="79"/>
      <c r="G273" s="383"/>
      <c r="H273" s="79"/>
    </row>
    <row r="274" spans="2:8">
      <c r="B274" s="79"/>
      <c r="C274" s="383"/>
      <c r="D274" s="79"/>
      <c r="E274" s="383"/>
      <c r="F274" s="79"/>
      <c r="G274" s="383"/>
      <c r="H274" s="79"/>
    </row>
    <row r="275" spans="2:8">
      <c r="B275" s="79"/>
      <c r="C275" s="383"/>
      <c r="D275" s="79"/>
      <c r="E275" s="383"/>
      <c r="F275" s="79"/>
      <c r="G275" s="383"/>
      <c r="H275" s="79"/>
    </row>
    <row r="276" spans="2:8">
      <c r="B276" s="79"/>
      <c r="C276" s="383"/>
      <c r="D276" s="79"/>
      <c r="E276" s="383"/>
      <c r="F276" s="79"/>
      <c r="G276" s="383"/>
      <c r="H276" s="79"/>
    </row>
    <row r="277" spans="2:8">
      <c r="B277" s="79"/>
      <c r="C277" s="383"/>
      <c r="D277" s="79"/>
      <c r="E277" s="383"/>
      <c r="F277" s="79"/>
      <c r="G277" s="383"/>
      <c r="H277" s="79"/>
    </row>
    <row r="278" spans="2:8">
      <c r="B278" s="79"/>
      <c r="C278" s="383"/>
      <c r="D278" s="79"/>
      <c r="E278" s="383"/>
      <c r="F278" s="79"/>
      <c r="G278" s="383"/>
      <c r="H278" s="79"/>
    </row>
    <row r="279" spans="2:8">
      <c r="B279" s="79"/>
      <c r="C279" s="383"/>
      <c r="D279" s="79"/>
      <c r="E279" s="383"/>
      <c r="F279" s="79"/>
      <c r="G279" s="383"/>
      <c r="H279" s="79"/>
    </row>
    <row r="280" spans="2:8">
      <c r="B280" s="79"/>
      <c r="C280" s="383"/>
      <c r="D280" s="79"/>
      <c r="E280" s="383"/>
      <c r="F280" s="79"/>
      <c r="G280" s="383"/>
      <c r="H280" s="79"/>
    </row>
    <row r="281" spans="2:8">
      <c r="B281" s="79"/>
      <c r="C281" s="383"/>
      <c r="D281" s="79"/>
      <c r="E281" s="383"/>
      <c r="F281" s="79"/>
      <c r="G281" s="383"/>
      <c r="H281" s="79"/>
    </row>
    <row r="282" spans="2:8">
      <c r="B282" s="79"/>
      <c r="C282" s="383"/>
      <c r="D282" s="79"/>
      <c r="E282" s="383"/>
      <c r="F282" s="79"/>
      <c r="G282" s="383"/>
      <c r="H282" s="79"/>
    </row>
    <row r="283" spans="2:8">
      <c r="B283" s="79"/>
      <c r="C283" s="383"/>
      <c r="D283" s="79"/>
      <c r="E283" s="383"/>
      <c r="F283" s="79"/>
      <c r="G283" s="383"/>
      <c r="H283" s="79"/>
    </row>
    <row r="284" spans="2:8">
      <c r="B284" s="79"/>
      <c r="C284" s="383"/>
      <c r="D284" s="79"/>
      <c r="E284" s="383"/>
      <c r="F284" s="79"/>
      <c r="G284" s="383"/>
      <c r="H284" s="79"/>
    </row>
    <row r="285" spans="2:8">
      <c r="B285" s="79"/>
      <c r="C285" s="383"/>
      <c r="D285" s="79"/>
      <c r="E285" s="383"/>
      <c r="F285" s="79"/>
      <c r="G285" s="383"/>
      <c r="H285" s="79"/>
    </row>
    <row r="286" spans="2:8">
      <c r="B286" s="79"/>
      <c r="C286" s="383"/>
      <c r="D286" s="79"/>
      <c r="E286" s="383"/>
      <c r="F286" s="79"/>
      <c r="G286" s="383"/>
      <c r="H286" s="79"/>
    </row>
    <row r="287" spans="2:8">
      <c r="B287" s="79"/>
      <c r="C287" s="383"/>
      <c r="D287" s="79"/>
      <c r="E287" s="383"/>
      <c r="F287" s="79"/>
      <c r="G287" s="383"/>
      <c r="H287" s="79"/>
    </row>
    <row r="288" spans="2:8">
      <c r="B288" s="79"/>
      <c r="C288" s="383"/>
      <c r="D288" s="79"/>
      <c r="E288" s="383"/>
      <c r="F288" s="79"/>
      <c r="G288" s="383"/>
      <c r="H288" s="79"/>
    </row>
    <row r="289" spans="2:8">
      <c r="B289" s="79"/>
      <c r="C289" s="383"/>
      <c r="D289" s="79"/>
      <c r="E289" s="383"/>
      <c r="F289" s="79"/>
      <c r="G289" s="383"/>
      <c r="H289" s="79"/>
    </row>
    <row r="290" spans="2:8">
      <c r="B290" s="79"/>
      <c r="C290" s="383"/>
      <c r="D290" s="79"/>
      <c r="E290" s="383"/>
      <c r="F290" s="79"/>
      <c r="G290" s="383"/>
      <c r="H290" s="79"/>
    </row>
    <row r="291" spans="2:8">
      <c r="B291" s="79"/>
      <c r="C291" s="383"/>
      <c r="D291" s="79"/>
      <c r="E291" s="383"/>
      <c r="F291" s="79"/>
      <c r="G291" s="383"/>
      <c r="H291" s="79"/>
    </row>
    <row r="292" spans="2:8">
      <c r="B292" s="79"/>
      <c r="C292" s="383"/>
      <c r="D292" s="79"/>
      <c r="E292" s="383"/>
      <c r="F292" s="79"/>
      <c r="G292" s="383"/>
      <c r="H292" s="79"/>
    </row>
    <row r="293" spans="2:8">
      <c r="B293" s="79"/>
      <c r="C293" s="383"/>
      <c r="D293" s="79"/>
      <c r="E293" s="383"/>
      <c r="F293" s="79"/>
      <c r="G293" s="383"/>
      <c r="H293" s="79"/>
    </row>
    <row r="294" spans="2:8">
      <c r="B294" s="79"/>
      <c r="C294" s="383"/>
      <c r="D294" s="79"/>
      <c r="E294" s="383"/>
      <c r="F294" s="79"/>
      <c r="G294" s="383"/>
      <c r="H294" s="79"/>
    </row>
    <row r="295" spans="2:8">
      <c r="B295" s="79"/>
      <c r="C295" s="383"/>
      <c r="D295" s="79"/>
      <c r="E295" s="383"/>
      <c r="F295" s="79"/>
      <c r="G295" s="383"/>
      <c r="H295" s="79"/>
    </row>
    <row r="296" spans="2:8">
      <c r="B296" s="79"/>
      <c r="C296" s="383"/>
      <c r="D296" s="79"/>
      <c r="E296" s="383"/>
      <c r="F296" s="79"/>
      <c r="G296" s="383"/>
      <c r="H296" s="79"/>
    </row>
    <row r="297" spans="2:8">
      <c r="B297" s="79"/>
      <c r="C297" s="383"/>
      <c r="D297" s="79"/>
      <c r="E297" s="383"/>
      <c r="F297" s="79"/>
      <c r="G297" s="383"/>
      <c r="H297" s="79"/>
    </row>
    <row r="298" spans="2:8">
      <c r="B298" s="79"/>
      <c r="C298" s="383"/>
      <c r="D298" s="79"/>
      <c r="E298" s="383"/>
      <c r="F298" s="79"/>
      <c r="G298" s="383"/>
      <c r="H298" s="79"/>
    </row>
    <row r="299" spans="2:8">
      <c r="B299" s="79"/>
      <c r="C299" s="383"/>
      <c r="D299" s="79"/>
      <c r="E299" s="383"/>
      <c r="F299" s="79"/>
      <c r="G299" s="383"/>
      <c r="H299" s="79"/>
    </row>
    <row r="300" spans="2:8">
      <c r="B300" s="79"/>
      <c r="C300" s="383"/>
      <c r="D300" s="79"/>
      <c r="E300" s="383"/>
      <c r="F300" s="79"/>
      <c r="G300" s="383"/>
      <c r="H300" s="79"/>
    </row>
    <row r="301" spans="2:8">
      <c r="B301" s="79"/>
      <c r="C301" s="383"/>
      <c r="D301" s="79"/>
      <c r="E301" s="383"/>
      <c r="F301" s="79"/>
      <c r="G301" s="383"/>
      <c r="H301" s="79"/>
    </row>
    <row r="302" spans="2:8">
      <c r="B302" s="79"/>
      <c r="C302" s="383"/>
      <c r="D302" s="79"/>
      <c r="E302" s="383"/>
      <c r="F302" s="79"/>
      <c r="G302" s="383"/>
      <c r="H302" s="79"/>
    </row>
    <row r="303" spans="2:8">
      <c r="B303" s="79"/>
      <c r="C303" s="383"/>
      <c r="D303" s="79"/>
      <c r="E303" s="383"/>
      <c r="F303" s="79"/>
      <c r="G303" s="383"/>
      <c r="H303" s="79"/>
    </row>
    <row r="304" spans="2:8">
      <c r="B304" s="79"/>
      <c r="C304" s="383"/>
      <c r="D304" s="79"/>
      <c r="E304" s="383"/>
      <c r="F304" s="79"/>
      <c r="G304" s="383"/>
      <c r="H304" s="79"/>
    </row>
    <row r="305" spans="2:8">
      <c r="B305" s="79"/>
      <c r="C305" s="383"/>
      <c r="D305" s="79"/>
      <c r="E305" s="383"/>
      <c r="F305" s="79"/>
      <c r="G305" s="383"/>
      <c r="H305" s="79"/>
    </row>
    <row r="306" spans="2:8">
      <c r="B306" s="79"/>
      <c r="C306" s="383"/>
      <c r="D306" s="79"/>
      <c r="E306" s="383"/>
      <c r="F306" s="79"/>
      <c r="G306" s="383"/>
      <c r="H306" s="79"/>
    </row>
    <row r="307" spans="2:8">
      <c r="B307" s="79"/>
      <c r="C307" s="383"/>
      <c r="D307" s="79"/>
      <c r="E307" s="383"/>
      <c r="F307" s="79"/>
      <c r="G307" s="383"/>
      <c r="H307" s="79"/>
    </row>
    <row r="308" spans="2:8">
      <c r="B308" s="79"/>
      <c r="C308" s="383"/>
      <c r="D308" s="79"/>
      <c r="E308" s="383"/>
      <c r="F308" s="79"/>
      <c r="G308" s="383"/>
      <c r="H308" s="79"/>
    </row>
    <row r="309" spans="2:8">
      <c r="B309" s="79"/>
      <c r="C309" s="383"/>
      <c r="D309" s="79"/>
      <c r="E309" s="383"/>
      <c r="F309" s="79"/>
      <c r="G309" s="383"/>
      <c r="H309" s="79"/>
    </row>
    <row r="310" spans="2:8">
      <c r="B310" s="79"/>
      <c r="C310" s="383"/>
      <c r="D310" s="79"/>
      <c r="E310" s="383"/>
      <c r="F310" s="79"/>
      <c r="G310" s="383"/>
      <c r="H310" s="79"/>
    </row>
    <row r="311" spans="2:8">
      <c r="B311" s="79"/>
      <c r="C311" s="383"/>
      <c r="D311" s="79"/>
      <c r="E311" s="383"/>
      <c r="F311" s="79"/>
      <c r="G311" s="383"/>
      <c r="H311" s="79"/>
    </row>
    <row r="312" spans="2:8">
      <c r="B312" s="79"/>
      <c r="C312" s="383"/>
      <c r="D312" s="79"/>
      <c r="E312" s="383"/>
      <c r="F312" s="79"/>
      <c r="G312" s="383"/>
      <c r="H312" s="79"/>
    </row>
    <row r="313" spans="2:8">
      <c r="B313" s="79"/>
      <c r="C313" s="383"/>
      <c r="D313" s="79"/>
      <c r="E313" s="383"/>
      <c r="F313" s="79"/>
      <c r="G313" s="383"/>
      <c r="H313" s="79"/>
    </row>
    <row r="314" spans="2:8">
      <c r="B314" s="79"/>
      <c r="C314" s="383"/>
      <c r="D314" s="79"/>
      <c r="E314" s="383"/>
      <c r="F314" s="79"/>
      <c r="G314" s="383"/>
      <c r="H314" s="79"/>
    </row>
    <row r="315" spans="2:8">
      <c r="B315" s="79"/>
      <c r="C315" s="383"/>
      <c r="D315" s="79"/>
      <c r="E315" s="383"/>
      <c r="F315" s="79"/>
      <c r="G315" s="383"/>
      <c r="H315" s="79"/>
    </row>
    <row r="316" spans="2:8">
      <c r="B316" s="79"/>
      <c r="C316" s="383"/>
      <c r="D316" s="79"/>
      <c r="E316" s="383"/>
      <c r="F316" s="79"/>
      <c r="G316" s="383"/>
      <c r="H316" s="79"/>
    </row>
    <row r="317" spans="2:8">
      <c r="B317" s="79"/>
      <c r="C317" s="383"/>
      <c r="D317" s="79"/>
      <c r="E317" s="383"/>
      <c r="F317" s="79"/>
      <c r="G317" s="383"/>
      <c r="H317" s="79"/>
    </row>
    <row r="318" spans="2:8">
      <c r="B318" s="79"/>
      <c r="C318" s="383"/>
      <c r="D318" s="79"/>
      <c r="E318" s="383"/>
      <c r="F318" s="79"/>
      <c r="G318" s="383"/>
      <c r="H318" s="79"/>
    </row>
    <row r="319" spans="2:8">
      <c r="B319" s="79"/>
      <c r="C319" s="383"/>
      <c r="D319" s="79"/>
      <c r="E319" s="383"/>
      <c r="F319" s="79"/>
      <c r="G319" s="383"/>
      <c r="H319" s="79"/>
    </row>
    <row r="320" spans="2:8">
      <c r="B320" s="79"/>
      <c r="C320" s="383"/>
      <c r="D320" s="79"/>
      <c r="E320" s="383"/>
      <c r="F320" s="79"/>
      <c r="G320" s="383"/>
      <c r="H320" s="79"/>
    </row>
    <row r="321" spans="2:8">
      <c r="B321" s="79"/>
      <c r="C321" s="383"/>
      <c r="D321" s="79"/>
      <c r="E321" s="383"/>
      <c r="F321" s="79"/>
      <c r="G321" s="383"/>
      <c r="H321" s="79"/>
    </row>
    <row r="322" spans="2:8">
      <c r="B322" s="79"/>
      <c r="C322" s="383"/>
      <c r="D322" s="79"/>
      <c r="E322" s="383"/>
      <c r="F322" s="79"/>
      <c r="G322" s="383"/>
      <c r="H322" s="79"/>
    </row>
    <row r="323" spans="2:8">
      <c r="B323" s="79"/>
      <c r="C323" s="383"/>
      <c r="D323" s="79"/>
      <c r="E323" s="383"/>
      <c r="F323" s="79"/>
      <c r="G323" s="383"/>
      <c r="H323" s="79"/>
    </row>
    <row r="324" spans="2:8">
      <c r="B324" s="79"/>
      <c r="C324" s="383"/>
      <c r="D324" s="79"/>
      <c r="E324" s="383"/>
      <c r="F324" s="79"/>
      <c r="G324" s="383"/>
      <c r="H324" s="79"/>
    </row>
    <row r="325" spans="2:8">
      <c r="B325" s="79"/>
      <c r="C325" s="383"/>
      <c r="D325" s="79"/>
      <c r="E325" s="383"/>
      <c r="F325" s="79"/>
      <c r="G325" s="383"/>
      <c r="H325" s="79"/>
    </row>
    <row r="326" spans="2:8">
      <c r="B326" s="79"/>
      <c r="C326" s="383"/>
      <c r="D326" s="79"/>
      <c r="E326" s="383"/>
      <c r="F326" s="79"/>
      <c r="G326" s="383"/>
      <c r="H326" s="79"/>
    </row>
    <row r="327" spans="2:8">
      <c r="B327" s="79"/>
      <c r="C327" s="383"/>
      <c r="D327" s="79"/>
      <c r="E327" s="383"/>
      <c r="F327" s="79"/>
      <c r="G327" s="383"/>
      <c r="H327" s="79"/>
    </row>
    <row r="328" spans="2:8">
      <c r="B328" s="79"/>
      <c r="C328" s="383"/>
      <c r="D328" s="79"/>
      <c r="E328" s="383"/>
      <c r="F328" s="79"/>
      <c r="G328" s="383"/>
      <c r="H328" s="79"/>
    </row>
    <row r="329" spans="2:8">
      <c r="B329" s="79"/>
      <c r="C329" s="383"/>
      <c r="D329" s="79"/>
      <c r="E329" s="383"/>
      <c r="F329" s="79"/>
      <c r="G329" s="383"/>
      <c r="H329" s="79"/>
    </row>
    <row r="330" spans="2:8">
      <c r="B330" s="79"/>
      <c r="C330" s="383"/>
      <c r="D330" s="79"/>
      <c r="E330" s="383"/>
      <c r="F330" s="79"/>
      <c r="G330" s="383"/>
      <c r="H330" s="79"/>
    </row>
    <row r="331" spans="2:8">
      <c r="B331" s="79"/>
      <c r="C331" s="383"/>
      <c r="D331" s="79"/>
      <c r="E331" s="383"/>
      <c r="F331" s="79"/>
      <c r="G331" s="383"/>
      <c r="H331" s="79"/>
    </row>
    <row r="332" spans="2:8">
      <c r="B332" s="79"/>
      <c r="C332" s="383"/>
      <c r="D332" s="79"/>
      <c r="E332" s="383"/>
      <c r="F332" s="79"/>
      <c r="G332" s="383"/>
      <c r="H332" s="79"/>
    </row>
    <row r="333" spans="2:8">
      <c r="B333" s="79"/>
      <c r="C333" s="383"/>
      <c r="D333" s="79"/>
      <c r="E333" s="383"/>
      <c r="F333" s="79"/>
      <c r="G333" s="383"/>
      <c r="H333" s="79"/>
    </row>
    <row r="334" spans="2:8">
      <c r="B334" s="79"/>
      <c r="C334" s="383"/>
      <c r="D334" s="79"/>
      <c r="E334" s="383"/>
      <c r="F334" s="79"/>
      <c r="G334" s="383"/>
      <c r="H334" s="79"/>
    </row>
    <row r="335" spans="2:8">
      <c r="B335" s="79"/>
      <c r="C335" s="383"/>
      <c r="D335" s="79"/>
      <c r="E335" s="383"/>
      <c r="F335" s="79"/>
      <c r="G335" s="383"/>
      <c r="H335" s="79"/>
    </row>
    <row r="336" spans="2:8">
      <c r="B336" s="79"/>
      <c r="C336" s="383"/>
      <c r="D336" s="79"/>
      <c r="E336" s="383"/>
      <c r="F336" s="79"/>
      <c r="G336" s="383"/>
      <c r="H336" s="79"/>
    </row>
    <row r="337" spans="2:8">
      <c r="B337" s="79"/>
      <c r="C337" s="383"/>
      <c r="D337" s="79"/>
      <c r="E337" s="383"/>
      <c r="F337" s="79"/>
      <c r="G337" s="383"/>
      <c r="H337" s="79"/>
    </row>
    <row r="338" spans="2:8">
      <c r="B338" s="79"/>
      <c r="C338" s="383"/>
      <c r="D338" s="79"/>
      <c r="E338" s="383"/>
      <c r="F338" s="79"/>
      <c r="G338" s="383"/>
      <c r="H338" s="79"/>
    </row>
    <row r="339" spans="2:8">
      <c r="B339" s="79"/>
      <c r="C339" s="383"/>
      <c r="D339" s="79"/>
      <c r="E339" s="383"/>
      <c r="F339" s="79"/>
      <c r="G339" s="383"/>
      <c r="H339" s="79"/>
    </row>
    <row r="340" spans="2:8">
      <c r="B340" s="79"/>
      <c r="C340" s="383"/>
      <c r="D340" s="79"/>
      <c r="E340" s="383"/>
      <c r="F340" s="79"/>
      <c r="G340" s="383"/>
      <c r="H340" s="79"/>
    </row>
    <row r="341" spans="2:8">
      <c r="B341" s="79"/>
      <c r="C341" s="383"/>
      <c r="D341" s="79"/>
      <c r="E341" s="383"/>
      <c r="F341" s="79"/>
      <c r="G341" s="383"/>
      <c r="H341" s="79"/>
    </row>
    <row r="342" spans="2:8">
      <c r="B342" s="79"/>
      <c r="C342" s="383"/>
      <c r="D342" s="79"/>
      <c r="E342" s="383"/>
      <c r="F342" s="79"/>
      <c r="G342" s="383"/>
      <c r="H342" s="79"/>
    </row>
    <row r="343" spans="2:8">
      <c r="B343" s="79"/>
      <c r="C343" s="383"/>
      <c r="D343" s="79"/>
      <c r="E343" s="383"/>
      <c r="F343" s="79"/>
      <c r="G343" s="383"/>
      <c r="H343" s="79"/>
    </row>
    <row r="344" spans="2:8">
      <c r="B344" s="79"/>
      <c r="C344" s="383"/>
      <c r="D344" s="79"/>
      <c r="E344" s="383"/>
      <c r="F344" s="79"/>
      <c r="G344" s="383"/>
      <c r="H344" s="79"/>
    </row>
    <row r="345" spans="2:8">
      <c r="B345" s="79"/>
      <c r="C345" s="383"/>
      <c r="D345" s="79"/>
      <c r="E345" s="383"/>
      <c r="F345" s="79"/>
      <c r="G345" s="383"/>
      <c r="H345" s="79"/>
    </row>
    <row r="346" spans="2:8">
      <c r="B346" s="79"/>
      <c r="C346" s="383"/>
      <c r="D346" s="79"/>
      <c r="E346" s="383"/>
      <c r="F346" s="79"/>
      <c r="G346" s="383"/>
      <c r="H346" s="79"/>
    </row>
    <row r="347" spans="2:8">
      <c r="B347" s="79"/>
      <c r="C347" s="383"/>
      <c r="D347" s="79"/>
      <c r="E347" s="383"/>
      <c r="F347" s="79"/>
      <c r="G347" s="383"/>
      <c r="H347" s="79"/>
    </row>
    <row r="348" spans="2:8">
      <c r="B348" s="79"/>
      <c r="C348" s="383"/>
      <c r="D348" s="79"/>
      <c r="E348" s="383"/>
      <c r="F348" s="79"/>
      <c r="G348" s="383"/>
      <c r="H348" s="79"/>
    </row>
    <row r="349" spans="2:8">
      <c r="B349" s="79"/>
      <c r="C349" s="383"/>
      <c r="D349" s="79"/>
      <c r="E349" s="383"/>
      <c r="F349" s="79"/>
      <c r="G349" s="383"/>
      <c r="H349" s="79"/>
    </row>
    <row r="350" spans="2:8">
      <c r="B350" s="79"/>
      <c r="C350" s="383"/>
      <c r="D350" s="79"/>
      <c r="E350" s="383"/>
      <c r="F350" s="79"/>
      <c r="G350" s="383"/>
      <c r="H350" s="79"/>
    </row>
    <row r="351" spans="2:8">
      <c r="B351" s="79"/>
      <c r="C351" s="383"/>
      <c r="D351" s="79"/>
      <c r="E351" s="383"/>
      <c r="F351" s="79"/>
      <c r="G351" s="383"/>
      <c r="H351" s="79"/>
    </row>
    <row r="352" spans="2:8">
      <c r="B352" s="79"/>
      <c r="C352" s="383"/>
      <c r="D352" s="79"/>
      <c r="E352" s="383"/>
      <c r="F352" s="79"/>
      <c r="G352" s="383"/>
      <c r="H352" s="79"/>
    </row>
    <row r="353" spans="2:8">
      <c r="B353" s="79"/>
      <c r="C353" s="383"/>
      <c r="D353" s="79"/>
      <c r="E353" s="383"/>
      <c r="F353" s="79"/>
      <c r="G353" s="383"/>
      <c r="H353" s="79"/>
    </row>
    <row r="354" spans="2:8">
      <c r="B354" s="79"/>
      <c r="C354" s="383"/>
      <c r="D354" s="79"/>
      <c r="E354" s="383"/>
      <c r="F354" s="79"/>
      <c r="G354" s="383"/>
      <c r="H354" s="79"/>
    </row>
    <row r="355" spans="2:8">
      <c r="B355" s="79"/>
      <c r="C355" s="383"/>
      <c r="D355" s="79"/>
      <c r="E355" s="383"/>
      <c r="F355" s="79"/>
      <c r="G355" s="383"/>
      <c r="H355" s="79"/>
    </row>
    <row r="356" spans="2:8">
      <c r="B356" s="79"/>
      <c r="C356" s="383"/>
      <c r="D356" s="79"/>
      <c r="E356" s="383"/>
      <c r="F356" s="79"/>
      <c r="G356" s="383"/>
      <c r="H356" s="79"/>
    </row>
    <row r="357" spans="2:8">
      <c r="B357" s="79"/>
      <c r="C357" s="383"/>
      <c r="D357" s="79"/>
      <c r="E357" s="383"/>
      <c r="F357" s="79"/>
      <c r="G357" s="383"/>
      <c r="H357" s="79"/>
    </row>
    <row r="358" spans="2:8">
      <c r="B358" s="79"/>
      <c r="C358" s="383"/>
      <c r="D358" s="79"/>
      <c r="E358" s="383"/>
      <c r="F358" s="79"/>
      <c r="G358" s="383"/>
      <c r="H358" s="79"/>
    </row>
    <row r="359" spans="2:8">
      <c r="B359" s="79"/>
      <c r="C359" s="383"/>
      <c r="D359" s="79"/>
      <c r="E359" s="383"/>
      <c r="F359" s="79"/>
      <c r="G359" s="383"/>
      <c r="H359" s="79"/>
    </row>
    <row r="360" spans="2:8">
      <c r="B360" s="79"/>
      <c r="C360" s="383"/>
      <c r="D360" s="79"/>
      <c r="E360" s="383"/>
      <c r="F360" s="79"/>
      <c r="G360" s="383"/>
      <c r="H360" s="79"/>
    </row>
    <row r="361" spans="2:8">
      <c r="B361" s="79"/>
      <c r="C361" s="383"/>
      <c r="D361" s="79"/>
      <c r="E361" s="383"/>
      <c r="F361" s="79"/>
      <c r="G361" s="383"/>
      <c r="H361" s="79"/>
    </row>
    <row r="362" spans="2:8">
      <c r="B362" s="79"/>
      <c r="C362" s="383"/>
      <c r="D362" s="79"/>
      <c r="E362" s="383"/>
      <c r="F362" s="79"/>
      <c r="G362" s="383"/>
      <c r="H362" s="79"/>
    </row>
    <row r="363" spans="2:8">
      <c r="B363" s="79"/>
      <c r="C363" s="383"/>
      <c r="D363" s="79"/>
      <c r="E363" s="383"/>
      <c r="F363" s="79"/>
      <c r="G363" s="383"/>
      <c r="H363" s="79"/>
    </row>
    <row r="364" spans="2:8">
      <c r="B364" s="79"/>
      <c r="C364" s="383"/>
      <c r="D364" s="79"/>
      <c r="E364" s="383"/>
      <c r="F364" s="79"/>
      <c r="G364" s="383"/>
      <c r="H364" s="79"/>
    </row>
    <row r="365" spans="2:8">
      <c r="B365" s="79"/>
      <c r="C365" s="383"/>
      <c r="D365" s="79"/>
      <c r="E365" s="383"/>
      <c r="F365" s="79"/>
      <c r="G365" s="383"/>
      <c r="H365" s="79"/>
    </row>
    <row r="366" spans="2:8">
      <c r="B366" s="79"/>
      <c r="C366" s="383"/>
      <c r="D366" s="79"/>
      <c r="E366" s="383"/>
      <c r="F366" s="79"/>
      <c r="G366" s="383"/>
      <c r="H366" s="79"/>
    </row>
    <row r="367" spans="2:8">
      <c r="B367" s="79"/>
      <c r="C367" s="383"/>
      <c r="D367" s="79"/>
      <c r="E367" s="383"/>
      <c r="F367" s="79"/>
      <c r="G367" s="383"/>
      <c r="H367" s="79"/>
    </row>
    <row r="368" spans="2:8">
      <c r="B368" s="79"/>
      <c r="C368" s="383"/>
      <c r="D368" s="79"/>
      <c r="E368" s="383"/>
      <c r="F368" s="79"/>
      <c r="G368" s="383"/>
      <c r="H368" s="79"/>
    </row>
    <row r="369" spans="2:8">
      <c r="B369" s="79"/>
      <c r="C369" s="383"/>
      <c r="D369" s="79"/>
      <c r="E369" s="383"/>
      <c r="F369" s="79"/>
      <c r="G369" s="383"/>
      <c r="H369" s="79"/>
    </row>
    <row r="370" spans="2:8">
      <c r="B370" s="79"/>
      <c r="C370" s="383"/>
      <c r="D370" s="79"/>
      <c r="E370" s="383"/>
      <c r="F370" s="79"/>
      <c r="G370" s="383"/>
      <c r="H370" s="79"/>
    </row>
    <row r="371" spans="2:8">
      <c r="B371" s="79"/>
      <c r="C371" s="383"/>
      <c r="D371" s="79"/>
      <c r="E371" s="383"/>
      <c r="F371" s="79"/>
      <c r="G371" s="383"/>
      <c r="H371" s="79"/>
    </row>
    <row r="372" spans="2:8">
      <c r="B372" s="79"/>
      <c r="C372" s="383"/>
      <c r="D372" s="79"/>
      <c r="E372" s="383"/>
      <c r="F372" s="79"/>
      <c r="G372" s="383"/>
      <c r="H372" s="79"/>
    </row>
    <row r="373" spans="2:8">
      <c r="B373" s="79"/>
      <c r="C373" s="383"/>
      <c r="D373" s="79"/>
      <c r="E373" s="383"/>
      <c r="F373" s="79"/>
      <c r="G373" s="383"/>
      <c r="H373" s="79"/>
    </row>
    <row r="374" spans="2:8">
      <c r="B374" s="79"/>
      <c r="C374" s="383"/>
      <c r="D374" s="79"/>
      <c r="E374" s="383"/>
      <c r="F374" s="79"/>
      <c r="G374" s="383"/>
      <c r="H374" s="79"/>
    </row>
    <row r="375" spans="2:8">
      <c r="B375" s="79"/>
      <c r="C375" s="383"/>
      <c r="D375" s="79"/>
      <c r="E375" s="383"/>
      <c r="F375" s="79"/>
      <c r="G375" s="383"/>
      <c r="H375" s="79"/>
    </row>
    <row r="376" spans="2:8">
      <c r="B376" s="79"/>
      <c r="C376" s="383"/>
      <c r="D376" s="79"/>
      <c r="E376" s="383"/>
      <c r="F376" s="79"/>
      <c r="G376" s="383"/>
      <c r="H376" s="79"/>
    </row>
    <row r="377" spans="2:8">
      <c r="B377" s="79"/>
      <c r="C377" s="383"/>
      <c r="D377" s="79"/>
      <c r="E377" s="383"/>
      <c r="F377" s="79"/>
      <c r="G377" s="383"/>
      <c r="H377" s="79"/>
    </row>
    <row r="378" spans="2:8">
      <c r="B378" s="79"/>
      <c r="C378" s="383"/>
      <c r="D378" s="79"/>
      <c r="E378" s="383"/>
      <c r="F378" s="79"/>
      <c r="G378" s="383"/>
      <c r="H378" s="79"/>
    </row>
    <row r="379" spans="2:8">
      <c r="B379" s="79"/>
      <c r="C379" s="383"/>
      <c r="D379" s="79"/>
      <c r="E379" s="383"/>
      <c r="F379" s="79"/>
      <c r="G379" s="383"/>
      <c r="H379" s="79"/>
    </row>
    <row r="380" spans="2:8">
      <c r="B380" s="79"/>
      <c r="C380" s="383"/>
      <c r="D380" s="79"/>
      <c r="E380" s="383"/>
      <c r="F380" s="79"/>
      <c r="G380" s="383"/>
      <c r="H380" s="79"/>
    </row>
    <row r="381" spans="2:8">
      <c r="B381" s="79"/>
      <c r="C381" s="383"/>
      <c r="D381" s="79"/>
      <c r="E381" s="383"/>
      <c r="F381" s="79"/>
      <c r="G381" s="383"/>
      <c r="H381" s="79"/>
    </row>
    <row r="382" spans="2:8">
      <c r="B382" s="79"/>
      <c r="C382" s="383"/>
      <c r="D382" s="79"/>
      <c r="E382" s="383"/>
      <c r="F382" s="79"/>
      <c r="G382" s="383"/>
      <c r="H382" s="79"/>
    </row>
    <row r="383" spans="2:8">
      <c r="B383" s="79"/>
      <c r="C383" s="383"/>
      <c r="D383" s="79"/>
      <c r="E383" s="383"/>
      <c r="F383" s="79"/>
      <c r="G383" s="383"/>
      <c r="H383" s="79"/>
    </row>
    <row r="384" spans="2:8">
      <c r="B384" s="79"/>
      <c r="C384" s="383"/>
      <c r="D384" s="79"/>
      <c r="E384" s="383"/>
      <c r="F384" s="79"/>
      <c r="G384" s="383"/>
      <c r="H384" s="79"/>
    </row>
    <row r="385" spans="2:8">
      <c r="B385" s="79"/>
      <c r="C385" s="383"/>
      <c r="D385" s="79"/>
      <c r="E385" s="383"/>
      <c r="F385" s="79"/>
      <c r="G385" s="383"/>
      <c r="H385" s="79"/>
    </row>
    <row r="386" spans="2:8">
      <c r="B386" s="79"/>
      <c r="C386" s="383"/>
      <c r="D386" s="79"/>
      <c r="E386" s="383"/>
      <c r="F386" s="79"/>
      <c r="G386" s="383"/>
      <c r="H386" s="79"/>
    </row>
    <row r="387" spans="2:8">
      <c r="B387" s="79"/>
      <c r="C387" s="383"/>
      <c r="D387" s="79"/>
      <c r="E387" s="383"/>
      <c r="F387" s="79"/>
      <c r="G387" s="383"/>
      <c r="H387" s="79"/>
    </row>
    <row r="388" spans="2:8">
      <c r="B388" s="79"/>
      <c r="C388" s="383"/>
      <c r="D388" s="79"/>
      <c r="E388" s="383"/>
      <c r="F388" s="79"/>
      <c r="G388" s="383"/>
      <c r="H388" s="79"/>
    </row>
    <row r="389" spans="2:8">
      <c r="B389" s="79"/>
      <c r="C389" s="383"/>
      <c r="D389" s="79"/>
      <c r="E389" s="383"/>
      <c r="F389" s="79"/>
      <c r="G389" s="383"/>
      <c r="H389" s="79"/>
    </row>
    <row r="390" spans="2:8">
      <c r="B390" s="79"/>
      <c r="C390" s="383"/>
      <c r="D390" s="79"/>
      <c r="E390" s="383"/>
      <c r="F390" s="79"/>
      <c r="G390" s="383"/>
      <c r="H390" s="79"/>
    </row>
    <row r="391" spans="2:8">
      <c r="B391" s="79"/>
      <c r="C391" s="383"/>
      <c r="D391" s="79"/>
      <c r="E391" s="383"/>
      <c r="F391" s="79"/>
      <c r="G391" s="383"/>
      <c r="H391" s="79"/>
    </row>
  </sheetData>
  <mergeCells count="15">
    <mergeCell ref="A1:N1"/>
    <mergeCell ref="B4:G4"/>
    <mergeCell ref="I4:N4"/>
    <mergeCell ref="D7:G7"/>
    <mergeCell ref="A70:N70"/>
    <mergeCell ref="K7:N7"/>
    <mergeCell ref="A73:N73"/>
    <mergeCell ref="B7:C10"/>
    <mergeCell ref="F10:G10"/>
    <mergeCell ref="I7:J10"/>
    <mergeCell ref="M10:N10"/>
    <mergeCell ref="A4:A10"/>
    <mergeCell ref="D10:E10"/>
    <mergeCell ref="K10:L10"/>
    <mergeCell ref="A72:N72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5.1</vt:lpstr>
      <vt:lpstr>5.2</vt:lpstr>
      <vt:lpstr>5.3-5.4</vt:lpstr>
      <vt:lpstr>5.5</vt:lpstr>
      <vt:lpstr>5.6 - 5.7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5.21</vt:lpstr>
      <vt:lpstr>5.22</vt:lpstr>
      <vt:lpstr>5.23</vt:lpstr>
      <vt:lpstr>5.24</vt:lpstr>
      <vt:lpstr>5.25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'5.20'!Print_Area</vt:lpstr>
      <vt:lpstr>'5.21'!Print_Area</vt:lpstr>
      <vt:lpstr>'5.22'!Print_Area</vt:lpstr>
      <vt:lpstr>'5.23'!Print_Area</vt:lpstr>
      <vt:lpstr>'5.24'!Print_Area</vt:lpstr>
      <vt:lpstr>'5.25'!Print_Area</vt:lpstr>
      <vt:lpstr>'5.3-5.4'!Print_Area</vt:lpstr>
      <vt:lpstr>'5.5'!Print_Area</vt:lpstr>
      <vt:lpstr>'5.6 - 5.7'!Print_Area</vt:lpstr>
      <vt:lpstr>'5.8'!Print_Area</vt:lpstr>
      <vt:lpstr>'5.9'!Print_Area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Nallely San Juan Hernández</dc:creator>
  <cp:lastModifiedBy>Luz Adriana Tovar Martínez </cp:lastModifiedBy>
  <cp:lastPrinted>2018-10-26T23:26:13Z</cp:lastPrinted>
  <dcterms:created xsi:type="dcterms:W3CDTF">2006-05-24T20:42:58Z</dcterms:created>
  <dcterms:modified xsi:type="dcterms:W3CDTF">2019-03-06T23:40:38Z</dcterms:modified>
</cp:coreProperties>
</file>