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3040" windowHeight="9396" tabRatio="854" activeTab="22"/>
  </bookViews>
  <sheets>
    <sheet name="4.1" sheetId="59" r:id="rId1"/>
    <sheet name="4.2" sheetId="60" r:id="rId2"/>
    <sheet name="4.3 - 4.4" sheetId="61" r:id="rId3"/>
    <sheet name="4.5" sheetId="62" r:id="rId4"/>
    <sheet name="4.6 -4.7" sheetId="63" r:id="rId5"/>
    <sheet name="4.8" sheetId="76" r:id="rId6"/>
    <sheet name="4.9" sheetId="66" r:id="rId7"/>
    <sheet name="4.10" sheetId="67" r:id="rId8"/>
    <sheet name="4.11-4.12" sheetId="68" r:id="rId9"/>
    <sheet name="4.13" sheetId="70" r:id="rId10"/>
    <sheet name="4.14 -4.15" sheetId="34" r:id="rId11"/>
    <sheet name="4.16" sheetId="44" r:id="rId12"/>
    <sheet name="4.17" sheetId="57" r:id="rId13"/>
    <sheet name="4.18" sheetId="45" r:id="rId14"/>
    <sheet name="4.19" sheetId="71" r:id="rId15"/>
    <sheet name="4.20" sheetId="40" r:id="rId16"/>
    <sheet name="4.21" sheetId="48" r:id="rId17"/>
    <sheet name="4.22" sheetId="72" r:id="rId18"/>
    <sheet name="4.23" sheetId="6" r:id="rId19"/>
    <sheet name="4.24" sheetId="73" r:id="rId20"/>
    <sheet name="4.25" sheetId="23" r:id="rId21"/>
    <sheet name="4.26" sheetId="74" r:id="rId22"/>
    <sheet name="4.27" sheetId="75" r:id="rId23"/>
  </sheets>
  <definedNames>
    <definedName name="_xlnm._FilterDatabase" localSheetId="0" hidden="1">'4.1'!#REF!</definedName>
    <definedName name="_xlnm._FilterDatabase" localSheetId="7" hidden="1">'4.10'!#REF!</definedName>
    <definedName name="_xlnm._FilterDatabase" localSheetId="8" hidden="1">'4.11-4.12'!#REF!</definedName>
    <definedName name="_xlnm._FilterDatabase" localSheetId="9" hidden="1">'4.13'!#REF!</definedName>
    <definedName name="_xlnm._FilterDatabase" localSheetId="10" hidden="1">'4.14 -4.15'!#REF!</definedName>
    <definedName name="_xlnm._FilterDatabase" localSheetId="11" hidden="1">'4.16'!#REF!</definedName>
    <definedName name="_xlnm._FilterDatabase" localSheetId="12" hidden="1">'4.17'!#REF!</definedName>
    <definedName name="_xlnm._FilterDatabase" localSheetId="13" hidden="1">'4.18'!#REF!</definedName>
    <definedName name="_xlnm._FilterDatabase" localSheetId="14" hidden="1">'4.19'!#REF!</definedName>
    <definedName name="_xlnm._FilterDatabase" localSheetId="1" hidden="1">'4.2'!#REF!</definedName>
    <definedName name="_xlnm._FilterDatabase" localSheetId="15" hidden="1">'4.20'!#REF!</definedName>
    <definedName name="_xlnm._FilterDatabase" localSheetId="16" hidden="1">'4.21'!#REF!</definedName>
    <definedName name="_xlnm._FilterDatabase" localSheetId="17" hidden="1">'4.22'!#REF!</definedName>
    <definedName name="_xlnm._FilterDatabase" localSheetId="18" hidden="1">'4.23'!#REF!</definedName>
    <definedName name="_xlnm._FilterDatabase" localSheetId="19" hidden="1">'4.24'!#REF!</definedName>
    <definedName name="_xlnm._FilterDatabase" localSheetId="20" hidden="1">'4.25'!#REF!</definedName>
    <definedName name="_xlnm._FilterDatabase" localSheetId="21" hidden="1">'4.26'!#REF!</definedName>
    <definedName name="_xlnm._FilterDatabase" localSheetId="22" hidden="1">'4.27'!#REF!</definedName>
    <definedName name="_xlnm._FilterDatabase" localSheetId="2" hidden="1">'4.3 - 4.4'!#REF!</definedName>
    <definedName name="_xlnm._FilterDatabase" localSheetId="3" hidden="1">'4.5'!#REF!</definedName>
    <definedName name="_xlnm._FilterDatabase" localSheetId="4" hidden="1">'4.6 -4.7'!#REF!</definedName>
    <definedName name="_xlnm._FilterDatabase" localSheetId="5" hidden="1">'4.8'!#REF!</definedName>
    <definedName name="_xlnm._FilterDatabase" localSheetId="6" hidden="1">'4.9'!#REF!</definedName>
    <definedName name="_xlnm.Print_Area" localSheetId="0">'4.1'!$A$1:$G$53</definedName>
    <definedName name="_xlnm.Print_Area" localSheetId="7">'4.10'!$A$1:$H$45</definedName>
    <definedName name="_xlnm.Print_Area" localSheetId="8">'4.11-4.12'!$A$1:$H$35</definedName>
    <definedName name="_xlnm.Print_Area" localSheetId="9">'4.13'!$A$1:$H$55</definedName>
    <definedName name="_xlnm.Print_Area" localSheetId="10">'4.14 -4.15'!$A$1:$H$49</definedName>
    <definedName name="_xlnm.Print_Area" localSheetId="11">'4.16'!$A$1:$H$59</definedName>
    <definedName name="_xlnm.Print_Area" localSheetId="12">'4.17'!$A$1:$I$63</definedName>
    <definedName name="_xlnm.Print_Area" localSheetId="13">'4.18'!$A$1:$H$70</definedName>
    <definedName name="_xlnm.Print_Area" localSheetId="14">'4.19'!$A$1:$H$72</definedName>
    <definedName name="_xlnm.Print_Area" localSheetId="1">'4.2'!$A$1:$H$44</definedName>
    <definedName name="_xlnm.Print_Area" localSheetId="15">'4.20'!$A$1:$H$48</definedName>
    <definedName name="_xlnm.Print_Area" localSheetId="16">'4.21'!$A$1:$H$78</definedName>
    <definedName name="_xlnm.Print_Area" localSheetId="17">'4.22'!$A$1:$H$81</definedName>
    <definedName name="_xlnm.Print_Area" localSheetId="18">'4.23'!$A$1:$H$39</definedName>
    <definedName name="_xlnm.Print_Area" localSheetId="19">'4.24'!$A$1:$H$65</definedName>
    <definedName name="_xlnm.Print_Area" localSheetId="20">'4.25'!$A$1:$H$60</definedName>
    <definedName name="_xlnm.Print_Area" localSheetId="21">'4.26'!$A$1:$H$45</definedName>
    <definedName name="_xlnm.Print_Area" localSheetId="22">'4.27'!$A$1:$H$73</definedName>
    <definedName name="_xlnm.Print_Area" localSheetId="2">'4.3 - 4.4'!$A$1:$H$59</definedName>
    <definedName name="_xlnm.Print_Area" localSheetId="3">'4.5'!$A$1:$G$40</definedName>
    <definedName name="_xlnm.Print_Area" localSheetId="4">'4.6 -4.7'!$A$1:$H$69</definedName>
    <definedName name="_xlnm.Print_Area" localSheetId="5">'4.8'!$A$1:$H$69</definedName>
    <definedName name="_xlnm.Print_Area" localSheetId="6">'4.9'!$A$1:$H$34</definedName>
  </definedNames>
  <calcPr calcId="145621"/>
</workbook>
</file>

<file path=xl/calcChain.xml><?xml version="1.0" encoding="utf-8"?>
<calcChain xmlns="http://schemas.openxmlformats.org/spreadsheetml/2006/main">
  <c r="F22" i="72" l="1"/>
  <c r="D22" i="72"/>
  <c r="F64" i="72"/>
  <c r="D64" i="72"/>
  <c r="F56" i="72"/>
  <c r="D56" i="72"/>
  <c r="F47" i="72"/>
  <c r="D47" i="72"/>
  <c r="F13" i="34" l="1"/>
  <c r="D13" i="34"/>
  <c r="F14" i="34"/>
  <c r="D14" i="34"/>
  <c r="F13" i="70" l="1"/>
  <c r="D13" i="70"/>
  <c r="D54" i="76" l="1"/>
  <c r="F54" i="76"/>
  <c r="B59" i="76"/>
  <c r="D30" i="76"/>
  <c r="F30" i="76"/>
  <c r="F29" i="76"/>
  <c r="F27" i="76"/>
  <c r="B35" i="76"/>
  <c r="B14" i="76"/>
  <c r="B22" i="76"/>
  <c r="B23" i="76"/>
  <c r="F16" i="76"/>
  <c r="D16" i="76"/>
  <c r="D15" i="76"/>
  <c r="D13" i="76" s="1"/>
  <c r="B64" i="72" l="1"/>
  <c r="B47" i="72"/>
  <c r="K22" i="45" l="1"/>
  <c r="K13" i="45"/>
  <c r="K22" i="75" l="1"/>
  <c r="K27" i="75"/>
  <c r="K26" i="75"/>
  <c r="K28" i="75"/>
  <c r="M59" i="75"/>
  <c r="K59" i="75"/>
  <c r="M51" i="75"/>
  <c r="K51" i="75"/>
  <c r="M43" i="75"/>
  <c r="K43" i="75"/>
  <c r="M33" i="75"/>
  <c r="K34" i="75"/>
  <c r="M23" i="75"/>
  <c r="M24" i="75"/>
  <c r="M25" i="75"/>
  <c r="M26" i="75"/>
  <c r="M27" i="75"/>
  <c r="M28" i="75"/>
  <c r="K24" i="75"/>
  <c r="K25" i="75"/>
  <c r="M14" i="68"/>
  <c r="K14" i="68"/>
  <c r="M22" i="75" l="1"/>
  <c r="M62" i="75" l="1"/>
  <c r="M60" i="75"/>
  <c r="M61" i="75"/>
  <c r="M58" i="75"/>
  <c r="K62" i="75"/>
  <c r="K60" i="75"/>
  <c r="K61" i="75"/>
  <c r="K58" i="75"/>
  <c r="M52" i="75"/>
  <c r="M53" i="75"/>
  <c r="M54" i="75"/>
  <c r="M50" i="75"/>
  <c r="M49" i="75" s="1"/>
  <c r="K52" i="75"/>
  <c r="K53" i="75"/>
  <c r="K54" i="75"/>
  <c r="K50" i="75"/>
  <c r="M46" i="75"/>
  <c r="M42" i="75"/>
  <c r="M44" i="75"/>
  <c r="M45" i="75"/>
  <c r="M41" i="75"/>
  <c r="K46" i="75"/>
  <c r="K42" i="75"/>
  <c r="K44" i="75"/>
  <c r="K45" i="75"/>
  <c r="K41" i="75"/>
  <c r="M37" i="75"/>
  <c r="M34" i="75"/>
  <c r="M35" i="75"/>
  <c r="M36" i="75"/>
  <c r="M32" i="75"/>
  <c r="K37" i="75"/>
  <c r="K35" i="75"/>
  <c r="K36" i="75"/>
  <c r="K33" i="75"/>
  <c r="M15" i="75"/>
  <c r="M16" i="75"/>
  <c r="M17" i="75"/>
  <c r="M18" i="75"/>
  <c r="M19" i="75"/>
  <c r="M14" i="75"/>
  <c r="K15" i="75"/>
  <c r="K16" i="75"/>
  <c r="K17" i="75"/>
  <c r="K18" i="75"/>
  <c r="K19" i="75"/>
  <c r="K14" i="75"/>
  <c r="M33" i="74"/>
  <c r="M34" i="74"/>
  <c r="M35" i="74"/>
  <c r="M36" i="74"/>
  <c r="M37" i="74"/>
  <c r="M32" i="74"/>
  <c r="K33" i="74"/>
  <c r="K34" i="74"/>
  <c r="K35" i="74"/>
  <c r="K36" i="74"/>
  <c r="K37" i="74"/>
  <c r="K32" i="74"/>
  <c r="M24" i="74"/>
  <c r="M25" i="74"/>
  <c r="M26" i="74"/>
  <c r="M27" i="74"/>
  <c r="M28" i="74"/>
  <c r="M23" i="74"/>
  <c r="K24" i="74"/>
  <c r="K25" i="74"/>
  <c r="K26" i="74"/>
  <c r="K27" i="74"/>
  <c r="K28" i="74"/>
  <c r="K23" i="74"/>
  <c r="M31" i="75" l="1"/>
  <c r="M57" i="75"/>
  <c r="K40" i="75"/>
  <c r="K49" i="75"/>
  <c r="M22" i="74"/>
  <c r="K57" i="75"/>
  <c r="M40" i="75"/>
  <c r="K31" i="75"/>
  <c r="M13" i="75"/>
  <c r="K13" i="75"/>
  <c r="M15" i="74" l="1"/>
  <c r="M16" i="74"/>
  <c r="M17" i="74"/>
  <c r="M18" i="74"/>
  <c r="M19" i="74"/>
  <c r="M14" i="74"/>
  <c r="K15" i="74"/>
  <c r="K16" i="74"/>
  <c r="K17" i="74"/>
  <c r="K18" i="74"/>
  <c r="K19" i="74"/>
  <c r="K14" i="74"/>
  <c r="K31" i="74"/>
  <c r="M31" i="74"/>
  <c r="K22" i="74"/>
  <c r="M51" i="23"/>
  <c r="M48" i="23"/>
  <c r="M23" i="23"/>
  <c r="K23" i="23"/>
  <c r="M14" i="23"/>
  <c r="K14" i="23"/>
  <c r="M50" i="23"/>
  <c r="M49" i="23"/>
  <c r="M41" i="23"/>
  <c r="M42" i="23"/>
  <c r="M43" i="23"/>
  <c r="M44" i="23"/>
  <c r="M45" i="23"/>
  <c r="M40" i="23"/>
  <c r="K41" i="23"/>
  <c r="K42" i="23"/>
  <c r="K43" i="23"/>
  <c r="K44" i="23"/>
  <c r="K45" i="23"/>
  <c r="K40" i="23"/>
  <c r="M33" i="23"/>
  <c r="M34" i="23"/>
  <c r="M31" i="23" s="1"/>
  <c r="M35" i="23"/>
  <c r="M36" i="23"/>
  <c r="M37" i="23"/>
  <c r="M32" i="23"/>
  <c r="K33" i="23"/>
  <c r="K34" i="23"/>
  <c r="K35" i="23"/>
  <c r="K36" i="23"/>
  <c r="K37" i="23"/>
  <c r="K32" i="23"/>
  <c r="M24" i="23"/>
  <c r="M25" i="23"/>
  <c r="M26" i="23"/>
  <c r="M27" i="23"/>
  <c r="M28" i="23"/>
  <c r="K24" i="23"/>
  <c r="K25" i="23"/>
  <c r="K26" i="23"/>
  <c r="K27" i="23"/>
  <c r="K28" i="23"/>
  <c r="M15" i="23"/>
  <c r="M16" i="23"/>
  <c r="M17" i="23"/>
  <c r="M18" i="23"/>
  <c r="M19" i="23"/>
  <c r="K15" i="23"/>
  <c r="K16" i="23"/>
  <c r="K17" i="23"/>
  <c r="K18" i="23"/>
  <c r="K19" i="23"/>
  <c r="M53" i="73"/>
  <c r="M50" i="73"/>
  <c r="M51" i="73"/>
  <c r="M52" i="73"/>
  <c r="M54" i="73"/>
  <c r="M49" i="73"/>
  <c r="M42" i="73"/>
  <c r="M43" i="73"/>
  <c r="M44" i="73"/>
  <c r="M45" i="73"/>
  <c r="M41" i="73"/>
  <c r="K42" i="73"/>
  <c r="K43" i="73"/>
  <c r="K44" i="73"/>
  <c r="K45" i="73"/>
  <c r="K41" i="73"/>
  <c r="M33" i="73"/>
  <c r="M34" i="73"/>
  <c r="M35" i="73"/>
  <c r="M36" i="73"/>
  <c r="M37" i="73"/>
  <c r="M32" i="73"/>
  <c r="K33" i="73"/>
  <c r="K31" i="73" s="1"/>
  <c r="K34" i="73"/>
  <c r="K35" i="73"/>
  <c r="K36" i="73"/>
  <c r="K37" i="73"/>
  <c r="K32" i="73"/>
  <c r="M24" i="73"/>
  <c r="M25" i="73"/>
  <c r="M26" i="73"/>
  <c r="M27" i="73"/>
  <c r="M28" i="73"/>
  <c r="M23" i="73"/>
  <c r="K24" i="73"/>
  <c r="K25" i="73"/>
  <c r="K26" i="73"/>
  <c r="K27" i="73"/>
  <c r="K28" i="73"/>
  <c r="K23" i="73"/>
  <c r="M15" i="73"/>
  <c r="M16" i="73"/>
  <c r="M17" i="73"/>
  <c r="M18" i="73"/>
  <c r="M19" i="73"/>
  <c r="M14" i="73"/>
  <c r="K15" i="73"/>
  <c r="K16" i="73"/>
  <c r="K17" i="73"/>
  <c r="K18" i="73"/>
  <c r="K19" i="73"/>
  <c r="K14" i="73"/>
  <c r="M28" i="6"/>
  <c r="M30" i="6"/>
  <c r="M31" i="6"/>
  <c r="M29" i="6"/>
  <c r="K29" i="6"/>
  <c r="K30" i="6"/>
  <c r="K31" i="6"/>
  <c r="K28" i="6"/>
  <c r="M24" i="6"/>
  <c r="M22" i="6"/>
  <c r="M23" i="6"/>
  <c r="M21" i="6"/>
  <c r="K22" i="6"/>
  <c r="K23" i="6"/>
  <c r="K24" i="6"/>
  <c r="K21" i="6"/>
  <c r="M16" i="6"/>
  <c r="M15" i="6"/>
  <c r="M17" i="6"/>
  <c r="M14" i="6"/>
  <c r="K15" i="6"/>
  <c r="K16" i="6"/>
  <c r="K17" i="6"/>
  <c r="K14" i="6"/>
  <c r="M66" i="72"/>
  <c r="M67" i="72"/>
  <c r="M68" i="72"/>
  <c r="M69" i="72"/>
  <c r="M70" i="72"/>
  <c r="M65" i="72"/>
  <c r="K66" i="72"/>
  <c r="K67" i="72"/>
  <c r="K68" i="72"/>
  <c r="K69" i="72"/>
  <c r="K70" i="72"/>
  <c r="K65" i="72"/>
  <c r="M58" i="72"/>
  <c r="M59" i="72"/>
  <c r="M60" i="72"/>
  <c r="M61" i="72"/>
  <c r="M57" i="72"/>
  <c r="K58" i="72"/>
  <c r="K59" i="72"/>
  <c r="K60" i="72"/>
  <c r="K61" i="72"/>
  <c r="K57" i="72"/>
  <c r="M49" i="72"/>
  <c r="M50" i="72"/>
  <c r="M51" i="72"/>
  <c r="M52" i="72"/>
  <c r="M53" i="72"/>
  <c r="M48" i="72"/>
  <c r="K49" i="72"/>
  <c r="K50" i="72"/>
  <c r="K51" i="72"/>
  <c r="K52" i="72"/>
  <c r="K53" i="72"/>
  <c r="K48" i="72"/>
  <c r="M41" i="72"/>
  <c r="M42" i="72"/>
  <c r="M43" i="72"/>
  <c r="M44" i="72"/>
  <c r="M40" i="72"/>
  <c r="K41" i="72"/>
  <c r="K42" i="72"/>
  <c r="K43" i="72"/>
  <c r="K44" i="72"/>
  <c r="K40" i="72"/>
  <c r="M33" i="72"/>
  <c r="M34" i="72"/>
  <c r="M35" i="72"/>
  <c r="M36" i="72"/>
  <c r="M32" i="72"/>
  <c r="K33" i="72"/>
  <c r="K34" i="72"/>
  <c r="K35" i="72"/>
  <c r="K36" i="72"/>
  <c r="K32" i="72"/>
  <c r="M25" i="72"/>
  <c r="M26" i="72"/>
  <c r="M27" i="72"/>
  <c r="M28" i="72"/>
  <c r="M24" i="72"/>
  <c r="K25" i="72"/>
  <c r="K26" i="72"/>
  <c r="K27" i="72"/>
  <c r="K28" i="72"/>
  <c r="K24" i="72"/>
  <c r="M15" i="72"/>
  <c r="M16" i="72"/>
  <c r="M17" i="72"/>
  <c r="M18" i="72"/>
  <c r="M19" i="72"/>
  <c r="M14" i="72"/>
  <c r="K15" i="72"/>
  <c r="K16" i="72"/>
  <c r="K17" i="72"/>
  <c r="K18" i="72"/>
  <c r="K19" i="72"/>
  <c r="K14" i="72"/>
  <c r="M65" i="48"/>
  <c r="M66" i="48"/>
  <c r="M67" i="48"/>
  <c r="M68" i="48"/>
  <c r="M69" i="48"/>
  <c r="M64" i="48"/>
  <c r="K65" i="48"/>
  <c r="K66" i="48"/>
  <c r="K67" i="48"/>
  <c r="K63" i="48" s="1"/>
  <c r="K68" i="48"/>
  <c r="K69" i="48"/>
  <c r="K64" i="48"/>
  <c r="M57" i="48"/>
  <c r="M58" i="48"/>
  <c r="M59" i="48"/>
  <c r="M60" i="48"/>
  <c r="M61" i="48"/>
  <c r="M56" i="48"/>
  <c r="K57" i="48"/>
  <c r="K58" i="48"/>
  <c r="K59" i="48"/>
  <c r="K60" i="48"/>
  <c r="K61" i="48"/>
  <c r="K56" i="48"/>
  <c r="M49" i="48"/>
  <c r="M50" i="48"/>
  <c r="M51" i="48"/>
  <c r="M52" i="48"/>
  <c r="M53" i="48"/>
  <c r="M48" i="48"/>
  <c r="K49" i="48"/>
  <c r="K50" i="48"/>
  <c r="K51" i="48"/>
  <c r="K52" i="48"/>
  <c r="K53" i="48"/>
  <c r="K48" i="48"/>
  <c r="M41" i="48"/>
  <c r="M42" i="48"/>
  <c r="M43" i="48"/>
  <c r="M44" i="48"/>
  <c r="M45" i="48"/>
  <c r="M40" i="48"/>
  <c r="K41" i="48"/>
  <c r="K42" i="48"/>
  <c r="K43" i="48"/>
  <c r="K44" i="48"/>
  <c r="K45" i="48"/>
  <c r="K40" i="48"/>
  <c r="M33" i="48"/>
  <c r="M31" i="48" s="1"/>
  <c r="M34" i="48"/>
  <c r="M35" i="48"/>
  <c r="M36" i="48"/>
  <c r="M37" i="48"/>
  <c r="M32" i="48"/>
  <c r="K33" i="48"/>
  <c r="K34" i="48"/>
  <c r="K35" i="48"/>
  <c r="K36" i="48"/>
  <c r="K37" i="48"/>
  <c r="K32" i="48"/>
  <c r="M24" i="48"/>
  <c r="M25" i="48"/>
  <c r="M26" i="48"/>
  <c r="M27" i="48"/>
  <c r="M28" i="48"/>
  <c r="M23" i="48"/>
  <c r="K24" i="48"/>
  <c r="K25" i="48"/>
  <c r="K26" i="48"/>
  <c r="K27" i="48"/>
  <c r="K28" i="48"/>
  <c r="K23" i="48"/>
  <c r="M15" i="48"/>
  <c r="M16" i="48"/>
  <c r="M17" i="48"/>
  <c r="M18" i="48"/>
  <c r="M19" i="48"/>
  <c r="M14" i="48"/>
  <c r="K15" i="48"/>
  <c r="K16" i="48"/>
  <c r="K17" i="48"/>
  <c r="K13" i="48" s="1"/>
  <c r="K18" i="48"/>
  <c r="K19" i="48"/>
  <c r="K14" i="48"/>
  <c r="K55" i="48"/>
  <c r="K20" i="48"/>
  <c r="M37" i="40"/>
  <c r="M38" i="40"/>
  <c r="M39" i="40"/>
  <c r="M40" i="40"/>
  <c r="M41" i="40"/>
  <c r="M42" i="40"/>
  <c r="M36" i="40"/>
  <c r="K37" i="40"/>
  <c r="K38" i="40"/>
  <c r="K39" i="40"/>
  <c r="K40" i="40"/>
  <c r="K41" i="40"/>
  <c r="K42" i="40"/>
  <c r="K36" i="40"/>
  <c r="K32" i="40"/>
  <c r="K25" i="40"/>
  <c r="M26" i="40"/>
  <c r="M27" i="40"/>
  <c r="M28" i="40"/>
  <c r="M29" i="40"/>
  <c r="M30" i="40"/>
  <c r="M31" i="40"/>
  <c r="M32" i="40"/>
  <c r="M25" i="40"/>
  <c r="K26" i="40"/>
  <c r="K27" i="40"/>
  <c r="K28" i="40"/>
  <c r="K29" i="40"/>
  <c r="K30" i="40"/>
  <c r="K31" i="40"/>
  <c r="M15" i="40"/>
  <c r="M16" i="40"/>
  <c r="M17" i="40"/>
  <c r="M18" i="40"/>
  <c r="M19" i="40"/>
  <c r="M20" i="40"/>
  <c r="M21" i="40"/>
  <c r="M14" i="40"/>
  <c r="K15" i="40"/>
  <c r="K16" i="40"/>
  <c r="K17" i="40"/>
  <c r="K18" i="40"/>
  <c r="K19" i="40"/>
  <c r="K20" i="40"/>
  <c r="K21" i="40"/>
  <c r="K14" i="40"/>
  <c r="M58" i="71"/>
  <c r="M59" i="71"/>
  <c r="M60" i="71"/>
  <c r="M61" i="71"/>
  <c r="M57" i="71"/>
  <c r="K58" i="71"/>
  <c r="K59" i="71"/>
  <c r="K60" i="71"/>
  <c r="K61" i="71"/>
  <c r="K57" i="71"/>
  <c r="M50" i="71"/>
  <c r="M51" i="71"/>
  <c r="M52" i="71"/>
  <c r="M53" i="71"/>
  <c r="M54" i="71"/>
  <c r="M49" i="71"/>
  <c r="K50" i="71"/>
  <c r="K51" i="71"/>
  <c r="K52" i="71"/>
  <c r="K53" i="71"/>
  <c r="K54" i="71"/>
  <c r="K49" i="71"/>
  <c r="M41" i="71"/>
  <c r="M42" i="71"/>
  <c r="M43" i="71"/>
  <c r="M44" i="71"/>
  <c r="M45" i="71"/>
  <c r="M40" i="71"/>
  <c r="K41" i="71"/>
  <c r="K42" i="71"/>
  <c r="K43" i="71"/>
  <c r="K44" i="71"/>
  <c r="K45" i="71"/>
  <c r="K40" i="71"/>
  <c r="M33" i="71"/>
  <c r="M34" i="71"/>
  <c r="M35" i="71"/>
  <c r="M36" i="71"/>
  <c r="M32" i="71"/>
  <c r="K33" i="71"/>
  <c r="K34" i="71"/>
  <c r="K35" i="71"/>
  <c r="K36" i="71"/>
  <c r="K32" i="71"/>
  <c r="M24" i="71"/>
  <c r="M25" i="71"/>
  <c r="M26" i="71"/>
  <c r="M27" i="71"/>
  <c r="M28" i="71"/>
  <c r="M23" i="71"/>
  <c r="K24" i="71"/>
  <c r="K25" i="71"/>
  <c r="K26" i="71"/>
  <c r="K27" i="71"/>
  <c r="K28" i="71"/>
  <c r="K23" i="71"/>
  <c r="M19" i="71"/>
  <c r="M15" i="71"/>
  <c r="M16" i="71"/>
  <c r="M17" i="71"/>
  <c r="M18" i="71"/>
  <c r="M14" i="71"/>
  <c r="K15" i="71"/>
  <c r="K16" i="71"/>
  <c r="K17" i="71"/>
  <c r="K13" i="71" s="1"/>
  <c r="K18" i="71"/>
  <c r="K19" i="71"/>
  <c r="K14" i="71"/>
  <c r="M61" i="45"/>
  <c r="M57" i="45"/>
  <c r="M58" i="45"/>
  <c r="M59" i="45"/>
  <c r="M60" i="45"/>
  <c r="M56" i="45"/>
  <c r="K61" i="45"/>
  <c r="K57" i="45"/>
  <c r="K58" i="45"/>
  <c r="K59" i="45"/>
  <c r="K60" i="45"/>
  <c r="K56" i="45"/>
  <c r="M53" i="45"/>
  <c r="M52" i="45"/>
  <c r="M51" i="45"/>
  <c r="M50" i="45"/>
  <c r="M49" i="45"/>
  <c r="M48" i="45"/>
  <c r="K53" i="45"/>
  <c r="K52" i="45"/>
  <c r="K51" i="45"/>
  <c r="K50" i="45"/>
  <c r="K49" i="45"/>
  <c r="K48" i="45"/>
  <c r="M45" i="45"/>
  <c r="M41" i="45"/>
  <c r="M42" i="45"/>
  <c r="M43" i="45"/>
  <c r="M44" i="45"/>
  <c r="M40" i="45"/>
  <c r="K45" i="45"/>
  <c r="K41" i="45"/>
  <c r="K42" i="45"/>
  <c r="K43" i="45"/>
  <c r="K44" i="45"/>
  <c r="K40" i="45"/>
  <c r="M37" i="45"/>
  <c r="M36" i="45"/>
  <c r="M35" i="45"/>
  <c r="M34" i="45"/>
  <c r="M33" i="45"/>
  <c r="M32" i="45"/>
  <c r="K37" i="45"/>
  <c r="K36" i="45"/>
  <c r="K35" i="45"/>
  <c r="K34" i="45"/>
  <c r="K33" i="45"/>
  <c r="K32" i="45"/>
  <c r="M24" i="45"/>
  <c r="M25" i="45"/>
  <c r="M26" i="45"/>
  <c r="M27" i="45"/>
  <c r="M22" i="45" s="1"/>
  <c r="M28" i="45"/>
  <c r="M23" i="45"/>
  <c r="K24" i="45"/>
  <c r="K25" i="45"/>
  <c r="K26" i="45"/>
  <c r="K27" i="45"/>
  <c r="K28" i="45"/>
  <c r="K23" i="45"/>
  <c r="M15" i="45"/>
  <c r="M16" i="45"/>
  <c r="M17" i="45"/>
  <c r="M18" i="45"/>
  <c r="M19" i="45"/>
  <c r="M14" i="45"/>
  <c r="K15" i="45"/>
  <c r="K16" i="45"/>
  <c r="K17" i="45"/>
  <c r="K18" i="45"/>
  <c r="K19" i="45"/>
  <c r="K14" i="45"/>
  <c r="N47" i="57"/>
  <c r="N48" i="57"/>
  <c r="N49" i="57"/>
  <c r="N50" i="57"/>
  <c r="N51" i="57"/>
  <c r="N52" i="57"/>
  <c r="N46" i="57"/>
  <c r="L47" i="57"/>
  <c r="L48" i="57"/>
  <c r="L49" i="57"/>
  <c r="L50" i="57"/>
  <c r="L51" i="57"/>
  <c r="L52" i="57"/>
  <c r="L53" i="57"/>
  <c r="L46" i="57"/>
  <c r="N37" i="57"/>
  <c r="N38" i="57"/>
  <c r="N39" i="57"/>
  <c r="N40" i="57"/>
  <c r="N41" i="57"/>
  <c r="N42" i="57"/>
  <c r="N36" i="57"/>
  <c r="L37" i="57"/>
  <c r="L38" i="57"/>
  <c r="L39" i="57"/>
  <c r="L40" i="57"/>
  <c r="L41" i="57"/>
  <c r="L42" i="57"/>
  <c r="L36" i="57"/>
  <c r="N26" i="57"/>
  <c r="N27" i="57"/>
  <c r="N28" i="57"/>
  <c r="N29" i="57"/>
  <c r="N30" i="57"/>
  <c r="N31" i="57"/>
  <c r="N32" i="57"/>
  <c r="N25" i="57"/>
  <c r="L26" i="57"/>
  <c r="L27" i="57"/>
  <c r="L28" i="57"/>
  <c r="L29" i="57"/>
  <c r="L30" i="57"/>
  <c r="L31" i="57"/>
  <c r="L32" i="57"/>
  <c r="L25" i="57"/>
  <c r="M28" i="44"/>
  <c r="M26" i="44" s="1"/>
  <c r="M27" i="44"/>
  <c r="K28" i="44"/>
  <c r="K27" i="44"/>
  <c r="N15" i="57"/>
  <c r="N16" i="57"/>
  <c r="N17" i="57"/>
  <c r="N18" i="57"/>
  <c r="N19" i="57"/>
  <c r="N20" i="57"/>
  <c r="N21" i="57"/>
  <c r="N14" i="57"/>
  <c r="L15" i="57"/>
  <c r="L16" i="57"/>
  <c r="L17" i="57"/>
  <c r="L18" i="57"/>
  <c r="L19" i="57"/>
  <c r="L20" i="57"/>
  <c r="L21" i="57"/>
  <c r="L14" i="57"/>
  <c r="K13" i="74" l="1"/>
  <c r="M13" i="74"/>
  <c r="K13" i="23"/>
  <c r="M13" i="23"/>
  <c r="K22" i="23"/>
  <c r="K31" i="23"/>
  <c r="M40" i="73"/>
  <c r="K22" i="73"/>
  <c r="M22" i="73"/>
  <c r="M31" i="73"/>
  <c r="K27" i="6"/>
  <c r="M39" i="72"/>
  <c r="M31" i="72"/>
  <c r="K22" i="72"/>
  <c r="M22" i="72"/>
  <c r="K39" i="72"/>
  <c r="K47" i="72"/>
  <c r="M64" i="72"/>
  <c r="K56" i="72"/>
  <c r="M47" i="72"/>
  <c r="M56" i="72"/>
  <c r="K39" i="48"/>
  <c r="M22" i="48"/>
  <c r="M13" i="48"/>
  <c r="K22" i="48"/>
  <c r="K47" i="48"/>
  <c r="M47" i="48"/>
  <c r="M63" i="48"/>
  <c r="K13" i="40"/>
  <c r="M13" i="40"/>
  <c r="K35" i="40"/>
  <c r="M24" i="40"/>
  <c r="M35" i="40"/>
  <c r="K22" i="71"/>
  <c r="K39" i="71"/>
  <c r="M48" i="71"/>
  <c r="K56" i="71"/>
  <c r="M22" i="71"/>
  <c r="K48" i="71"/>
  <c r="M13" i="71"/>
  <c r="K31" i="45"/>
  <c r="M39" i="45"/>
  <c r="L24" i="57"/>
  <c r="N35" i="57"/>
  <c r="L13" i="57"/>
  <c r="N13" i="57"/>
  <c r="L45" i="57"/>
  <c r="L35" i="57"/>
  <c r="N45" i="57"/>
  <c r="K26" i="44"/>
  <c r="M39" i="23"/>
  <c r="K39" i="23"/>
  <c r="M22" i="23"/>
  <c r="K40" i="73"/>
  <c r="M13" i="73"/>
  <c r="K13" i="73"/>
  <c r="M27" i="6"/>
  <c r="M20" i="6"/>
  <c r="K20" i="6"/>
  <c r="M13" i="6"/>
  <c r="K13" i="6"/>
  <c r="K64" i="72"/>
  <c r="K31" i="72"/>
  <c r="M13" i="72"/>
  <c r="K13" i="72"/>
  <c r="M55" i="48"/>
  <c r="M39" i="48"/>
  <c r="K31" i="48"/>
  <c r="K24" i="40"/>
  <c r="M56" i="71"/>
  <c r="M39" i="71"/>
  <c r="M31" i="71"/>
  <c r="K31" i="71"/>
  <c r="M55" i="45"/>
  <c r="K55" i="45"/>
  <c r="M47" i="45"/>
  <c r="K47" i="45"/>
  <c r="K39" i="45"/>
  <c r="M31" i="45"/>
  <c r="M13" i="45"/>
  <c r="N24" i="57"/>
  <c r="M31" i="68" l="1"/>
  <c r="M29" i="68"/>
  <c r="M30" i="68"/>
  <c r="M28" i="68"/>
  <c r="K29" i="68"/>
  <c r="K30" i="68"/>
  <c r="K31" i="68"/>
  <c r="K28" i="68"/>
  <c r="M24" i="68"/>
  <c r="M22" i="68"/>
  <c r="M23" i="68"/>
  <c r="M25" i="68"/>
  <c r="M21" i="68"/>
  <c r="K25" i="68"/>
  <c r="K22" i="68"/>
  <c r="K23" i="68"/>
  <c r="K24" i="68"/>
  <c r="K21" i="68"/>
  <c r="M15" i="68"/>
  <c r="M16" i="68"/>
  <c r="M17" i="68"/>
  <c r="M18" i="68"/>
  <c r="K18" i="68"/>
  <c r="K15" i="68"/>
  <c r="K16" i="68"/>
  <c r="K17" i="68"/>
  <c r="M39" i="67"/>
  <c r="M38" i="67"/>
  <c r="K39" i="67"/>
  <c r="K38" i="67"/>
  <c r="M35" i="67"/>
  <c r="M34" i="67"/>
  <c r="M33" i="67" s="1"/>
  <c r="K33" i="67"/>
  <c r="M31" i="67"/>
  <c r="M30" i="67"/>
  <c r="K31" i="67"/>
  <c r="K30" i="67"/>
  <c r="M27" i="67"/>
  <c r="M26" i="67"/>
  <c r="K27" i="67"/>
  <c r="K26" i="67"/>
  <c r="K23" i="67"/>
  <c r="K21" i="67" s="1"/>
  <c r="K22" i="67"/>
  <c r="M19" i="67"/>
  <c r="M18" i="67"/>
  <c r="K19" i="67"/>
  <c r="K18" i="67"/>
  <c r="M15" i="67"/>
  <c r="M14" i="67"/>
  <c r="K15" i="67"/>
  <c r="K14" i="67"/>
  <c r="K37" i="67"/>
  <c r="K25" i="67"/>
  <c r="M23" i="67"/>
  <c r="M22" i="67"/>
  <c r="M17" i="67"/>
  <c r="M27" i="66"/>
  <c r="M26" i="66"/>
  <c r="M23" i="66"/>
  <c r="M22" i="66"/>
  <c r="M19" i="66"/>
  <c r="M18" i="66"/>
  <c r="M15" i="66"/>
  <c r="M14" i="66"/>
  <c r="K27" i="66"/>
  <c r="K26" i="66"/>
  <c r="K25" i="66" s="1"/>
  <c r="K23" i="66"/>
  <c r="K22" i="66"/>
  <c r="K19" i="66"/>
  <c r="K18" i="66"/>
  <c r="K17" i="66" s="1"/>
  <c r="K15" i="66"/>
  <c r="K14" i="66"/>
  <c r="K27" i="68" l="1"/>
  <c r="M13" i="68"/>
  <c r="K20" i="68"/>
  <c r="M27" i="68"/>
  <c r="M25" i="67"/>
  <c r="M29" i="67"/>
  <c r="M37" i="67"/>
  <c r="K29" i="67"/>
  <c r="M21" i="67"/>
  <c r="K17" i="67"/>
  <c r="M13" i="67"/>
  <c r="K21" i="66"/>
  <c r="M21" i="66"/>
  <c r="M13" i="66"/>
  <c r="M20" i="68"/>
  <c r="K13" i="68"/>
  <c r="K13" i="67"/>
  <c r="M25" i="66"/>
  <c r="M17" i="66"/>
  <c r="K13" i="66"/>
  <c r="K46" i="63"/>
  <c r="M62" i="63"/>
  <c r="M61" i="63"/>
  <c r="M60" i="63"/>
  <c r="K62" i="63"/>
  <c r="K60" i="63"/>
  <c r="M56" i="63"/>
  <c r="M54" i="63"/>
  <c r="M55" i="63"/>
  <c r="M53" i="63"/>
  <c r="K54" i="63"/>
  <c r="K55" i="63"/>
  <c r="K56" i="63"/>
  <c r="K52" i="63" s="1"/>
  <c r="K53" i="63"/>
  <c r="M49" i="63"/>
  <c r="M47" i="63"/>
  <c r="M48" i="63"/>
  <c r="M46" i="63"/>
  <c r="K49" i="63"/>
  <c r="K47" i="63"/>
  <c r="K48" i="63"/>
  <c r="M25" i="63"/>
  <c r="M24" i="63"/>
  <c r="K25" i="63"/>
  <c r="K24" i="63"/>
  <c r="M20" i="63"/>
  <c r="M18" i="63" s="1"/>
  <c r="M19" i="63"/>
  <c r="K20" i="63"/>
  <c r="K19" i="63"/>
  <c r="K18" i="63" s="1"/>
  <c r="M15" i="63"/>
  <c r="M14" i="63"/>
  <c r="K15" i="63"/>
  <c r="K14" i="63"/>
  <c r="M63" i="63"/>
  <c r="K63" i="63"/>
  <c r="K61" i="63"/>
  <c r="M52" i="63"/>
  <c r="M33" i="62"/>
  <c r="M34" i="62"/>
  <c r="M35" i="62"/>
  <c r="M36" i="62"/>
  <c r="M37" i="62"/>
  <c r="M32" i="62"/>
  <c r="K33" i="62"/>
  <c r="K34" i="62"/>
  <c r="K35" i="62"/>
  <c r="K36" i="62"/>
  <c r="K37" i="62"/>
  <c r="K32" i="62"/>
  <c r="M24" i="62"/>
  <c r="M25" i="62"/>
  <c r="M26" i="62"/>
  <c r="M27" i="62"/>
  <c r="M28" i="62"/>
  <c r="M23" i="62"/>
  <c r="K24" i="62"/>
  <c r="K25" i="62"/>
  <c r="K26" i="62"/>
  <c r="K27" i="62"/>
  <c r="K28" i="62"/>
  <c r="K23" i="62"/>
  <c r="M19" i="62"/>
  <c r="M15" i="62"/>
  <c r="M16" i="62"/>
  <c r="M17" i="62"/>
  <c r="M18" i="62"/>
  <c r="M14" i="62"/>
  <c r="K19" i="62"/>
  <c r="K15" i="62"/>
  <c r="K16" i="62"/>
  <c r="K17" i="62"/>
  <c r="K18" i="62"/>
  <c r="K14" i="62"/>
  <c r="M41" i="60"/>
  <c r="M40" i="60"/>
  <c r="M39" i="60"/>
  <c r="M37" i="60"/>
  <c r="M36" i="60"/>
  <c r="K41" i="60"/>
  <c r="K39" i="60"/>
  <c r="K40" i="60"/>
  <c r="K36" i="60"/>
  <c r="M38" i="60"/>
  <c r="K37" i="60"/>
  <c r="K38" i="60"/>
  <c r="M31" i="60"/>
  <c r="K31" i="60"/>
  <c r="M20" i="60"/>
  <c r="K20" i="60"/>
  <c r="M28" i="60"/>
  <c r="M29" i="60"/>
  <c r="M30" i="60"/>
  <c r="M32" i="60"/>
  <c r="M27" i="60"/>
  <c r="K28" i="60"/>
  <c r="K29" i="60"/>
  <c r="K30" i="60"/>
  <c r="K32" i="60"/>
  <c r="K27" i="60"/>
  <c r="M23" i="60"/>
  <c r="M19" i="60"/>
  <c r="M21" i="60"/>
  <c r="M22" i="60"/>
  <c r="M18" i="60"/>
  <c r="K19" i="60"/>
  <c r="K21" i="60"/>
  <c r="K22" i="60"/>
  <c r="K23" i="60"/>
  <c r="K18" i="60"/>
  <c r="M50" i="61"/>
  <c r="M56" i="61"/>
  <c r="M55" i="61"/>
  <c r="K55" i="61"/>
  <c r="K54" i="61" s="1"/>
  <c r="M51" i="61"/>
  <c r="M49" i="61" s="1"/>
  <c r="K51" i="61"/>
  <c r="K50" i="61"/>
  <c r="M46" i="61"/>
  <c r="M45" i="61"/>
  <c r="K46" i="61"/>
  <c r="K45" i="61"/>
  <c r="M25" i="61"/>
  <c r="M24" i="61"/>
  <c r="K25" i="61"/>
  <c r="K23" i="61" s="1"/>
  <c r="K24" i="61"/>
  <c r="M20" i="61"/>
  <c r="M19" i="61"/>
  <c r="K20" i="61"/>
  <c r="K19" i="61"/>
  <c r="M15" i="61"/>
  <c r="M14" i="61"/>
  <c r="K15" i="61"/>
  <c r="K14" i="61"/>
  <c r="K13" i="61" s="1"/>
  <c r="K56" i="61"/>
  <c r="K44" i="61"/>
  <c r="M39" i="59"/>
  <c r="M38" i="59"/>
  <c r="M40" i="59"/>
  <c r="M37" i="59"/>
  <c r="K39" i="59"/>
  <c r="K38" i="59"/>
  <c r="K40" i="59"/>
  <c r="K41" i="59"/>
  <c r="K37" i="59"/>
  <c r="M33" i="59"/>
  <c r="M32" i="59"/>
  <c r="K33" i="59"/>
  <c r="K32" i="59"/>
  <c r="K59" i="63" l="1"/>
  <c r="M23" i="63"/>
  <c r="K45" i="63"/>
  <c r="K31" i="62"/>
  <c r="K22" i="62"/>
  <c r="M23" i="61"/>
  <c r="M13" i="61"/>
  <c r="M44" i="61"/>
  <c r="K18" i="61"/>
  <c r="M18" i="61"/>
  <c r="M31" i="59"/>
  <c r="M26" i="60"/>
  <c r="M17" i="60"/>
  <c r="K17" i="60"/>
  <c r="K36" i="59"/>
  <c r="M59" i="63"/>
  <c r="M45" i="63"/>
  <c r="K23" i="63"/>
  <c r="M13" i="63"/>
  <c r="K13" i="63"/>
  <c r="M31" i="62"/>
  <c r="M22" i="62"/>
  <c r="M13" i="62"/>
  <c r="K13" i="62"/>
  <c r="K35" i="60"/>
  <c r="M35" i="60"/>
  <c r="K26" i="60"/>
  <c r="M54" i="61"/>
  <c r="K49" i="61"/>
  <c r="M36" i="59"/>
  <c r="K31" i="59"/>
  <c r="F45" i="59" l="1"/>
  <c r="F22" i="59"/>
  <c r="D22" i="59"/>
  <c r="D21" i="59" s="1"/>
  <c r="B65" i="75"/>
  <c r="B63" i="75"/>
  <c r="B62" i="75"/>
  <c r="B61" i="75"/>
  <c r="B60" i="75"/>
  <c r="I60" i="75" s="1"/>
  <c r="B59" i="75"/>
  <c r="B58" i="75"/>
  <c r="F57" i="75"/>
  <c r="D57" i="75"/>
  <c r="B55" i="75"/>
  <c r="B54" i="75"/>
  <c r="B53" i="75"/>
  <c r="B52" i="75"/>
  <c r="I52" i="75" s="1"/>
  <c r="B51" i="75"/>
  <c r="B50" i="75"/>
  <c r="F49" i="75"/>
  <c r="D49" i="75"/>
  <c r="B47" i="75"/>
  <c r="B46" i="75"/>
  <c r="B45" i="75"/>
  <c r="B44" i="75"/>
  <c r="I44" i="75" s="1"/>
  <c r="B43" i="75"/>
  <c r="B42" i="75"/>
  <c r="B41" i="75"/>
  <c r="F40" i="75"/>
  <c r="D40" i="75"/>
  <c r="B38" i="75"/>
  <c r="B37" i="75"/>
  <c r="B36" i="75"/>
  <c r="B35" i="75"/>
  <c r="B34" i="75"/>
  <c r="B33" i="75"/>
  <c r="B32" i="75"/>
  <c r="I32" i="75" s="1"/>
  <c r="F31" i="75"/>
  <c r="D31" i="75"/>
  <c r="B29" i="75"/>
  <c r="B28" i="75"/>
  <c r="B27" i="75"/>
  <c r="B26" i="75"/>
  <c r="B25" i="75"/>
  <c r="B24" i="75"/>
  <c r="I24" i="75" s="1"/>
  <c r="B23" i="75"/>
  <c r="F22" i="75"/>
  <c r="D22" i="75"/>
  <c r="B20" i="75"/>
  <c r="B19" i="75"/>
  <c r="B18" i="75"/>
  <c r="B17" i="75"/>
  <c r="B16" i="75"/>
  <c r="I16" i="75" s="1"/>
  <c r="B15" i="75"/>
  <c r="B14" i="75"/>
  <c r="F13" i="75"/>
  <c r="D13" i="75"/>
  <c r="I28" i="75" l="1"/>
  <c r="I25" i="75"/>
  <c r="I33" i="75"/>
  <c r="I26" i="75"/>
  <c r="I23" i="75"/>
  <c r="I27" i="75"/>
  <c r="I17" i="75"/>
  <c r="I37" i="75"/>
  <c r="I41" i="75"/>
  <c r="I45" i="75"/>
  <c r="I53" i="75"/>
  <c r="I61" i="75"/>
  <c r="I36" i="75"/>
  <c r="I14" i="75"/>
  <c r="I18" i="75"/>
  <c r="B22" i="75"/>
  <c r="I34" i="75"/>
  <c r="I42" i="75"/>
  <c r="I46" i="75"/>
  <c r="I50" i="75"/>
  <c r="I54" i="75"/>
  <c r="I58" i="75"/>
  <c r="I62" i="75"/>
  <c r="I15" i="75"/>
  <c r="I19" i="75"/>
  <c r="I35" i="75"/>
  <c r="B40" i="75"/>
  <c r="I43" i="75"/>
  <c r="I51" i="75"/>
  <c r="I59" i="75"/>
  <c r="F43" i="59"/>
  <c r="M45" i="59"/>
  <c r="F21" i="59"/>
  <c r="K29" i="59"/>
  <c r="M26" i="59"/>
  <c r="K23" i="59"/>
  <c r="K27" i="59"/>
  <c r="M23" i="59"/>
  <c r="M27" i="59"/>
  <c r="M24" i="59"/>
  <c r="M28" i="59"/>
  <c r="K25" i="59"/>
  <c r="K22" i="59"/>
  <c r="K28" i="59"/>
  <c r="M25" i="59"/>
  <c r="M22" i="59"/>
  <c r="K26" i="59"/>
  <c r="M29" i="59"/>
  <c r="K24" i="59"/>
  <c r="B57" i="75"/>
  <c r="B49" i="75"/>
  <c r="B13" i="75"/>
  <c r="B31" i="75"/>
  <c r="B38" i="74"/>
  <c r="B37" i="74"/>
  <c r="B36" i="74"/>
  <c r="B35" i="74"/>
  <c r="B34" i="74"/>
  <c r="I34" i="74" s="1"/>
  <c r="B33" i="74"/>
  <c r="B32" i="74"/>
  <c r="F31" i="74"/>
  <c r="D31" i="74"/>
  <c r="B29" i="74"/>
  <c r="B28" i="74"/>
  <c r="B27" i="74"/>
  <c r="B26" i="74"/>
  <c r="I26" i="74" s="1"/>
  <c r="B25" i="74"/>
  <c r="B24" i="74"/>
  <c r="B23" i="74"/>
  <c r="F22" i="74"/>
  <c r="D22" i="74"/>
  <c r="B20" i="74"/>
  <c r="B19" i="74"/>
  <c r="B18" i="74"/>
  <c r="B17" i="74"/>
  <c r="B16" i="74"/>
  <c r="B15" i="74"/>
  <c r="B14" i="74"/>
  <c r="I14" i="74" s="1"/>
  <c r="F13" i="74"/>
  <c r="D13" i="74"/>
  <c r="B51" i="23"/>
  <c r="B50" i="23"/>
  <c r="I50" i="23" s="1"/>
  <c r="B49" i="23"/>
  <c r="B48" i="23"/>
  <c r="B47" i="23"/>
  <c r="B45" i="23"/>
  <c r="B44" i="23"/>
  <c r="B43" i="23"/>
  <c r="B42" i="23"/>
  <c r="B41" i="23"/>
  <c r="I41" i="23" s="1"/>
  <c r="B40" i="23"/>
  <c r="F39" i="23"/>
  <c r="D39" i="23"/>
  <c r="B37" i="23"/>
  <c r="B36" i="23"/>
  <c r="B35" i="23"/>
  <c r="B34" i="23"/>
  <c r="B33" i="23"/>
  <c r="I33" i="23" s="1"/>
  <c r="B32" i="23"/>
  <c r="F31" i="23"/>
  <c r="D31" i="23"/>
  <c r="B29" i="23"/>
  <c r="B28" i="23"/>
  <c r="B27" i="23"/>
  <c r="B26" i="23"/>
  <c r="B25" i="23"/>
  <c r="I25" i="23" s="1"/>
  <c r="B24" i="23"/>
  <c r="B23" i="23"/>
  <c r="F22" i="23"/>
  <c r="D22" i="23"/>
  <c r="B20" i="23"/>
  <c r="B19" i="23"/>
  <c r="B18" i="23"/>
  <c r="B17" i="23"/>
  <c r="I17" i="23" s="1"/>
  <c r="B16" i="23"/>
  <c r="B15" i="23"/>
  <c r="B14" i="23"/>
  <c r="F13" i="23"/>
  <c r="D13" i="23"/>
  <c r="B49" i="73"/>
  <c r="B50" i="73"/>
  <c r="F48" i="73"/>
  <c r="D48" i="73"/>
  <c r="B54" i="73"/>
  <c r="B53" i="73"/>
  <c r="B52" i="73"/>
  <c r="B51" i="73"/>
  <c r="I22" i="75" l="1"/>
  <c r="I49" i="75"/>
  <c r="I31" i="75"/>
  <c r="I57" i="75"/>
  <c r="I13" i="75"/>
  <c r="I40" i="75"/>
  <c r="I24" i="74"/>
  <c r="I32" i="74"/>
  <c r="I18" i="74"/>
  <c r="I15" i="74"/>
  <c r="I19" i="74"/>
  <c r="I23" i="74"/>
  <c r="I27" i="74"/>
  <c r="I35" i="74"/>
  <c r="I28" i="74"/>
  <c r="I36" i="74"/>
  <c r="I16" i="74"/>
  <c r="B13" i="74"/>
  <c r="I17" i="74"/>
  <c r="I25" i="74"/>
  <c r="I33" i="74"/>
  <c r="I37" i="74"/>
  <c r="I37" i="23"/>
  <c r="I45" i="23"/>
  <c r="I14" i="23"/>
  <c r="I18" i="23"/>
  <c r="I26" i="23"/>
  <c r="I34" i="23"/>
  <c r="B39" i="23"/>
  <c r="I42" i="23"/>
  <c r="K47" i="23"/>
  <c r="M47" i="23"/>
  <c r="I51" i="23"/>
  <c r="I23" i="23"/>
  <c r="I48" i="23"/>
  <c r="I15" i="23"/>
  <c r="I19" i="23"/>
  <c r="I27" i="23"/>
  <c r="I35" i="23"/>
  <c r="I43" i="23"/>
  <c r="I16" i="23"/>
  <c r="I24" i="23"/>
  <c r="I22" i="23" s="1"/>
  <c r="I28" i="23"/>
  <c r="I32" i="23"/>
  <c r="I36" i="23"/>
  <c r="I40" i="23"/>
  <c r="I44" i="23"/>
  <c r="I49" i="23"/>
  <c r="I51" i="73"/>
  <c r="I53" i="73"/>
  <c r="I50" i="73"/>
  <c r="I52" i="73"/>
  <c r="I54" i="73"/>
  <c r="I49" i="73"/>
  <c r="M21" i="59"/>
  <c r="B31" i="74"/>
  <c r="B48" i="73"/>
  <c r="M48" i="73" s="1"/>
  <c r="K21" i="59"/>
  <c r="M48" i="59"/>
  <c r="M44" i="59"/>
  <c r="M43" i="59" s="1"/>
  <c r="M49" i="59"/>
  <c r="M47" i="59"/>
  <c r="M46" i="59"/>
  <c r="B22" i="74"/>
  <c r="B13" i="23"/>
  <c r="B22" i="23"/>
  <c r="B31" i="23"/>
  <c r="D13" i="6"/>
  <c r="F13" i="6"/>
  <c r="B14" i="6"/>
  <c r="B15" i="6"/>
  <c r="I31" i="74" l="1"/>
  <c r="I22" i="74"/>
  <c r="I13" i="74"/>
  <c r="I39" i="23"/>
  <c r="I13" i="23"/>
  <c r="I31" i="23"/>
  <c r="I47" i="23"/>
  <c r="B13" i="6"/>
  <c r="B53" i="23"/>
  <c r="K48" i="73"/>
  <c r="I48" i="73" s="1"/>
  <c r="B46" i="73"/>
  <c r="B45" i="73"/>
  <c r="B44" i="73"/>
  <c r="B43" i="73"/>
  <c r="B42" i="73"/>
  <c r="B41" i="73"/>
  <c r="F40" i="73"/>
  <c r="D40" i="73"/>
  <c r="B38" i="73"/>
  <c r="B37" i="73"/>
  <c r="B36" i="73"/>
  <c r="B35" i="73"/>
  <c r="B34" i="73"/>
  <c r="B33" i="73"/>
  <c r="B32" i="73"/>
  <c r="F31" i="73"/>
  <c r="D31" i="73"/>
  <c r="B29" i="73"/>
  <c r="B28" i="73"/>
  <c r="B27" i="73"/>
  <c r="B26" i="73"/>
  <c r="B25" i="73"/>
  <c r="B24" i="73"/>
  <c r="B23" i="73"/>
  <c r="F22" i="73"/>
  <c r="D22" i="73"/>
  <c r="B20" i="73"/>
  <c r="B19" i="73"/>
  <c r="B18" i="73"/>
  <c r="B17" i="73"/>
  <c r="B16" i="73"/>
  <c r="B15" i="73"/>
  <c r="B14" i="73"/>
  <c r="F13" i="73"/>
  <c r="D13" i="73"/>
  <c r="B32" i="6"/>
  <c r="B31" i="6"/>
  <c r="B30" i="6"/>
  <c r="B29" i="6"/>
  <c r="B28" i="6"/>
  <c r="F27" i="6"/>
  <c r="D27" i="6"/>
  <c r="B25" i="6"/>
  <c r="B24" i="6"/>
  <c r="B23" i="6"/>
  <c r="B22" i="6"/>
  <c r="B21" i="6"/>
  <c r="F20" i="6"/>
  <c r="D20" i="6"/>
  <c r="B18" i="6"/>
  <c r="B17" i="6"/>
  <c r="B16" i="6"/>
  <c r="I15" i="6" s="1"/>
  <c r="I17" i="73" l="1"/>
  <c r="I25" i="73"/>
  <c r="I33" i="73"/>
  <c r="I41" i="73"/>
  <c r="I14" i="73"/>
  <c r="I26" i="73"/>
  <c r="I42" i="73"/>
  <c r="I15" i="73"/>
  <c r="I23" i="73"/>
  <c r="I27" i="73"/>
  <c r="I35" i="73"/>
  <c r="I43" i="73"/>
  <c r="I18" i="73"/>
  <c r="I34" i="73"/>
  <c r="I19" i="73"/>
  <c r="I16" i="73"/>
  <c r="I24" i="73"/>
  <c r="I28" i="73"/>
  <c r="I32" i="73"/>
  <c r="I36" i="73"/>
  <c r="I44" i="73"/>
  <c r="I37" i="73"/>
  <c r="I45" i="73"/>
  <c r="I17" i="6"/>
  <c r="I21" i="6"/>
  <c r="I29" i="6"/>
  <c r="I22" i="6"/>
  <c r="I20" i="6" s="1"/>
  <c r="I30" i="6"/>
  <c r="I23" i="6"/>
  <c r="I31" i="6"/>
  <c r="I16" i="6"/>
  <c r="I24" i="6"/>
  <c r="I28" i="6"/>
  <c r="I14" i="6"/>
  <c r="B31" i="73"/>
  <c r="B22" i="73"/>
  <c r="B13" i="73"/>
  <c r="B40" i="73"/>
  <c r="B27" i="6"/>
  <c r="B20" i="6"/>
  <c r="I31" i="73" l="1"/>
  <c r="I22" i="73"/>
  <c r="I40" i="73"/>
  <c r="I13" i="73"/>
  <c r="I13" i="6"/>
  <c r="I27" i="6"/>
  <c r="B57" i="73"/>
  <c r="B71" i="72"/>
  <c r="B70" i="72"/>
  <c r="B69" i="72"/>
  <c r="B68" i="72"/>
  <c r="B67" i="72"/>
  <c r="B66" i="72"/>
  <c r="B65" i="72"/>
  <c r="I65" i="72" s="1"/>
  <c r="B62" i="72"/>
  <c r="B61" i="72"/>
  <c r="B60" i="72"/>
  <c r="B59" i="72"/>
  <c r="B58" i="72"/>
  <c r="B57" i="72"/>
  <c r="I57" i="72" s="1"/>
  <c r="B54" i="72"/>
  <c r="B53" i="72"/>
  <c r="B52" i="72"/>
  <c r="B51" i="72"/>
  <c r="B50" i="72"/>
  <c r="B49" i="72"/>
  <c r="I49" i="72" s="1"/>
  <c r="B48" i="72"/>
  <c r="B45" i="72"/>
  <c r="B44" i="72"/>
  <c r="B43" i="72"/>
  <c r="B42" i="72"/>
  <c r="B41" i="72"/>
  <c r="I41" i="72" s="1"/>
  <c r="B40" i="72"/>
  <c r="F39" i="72"/>
  <c r="D39" i="72"/>
  <c r="B37" i="72"/>
  <c r="B36" i="72"/>
  <c r="B35" i="72"/>
  <c r="B34" i="72"/>
  <c r="B33" i="72"/>
  <c r="I33" i="72" s="1"/>
  <c r="B32" i="72"/>
  <c r="F31" i="72"/>
  <c r="D31" i="72"/>
  <c r="B31" i="72" s="1"/>
  <c r="B29" i="72"/>
  <c r="B28" i="72"/>
  <c r="B27" i="72"/>
  <c r="B26" i="72"/>
  <c r="B25" i="72"/>
  <c r="I25" i="72" s="1"/>
  <c r="B24" i="72"/>
  <c r="B23" i="72"/>
  <c r="B20" i="72"/>
  <c r="B19" i="72"/>
  <c r="B18" i="72"/>
  <c r="B17" i="72"/>
  <c r="I17" i="72" s="1"/>
  <c r="B16" i="72"/>
  <c r="B15" i="72"/>
  <c r="B14" i="72"/>
  <c r="F13" i="72"/>
  <c r="D13" i="72"/>
  <c r="B69" i="48"/>
  <c r="B68" i="48"/>
  <c r="B67" i="48"/>
  <c r="B66" i="48"/>
  <c r="B65" i="48"/>
  <c r="B64" i="48"/>
  <c r="F63" i="48"/>
  <c r="D63" i="48"/>
  <c r="B61" i="48"/>
  <c r="B60" i="48"/>
  <c r="B59" i="48"/>
  <c r="B58" i="48"/>
  <c r="B57" i="48"/>
  <c r="B56" i="48"/>
  <c r="F55" i="48"/>
  <c r="D55" i="48"/>
  <c r="B53" i="48"/>
  <c r="B52" i="48"/>
  <c r="B51" i="48"/>
  <c r="B50" i="48"/>
  <c r="B49" i="48"/>
  <c r="B48" i="48"/>
  <c r="F47" i="48"/>
  <c r="D47" i="48"/>
  <c r="B45" i="48"/>
  <c r="B44" i="48"/>
  <c r="B43" i="48"/>
  <c r="B42" i="48"/>
  <c r="B41" i="48"/>
  <c r="B40" i="48"/>
  <c r="F39" i="48"/>
  <c r="D39" i="48"/>
  <c r="B37" i="48"/>
  <c r="B36" i="48"/>
  <c r="B35" i="48"/>
  <c r="B34" i="48"/>
  <c r="B33" i="48"/>
  <c r="B32" i="48"/>
  <c r="F31" i="48"/>
  <c r="D31" i="48"/>
  <c r="B29" i="48"/>
  <c r="B28" i="48"/>
  <c r="B27" i="48"/>
  <c r="B26" i="48"/>
  <c r="B25" i="48"/>
  <c r="B24" i="48"/>
  <c r="B23" i="48"/>
  <c r="F22" i="48"/>
  <c r="D22" i="48"/>
  <c r="B20" i="48"/>
  <c r="B19" i="48"/>
  <c r="B18" i="48"/>
  <c r="B17" i="48"/>
  <c r="B16" i="48"/>
  <c r="B15" i="48"/>
  <c r="B14" i="48"/>
  <c r="F13" i="48"/>
  <c r="D13" i="48"/>
  <c r="I69" i="72" l="1"/>
  <c r="I14" i="72"/>
  <c r="I18" i="72"/>
  <c r="I26" i="72"/>
  <c r="I34" i="72"/>
  <c r="B39" i="72"/>
  <c r="I42" i="72"/>
  <c r="I50" i="72"/>
  <c r="I58" i="72"/>
  <c r="I66" i="72"/>
  <c r="I70" i="72"/>
  <c r="I15" i="72"/>
  <c r="I19" i="72"/>
  <c r="I27" i="72"/>
  <c r="I35" i="72"/>
  <c r="I43" i="72"/>
  <c r="I51" i="72"/>
  <c r="I59" i="72"/>
  <c r="I67" i="72"/>
  <c r="I53" i="72"/>
  <c r="I61" i="72"/>
  <c r="I16" i="72"/>
  <c r="I24" i="72"/>
  <c r="I28" i="72"/>
  <c r="I32" i="72"/>
  <c r="I36" i="72"/>
  <c r="I40" i="72"/>
  <c r="I44" i="72"/>
  <c r="I48" i="72"/>
  <c r="I52" i="72"/>
  <c r="I60" i="72"/>
  <c r="I68" i="72"/>
  <c r="I16" i="48"/>
  <c r="I24" i="48"/>
  <c r="I32" i="48"/>
  <c r="I40" i="48"/>
  <c r="I48" i="48"/>
  <c r="I56" i="48"/>
  <c r="I64" i="48"/>
  <c r="I28" i="48"/>
  <c r="I36" i="48"/>
  <c r="I44" i="48"/>
  <c r="I14" i="48"/>
  <c r="I15" i="48"/>
  <c r="I19" i="48"/>
  <c r="I23" i="48"/>
  <c r="I27" i="48"/>
  <c r="B31" i="48"/>
  <c r="I35" i="48"/>
  <c r="I43" i="48"/>
  <c r="I51" i="48"/>
  <c r="I59" i="48"/>
  <c r="I67" i="48"/>
  <c r="I68" i="48"/>
  <c r="I17" i="48"/>
  <c r="I25" i="48"/>
  <c r="I22" i="48" s="1"/>
  <c r="I33" i="48"/>
  <c r="I37" i="48"/>
  <c r="I41" i="48"/>
  <c r="I45" i="48"/>
  <c r="I49" i="48"/>
  <c r="I53" i="48"/>
  <c r="I57" i="48"/>
  <c r="I61" i="48"/>
  <c r="I65" i="48"/>
  <c r="I69" i="48"/>
  <c r="I52" i="48"/>
  <c r="I60" i="48"/>
  <c r="I18" i="48"/>
  <c r="I26" i="48"/>
  <c r="I34" i="48"/>
  <c r="I31" i="48" s="1"/>
  <c r="I42" i="48"/>
  <c r="I50" i="48"/>
  <c r="I58" i="48"/>
  <c r="I66" i="48"/>
  <c r="I63" i="48" s="1"/>
  <c r="B39" i="48"/>
  <c r="B13" i="48"/>
  <c r="B13" i="72"/>
  <c r="B56" i="72"/>
  <c r="B22" i="72"/>
  <c r="B63" i="48"/>
  <c r="B55" i="48"/>
  <c r="B47" i="48"/>
  <c r="B22" i="48"/>
  <c r="I39" i="72" l="1"/>
  <c r="I64" i="72"/>
  <c r="I47" i="72"/>
  <c r="I56" i="72"/>
  <c r="I31" i="72"/>
  <c r="I13" i="72"/>
  <c r="I22" i="72"/>
  <c r="I55" i="48"/>
  <c r="B71" i="48"/>
  <c r="I47" i="48"/>
  <c r="I13" i="48"/>
  <c r="I39" i="48"/>
  <c r="B73" i="72"/>
  <c r="B43" i="40"/>
  <c r="B42" i="40"/>
  <c r="B41" i="40"/>
  <c r="B40" i="40"/>
  <c r="B39" i="40"/>
  <c r="B38" i="40"/>
  <c r="B37" i="40"/>
  <c r="B36" i="40"/>
  <c r="F35" i="40"/>
  <c r="D35" i="40"/>
  <c r="B33" i="40"/>
  <c r="B32" i="40"/>
  <c r="B31" i="40"/>
  <c r="B30" i="40"/>
  <c r="B29" i="40"/>
  <c r="B28" i="40"/>
  <c r="B27" i="40"/>
  <c r="B26" i="40"/>
  <c r="B25" i="40"/>
  <c r="I25" i="40" s="1"/>
  <c r="F24" i="40"/>
  <c r="D24" i="40"/>
  <c r="B24" i="40" s="1"/>
  <c r="B22" i="40"/>
  <c r="B21" i="40"/>
  <c r="B20" i="40"/>
  <c r="B19" i="40"/>
  <c r="B18" i="40"/>
  <c r="B17" i="40"/>
  <c r="I17" i="40" s="1"/>
  <c r="B16" i="40"/>
  <c r="B15" i="40"/>
  <c r="B14" i="40"/>
  <c r="F13" i="40"/>
  <c r="D13" i="40"/>
  <c r="B62" i="71"/>
  <c r="B61" i="71"/>
  <c r="B60" i="71"/>
  <c r="B59" i="71"/>
  <c r="B58" i="71"/>
  <c r="B57" i="71"/>
  <c r="F56" i="71"/>
  <c r="B56" i="71" s="1"/>
  <c r="D56" i="71"/>
  <c r="B54" i="71"/>
  <c r="B53" i="71"/>
  <c r="B52" i="71"/>
  <c r="B51" i="71"/>
  <c r="B50" i="71"/>
  <c r="B49" i="71"/>
  <c r="F48" i="71"/>
  <c r="D48" i="71"/>
  <c r="B46" i="71"/>
  <c r="B45" i="71"/>
  <c r="B44" i="71"/>
  <c r="B43" i="71"/>
  <c r="B42" i="71"/>
  <c r="B41" i="71"/>
  <c r="B40" i="71"/>
  <c r="F39" i="71"/>
  <c r="D39" i="71"/>
  <c r="B37" i="71"/>
  <c r="B36" i="71"/>
  <c r="B35" i="71"/>
  <c r="B34" i="71"/>
  <c r="B33" i="71"/>
  <c r="B32" i="71"/>
  <c r="F31" i="71"/>
  <c r="D31" i="71"/>
  <c r="B29" i="71"/>
  <c r="B28" i="71"/>
  <c r="B27" i="71"/>
  <c r="B26" i="71"/>
  <c r="B25" i="71"/>
  <c r="B24" i="71"/>
  <c r="B23" i="71"/>
  <c r="F22" i="71"/>
  <c r="D22" i="71"/>
  <c r="B20" i="71"/>
  <c r="B19" i="71"/>
  <c r="B18" i="71"/>
  <c r="B17" i="71"/>
  <c r="B16" i="71"/>
  <c r="B15" i="71"/>
  <c r="B14" i="71"/>
  <c r="F13" i="71"/>
  <c r="D13" i="71"/>
  <c r="B61" i="45"/>
  <c r="B60" i="45"/>
  <c r="B59" i="45"/>
  <c r="B58" i="45"/>
  <c r="B57" i="45"/>
  <c r="B56" i="45"/>
  <c r="F55" i="45"/>
  <c r="D55" i="45"/>
  <c r="B53" i="45"/>
  <c r="B52" i="45"/>
  <c r="B51" i="45"/>
  <c r="B50" i="45"/>
  <c r="B49" i="45"/>
  <c r="B48" i="45"/>
  <c r="F47" i="45"/>
  <c r="D47" i="45"/>
  <c r="B45" i="45"/>
  <c r="B44" i="45"/>
  <c r="B43" i="45"/>
  <c r="B42" i="45"/>
  <c r="B41" i="45"/>
  <c r="B40" i="45"/>
  <c r="F39" i="45"/>
  <c r="D39" i="45"/>
  <c r="B37" i="45"/>
  <c r="B36" i="45"/>
  <c r="B35" i="45"/>
  <c r="B34" i="45"/>
  <c r="B33" i="45"/>
  <c r="B32" i="45"/>
  <c r="F31" i="45"/>
  <c r="D31" i="45"/>
  <c r="B29" i="45"/>
  <c r="B28" i="45"/>
  <c r="B27" i="45"/>
  <c r="B26" i="45"/>
  <c r="B25" i="45"/>
  <c r="B24" i="45"/>
  <c r="B23" i="45"/>
  <c r="F22" i="45"/>
  <c r="D22" i="45"/>
  <c r="B20" i="45"/>
  <c r="B19" i="45"/>
  <c r="B18" i="45"/>
  <c r="B17" i="45"/>
  <c r="B16" i="45"/>
  <c r="B15" i="45"/>
  <c r="B14" i="45"/>
  <c r="F13" i="45"/>
  <c r="D13" i="45"/>
  <c r="B55" i="57"/>
  <c r="B53" i="57"/>
  <c r="B52" i="57"/>
  <c r="B51" i="57"/>
  <c r="B50" i="57"/>
  <c r="B49" i="57"/>
  <c r="B48" i="57"/>
  <c r="B47" i="57"/>
  <c r="J47" i="57" s="1"/>
  <c r="B46" i="57"/>
  <c r="F45" i="57"/>
  <c r="D45" i="57"/>
  <c r="B45" i="57" s="1"/>
  <c r="B43" i="57"/>
  <c r="B42" i="57"/>
  <c r="B41" i="57"/>
  <c r="B40" i="57"/>
  <c r="B39" i="57"/>
  <c r="J39" i="57" s="1"/>
  <c r="B38" i="57"/>
  <c r="B37" i="57"/>
  <c r="B36" i="57"/>
  <c r="F35" i="57"/>
  <c r="D35" i="57"/>
  <c r="B33" i="57"/>
  <c r="B32" i="57"/>
  <c r="B31" i="57"/>
  <c r="B30" i="57"/>
  <c r="B29" i="57"/>
  <c r="B28" i="57"/>
  <c r="B27" i="57"/>
  <c r="J27" i="57" s="1"/>
  <c r="B26" i="57"/>
  <c r="B25" i="57"/>
  <c r="F24" i="57"/>
  <c r="D24" i="57"/>
  <c r="B22" i="57"/>
  <c r="B21" i="57"/>
  <c r="B20" i="57"/>
  <c r="B19" i="57"/>
  <c r="B18" i="57"/>
  <c r="B17" i="57"/>
  <c r="B16" i="57"/>
  <c r="B15" i="57"/>
  <c r="J15" i="57" s="1"/>
  <c r="B14" i="57"/>
  <c r="F13" i="57"/>
  <c r="D13" i="57"/>
  <c r="B13" i="57" s="1"/>
  <c r="D45" i="44"/>
  <c r="B52" i="44"/>
  <c r="B51" i="44"/>
  <c r="B50" i="44"/>
  <c r="F49" i="44"/>
  <c r="D49" i="44"/>
  <c r="B48" i="44"/>
  <c r="B47" i="44"/>
  <c r="B46" i="44"/>
  <c r="F45" i="44"/>
  <c r="B44" i="44"/>
  <c r="B41" i="44"/>
  <c r="B40" i="44"/>
  <c r="B39" i="44"/>
  <c r="B38" i="44"/>
  <c r="B37" i="44"/>
  <c r="F36" i="44"/>
  <c r="D36" i="44"/>
  <c r="B35" i="44"/>
  <c r="B34" i="44"/>
  <c r="B33" i="44"/>
  <c r="F32" i="44"/>
  <c r="D32" i="44"/>
  <c r="B31" i="44"/>
  <c r="B28" i="44"/>
  <c r="I28" i="44" s="1"/>
  <c r="B27" i="44"/>
  <c r="F26" i="44"/>
  <c r="D26" i="44"/>
  <c r="B24" i="44"/>
  <c r="B23" i="44"/>
  <c r="B22" i="44"/>
  <c r="B21" i="44"/>
  <c r="B20" i="44"/>
  <c r="F19" i="44"/>
  <c r="D19" i="44"/>
  <c r="B18" i="44"/>
  <c r="B17" i="44"/>
  <c r="B16" i="44"/>
  <c r="F15" i="44"/>
  <c r="F13" i="44" s="1"/>
  <c r="M14" i="44" s="1"/>
  <c r="D15" i="44"/>
  <c r="B14" i="44"/>
  <c r="D39" i="34"/>
  <c r="D44" i="34"/>
  <c r="D40" i="34"/>
  <c r="F44" i="34"/>
  <c r="B43" i="34"/>
  <c r="B42" i="34"/>
  <c r="B41" i="34"/>
  <c r="F40" i="34"/>
  <c r="M40" i="34" s="1"/>
  <c r="B19" i="34"/>
  <c r="B18" i="34"/>
  <c r="B17" i="34"/>
  <c r="B16" i="34"/>
  <c r="B15" i="34"/>
  <c r="I41" i="40" l="1"/>
  <c r="I21" i="40"/>
  <c r="I37" i="40"/>
  <c r="I14" i="40"/>
  <c r="I18" i="40"/>
  <c r="I26" i="40"/>
  <c r="I30" i="40"/>
  <c r="I38" i="40"/>
  <c r="I42" i="40"/>
  <c r="I15" i="40"/>
  <c r="I19" i="40"/>
  <c r="I27" i="40"/>
  <c r="I31" i="40"/>
  <c r="I39" i="40"/>
  <c r="I29" i="40"/>
  <c r="I16" i="40"/>
  <c r="I20" i="40"/>
  <c r="I28" i="40"/>
  <c r="I32" i="40"/>
  <c r="I36" i="40"/>
  <c r="I40" i="40"/>
  <c r="B48" i="71"/>
  <c r="I15" i="71"/>
  <c r="I23" i="71"/>
  <c r="I35" i="71"/>
  <c r="I43" i="71"/>
  <c r="I51" i="71"/>
  <c r="I58" i="71"/>
  <c r="I19" i="71"/>
  <c r="I17" i="71"/>
  <c r="I25" i="71"/>
  <c r="I33" i="71"/>
  <c r="I41" i="71"/>
  <c r="I45" i="71"/>
  <c r="I49" i="71"/>
  <c r="I53" i="71"/>
  <c r="I60" i="71"/>
  <c r="I14" i="71"/>
  <c r="I18" i="71"/>
  <c r="I26" i="71"/>
  <c r="B31" i="71"/>
  <c r="I34" i="71"/>
  <c r="I42" i="71"/>
  <c r="I50" i="71"/>
  <c r="I54" i="71"/>
  <c r="I57" i="71"/>
  <c r="I61" i="71"/>
  <c r="I27" i="71"/>
  <c r="I16" i="71"/>
  <c r="I24" i="71"/>
  <c r="I28" i="71"/>
  <c r="I32" i="71"/>
  <c r="I36" i="71"/>
  <c r="I40" i="71"/>
  <c r="I44" i="71"/>
  <c r="I52" i="71"/>
  <c r="I59" i="71"/>
  <c r="I17" i="45"/>
  <c r="B22" i="45"/>
  <c r="I25" i="45"/>
  <c r="I33" i="45"/>
  <c r="I37" i="45"/>
  <c r="I41" i="45"/>
  <c r="I49" i="45"/>
  <c r="I53" i="45"/>
  <c r="I57" i="45"/>
  <c r="I61" i="45"/>
  <c r="I14" i="45"/>
  <c r="I34" i="45"/>
  <c r="I42" i="45"/>
  <c r="I16" i="45"/>
  <c r="I24" i="45"/>
  <c r="I28" i="45"/>
  <c r="I32" i="45"/>
  <c r="I36" i="45"/>
  <c r="I40" i="45"/>
  <c r="I44" i="45"/>
  <c r="I48" i="45"/>
  <c r="I52" i="45"/>
  <c r="I56" i="45"/>
  <c r="I60" i="45"/>
  <c r="I18" i="45"/>
  <c r="I50" i="45"/>
  <c r="I58" i="45"/>
  <c r="I45" i="45"/>
  <c r="I26" i="45"/>
  <c r="I15" i="45"/>
  <c r="I19" i="45"/>
  <c r="I23" i="45"/>
  <c r="I22" i="45" s="1"/>
  <c r="I27" i="45"/>
  <c r="I35" i="45"/>
  <c r="I43" i="45"/>
  <c r="I51" i="45"/>
  <c r="I59" i="45"/>
  <c r="J31" i="57"/>
  <c r="J51" i="57"/>
  <c r="J16" i="57"/>
  <c r="J20" i="57"/>
  <c r="J28" i="57"/>
  <c r="J32" i="57"/>
  <c r="J36" i="57"/>
  <c r="J40" i="57"/>
  <c r="J48" i="57"/>
  <c r="J52" i="57"/>
  <c r="J19" i="57"/>
  <c r="J17" i="57"/>
  <c r="J21" i="57"/>
  <c r="J25" i="57"/>
  <c r="J29" i="57"/>
  <c r="J37" i="57"/>
  <c r="J41" i="57"/>
  <c r="J49" i="57"/>
  <c r="J14" i="57"/>
  <c r="J18" i="57"/>
  <c r="J26" i="57"/>
  <c r="J30" i="57"/>
  <c r="B35" i="57"/>
  <c r="J38" i="57"/>
  <c r="J42" i="57"/>
  <c r="J46" i="57"/>
  <c r="J50" i="57"/>
  <c r="M21" i="44"/>
  <c r="M17" i="44"/>
  <c r="M22" i="44"/>
  <c r="M20" i="44"/>
  <c r="M16" i="44"/>
  <c r="M23" i="44"/>
  <c r="M18" i="44"/>
  <c r="M19" i="44"/>
  <c r="I27" i="44"/>
  <c r="I26" i="44" s="1"/>
  <c r="M32" i="44"/>
  <c r="D30" i="44"/>
  <c r="K32" i="44" s="1"/>
  <c r="F30" i="44"/>
  <c r="M36" i="44" s="1"/>
  <c r="F43" i="44"/>
  <c r="M49" i="44" s="1"/>
  <c r="M15" i="44"/>
  <c r="D43" i="44"/>
  <c r="K45" i="44" s="1"/>
  <c r="D13" i="44"/>
  <c r="K14" i="44" s="1"/>
  <c r="K40" i="34"/>
  <c r="M14" i="34"/>
  <c r="K41" i="34"/>
  <c r="K42" i="34"/>
  <c r="K44" i="34"/>
  <c r="M42" i="34"/>
  <c r="M41" i="34"/>
  <c r="F39" i="34"/>
  <c r="B39" i="34" s="1"/>
  <c r="B35" i="40"/>
  <c r="B13" i="40"/>
  <c r="B39" i="71"/>
  <c r="B22" i="71"/>
  <c r="B13" i="71"/>
  <c r="B31" i="45"/>
  <c r="B47" i="45"/>
  <c r="B55" i="45"/>
  <c r="B13" i="45"/>
  <c r="B39" i="45"/>
  <c r="B24" i="57"/>
  <c r="B32" i="44"/>
  <c r="B15" i="44"/>
  <c r="B49" i="44"/>
  <c r="B45" i="44"/>
  <c r="B36" i="44"/>
  <c r="B26" i="44"/>
  <c r="B19" i="44"/>
  <c r="B44" i="34"/>
  <c r="B40" i="34"/>
  <c r="B14" i="34"/>
  <c r="K14" i="34"/>
  <c r="B46" i="70"/>
  <c r="B45" i="70"/>
  <c r="B44" i="70"/>
  <c r="F43" i="70"/>
  <c r="D43" i="70"/>
  <c r="B42" i="70"/>
  <c r="B41" i="70"/>
  <c r="B40" i="70"/>
  <c r="F39" i="70"/>
  <c r="D39" i="70"/>
  <c r="B38" i="70"/>
  <c r="B35" i="70"/>
  <c r="B34" i="70"/>
  <c r="B33" i="70"/>
  <c r="B32" i="70"/>
  <c r="F31" i="70"/>
  <c r="D31" i="70"/>
  <c r="B30" i="70"/>
  <c r="B29" i="70"/>
  <c r="B28" i="70"/>
  <c r="F27" i="70"/>
  <c r="D27" i="70"/>
  <c r="B26" i="70"/>
  <c r="B23" i="70"/>
  <c r="B22" i="70"/>
  <c r="B21" i="70"/>
  <c r="B20" i="70"/>
  <c r="F19" i="70"/>
  <c r="D19" i="70"/>
  <c r="B18" i="70"/>
  <c r="B17" i="70"/>
  <c r="B16" i="70"/>
  <c r="F15" i="70"/>
  <c r="D15" i="70"/>
  <c r="B14" i="70"/>
  <c r="F53" i="68"/>
  <c r="D53" i="68"/>
  <c r="B55" i="68"/>
  <c r="B54" i="68"/>
  <c r="B52" i="68"/>
  <c r="B31" i="68"/>
  <c r="B30" i="68"/>
  <c r="B29" i="68"/>
  <c r="B28" i="68"/>
  <c r="F27" i="68"/>
  <c r="D27" i="68"/>
  <c r="B25" i="68"/>
  <c r="B24" i="68"/>
  <c r="B23" i="68"/>
  <c r="B22" i="68"/>
  <c r="B21" i="68"/>
  <c r="F20" i="68"/>
  <c r="D20" i="68"/>
  <c r="B18" i="68"/>
  <c r="B17" i="68"/>
  <c r="B16" i="68"/>
  <c r="B15" i="68"/>
  <c r="B14" i="68"/>
  <c r="B41" i="67"/>
  <c r="B39" i="67"/>
  <c r="B38" i="67"/>
  <c r="I38" i="67" s="1"/>
  <c r="F37" i="67"/>
  <c r="D37" i="67"/>
  <c r="B35" i="67"/>
  <c r="B34" i="67"/>
  <c r="I34" i="67" s="1"/>
  <c r="F33" i="67"/>
  <c r="D33" i="67"/>
  <c r="B31" i="67"/>
  <c r="B30" i="67"/>
  <c r="I30" i="67" s="1"/>
  <c r="F29" i="67"/>
  <c r="D29" i="67"/>
  <c r="B27" i="67"/>
  <c r="B26" i="67"/>
  <c r="I26" i="67" s="1"/>
  <c r="F25" i="67"/>
  <c r="D25" i="67"/>
  <c r="B23" i="67"/>
  <c r="B22" i="67"/>
  <c r="I22" i="67" s="1"/>
  <c r="F21" i="67"/>
  <c r="D21" i="67"/>
  <c r="B21" i="67" s="1"/>
  <c r="B19" i="67"/>
  <c r="B18" i="67"/>
  <c r="I18" i="67" s="1"/>
  <c r="F17" i="67"/>
  <c r="D17" i="67"/>
  <c r="B15" i="67"/>
  <c r="B14" i="67"/>
  <c r="I14" i="67" s="1"/>
  <c r="F13" i="67"/>
  <c r="D13" i="67"/>
  <c r="B29" i="66"/>
  <c r="B27" i="66"/>
  <c r="B26" i="66"/>
  <c r="F25" i="66"/>
  <c r="D25" i="66"/>
  <c r="B23" i="66"/>
  <c r="B22" i="66"/>
  <c r="F21" i="66"/>
  <c r="D21" i="66"/>
  <c r="B19" i="66"/>
  <c r="B18" i="66"/>
  <c r="F17" i="66"/>
  <c r="D17" i="66"/>
  <c r="B15" i="66"/>
  <c r="B14" i="66"/>
  <c r="F13" i="66"/>
  <c r="D13" i="66"/>
  <c r="F42" i="76"/>
  <c r="D42" i="76"/>
  <c r="B63" i="76"/>
  <c r="B61" i="76"/>
  <c r="B60" i="76"/>
  <c r="B58" i="76"/>
  <c r="B57" i="76"/>
  <c r="B56" i="76"/>
  <c r="B55" i="76"/>
  <c r="B52" i="76"/>
  <c r="B49" i="76"/>
  <c r="B48" i="76"/>
  <c r="B47" i="76"/>
  <c r="B46" i="76"/>
  <c r="B45" i="76"/>
  <c r="B44" i="76"/>
  <c r="B43" i="76"/>
  <c r="B40" i="76"/>
  <c r="B37" i="76"/>
  <c r="B36" i="76"/>
  <c r="B34" i="76"/>
  <c r="B33" i="76"/>
  <c r="B32" i="76"/>
  <c r="B31" i="76"/>
  <c r="B28" i="76"/>
  <c r="B25" i="76"/>
  <c r="B24" i="76"/>
  <c r="B21" i="76"/>
  <c r="B20" i="76"/>
  <c r="B19" i="76"/>
  <c r="B18" i="76"/>
  <c r="B17" i="76"/>
  <c r="B63" i="63"/>
  <c r="B62" i="63"/>
  <c r="B61" i="63"/>
  <c r="B60" i="63"/>
  <c r="F59" i="63"/>
  <c r="D59" i="63"/>
  <c r="B57" i="63"/>
  <c r="B56" i="63"/>
  <c r="B55" i="63"/>
  <c r="I55" i="63" s="1"/>
  <c r="B54" i="63"/>
  <c r="B53" i="63"/>
  <c r="F52" i="63"/>
  <c r="D52" i="63"/>
  <c r="B50" i="63"/>
  <c r="B49" i="63"/>
  <c r="B48" i="63"/>
  <c r="B47" i="63"/>
  <c r="I47" i="63" s="1"/>
  <c r="B46" i="63"/>
  <c r="F45" i="63"/>
  <c r="D45" i="63"/>
  <c r="B25" i="63"/>
  <c r="I25" i="63" s="1"/>
  <c r="B24" i="63"/>
  <c r="F23" i="63"/>
  <c r="D23" i="63"/>
  <c r="B21" i="63"/>
  <c r="B20" i="63"/>
  <c r="B19" i="63"/>
  <c r="I19" i="63" s="1"/>
  <c r="F18" i="63"/>
  <c r="D18" i="63"/>
  <c r="B16" i="63"/>
  <c r="B15" i="63"/>
  <c r="I15" i="63" s="1"/>
  <c r="B14" i="63"/>
  <c r="F13" i="63"/>
  <c r="D13" i="63"/>
  <c r="B37" i="62"/>
  <c r="B36" i="62"/>
  <c r="B35" i="62"/>
  <c r="B34" i="62"/>
  <c r="B33" i="62"/>
  <c r="B32" i="62"/>
  <c r="F31" i="62"/>
  <c r="D31" i="62"/>
  <c r="B29" i="62"/>
  <c r="B28" i="62"/>
  <c r="B27" i="62"/>
  <c r="B26" i="62"/>
  <c r="B25" i="62"/>
  <c r="B24" i="62"/>
  <c r="B23" i="62"/>
  <c r="F22" i="62"/>
  <c r="D22" i="62"/>
  <c r="B20" i="62"/>
  <c r="B19" i="62"/>
  <c r="B18" i="62"/>
  <c r="B17" i="62"/>
  <c r="B16" i="62"/>
  <c r="B15" i="62"/>
  <c r="B14" i="62"/>
  <c r="F13" i="62"/>
  <c r="D13" i="62"/>
  <c r="F44" i="61"/>
  <c r="D44" i="61"/>
  <c r="B56" i="61"/>
  <c r="B55" i="61"/>
  <c r="I55" i="61" s="1"/>
  <c r="F54" i="61"/>
  <c r="D54" i="61"/>
  <c r="B52" i="61"/>
  <c r="B51" i="61"/>
  <c r="B50" i="61"/>
  <c r="F49" i="61"/>
  <c r="D49" i="61"/>
  <c r="B47" i="61"/>
  <c r="B46" i="61"/>
  <c r="I46" i="61" s="1"/>
  <c r="B45" i="61"/>
  <c r="B25" i="61"/>
  <c r="B24" i="61"/>
  <c r="I24" i="61" s="1"/>
  <c r="F23" i="61"/>
  <c r="D23" i="61"/>
  <c r="B21" i="61"/>
  <c r="B20" i="61"/>
  <c r="B19" i="61"/>
  <c r="F18" i="61"/>
  <c r="D18" i="61"/>
  <c r="B16" i="61"/>
  <c r="B15" i="61"/>
  <c r="I15" i="61" s="1"/>
  <c r="B14" i="61"/>
  <c r="F13" i="61"/>
  <c r="D13" i="61"/>
  <c r="B13" i="61" s="1"/>
  <c r="B41" i="60"/>
  <c r="B40" i="60"/>
  <c r="B39" i="60"/>
  <c r="B38" i="60"/>
  <c r="B37" i="60"/>
  <c r="B36" i="60"/>
  <c r="F35" i="60"/>
  <c r="D35" i="60"/>
  <c r="B33" i="60"/>
  <c r="B32" i="60"/>
  <c r="B31" i="60"/>
  <c r="B30" i="60"/>
  <c r="B29" i="60"/>
  <c r="B28" i="60"/>
  <c r="B27" i="60"/>
  <c r="F26" i="60"/>
  <c r="D26" i="60"/>
  <c r="B24" i="60"/>
  <c r="B23" i="60"/>
  <c r="B22" i="60"/>
  <c r="B21" i="60"/>
  <c r="B20" i="60"/>
  <c r="B19" i="60"/>
  <c r="B18" i="60"/>
  <c r="F17" i="60"/>
  <c r="D17" i="60"/>
  <c r="B15" i="60"/>
  <c r="B14" i="60"/>
  <c r="F13" i="60"/>
  <c r="D13" i="60"/>
  <c r="D45" i="59"/>
  <c r="B49" i="59"/>
  <c r="B48" i="59"/>
  <c r="B47" i="59"/>
  <c r="B46" i="59"/>
  <c r="B44" i="59"/>
  <c r="F36" i="59"/>
  <c r="D36" i="59"/>
  <c r="B41" i="59"/>
  <c r="B40" i="59"/>
  <c r="B39" i="59"/>
  <c r="B38" i="59"/>
  <c r="B37" i="59"/>
  <c r="B34" i="59"/>
  <c r="B33" i="59"/>
  <c r="B32" i="59"/>
  <c r="F31" i="59"/>
  <c r="D31" i="59"/>
  <c r="B29" i="59"/>
  <c r="B28" i="59"/>
  <c r="B27" i="59"/>
  <c r="B26" i="59"/>
  <c r="B25" i="59"/>
  <c r="B24" i="59"/>
  <c r="B23" i="59"/>
  <c r="B22" i="59"/>
  <c r="B19" i="59"/>
  <c r="B18" i="59"/>
  <c r="B17" i="59"/>
  <c r="F16" i="59"/>
  <c r="D16" i="59"/>
  <c r="I22" i="59" l="1"/>
  <c r="I33" i="59"/>
  <c r="I24" i="40"/>
  <c r="I13" i="40"/>
  <c r="I35" i="40"/>
  <c r="I22" i="71"/>
  <c r="I48" i="71"/>
  <c r="I13" i="71"/>
  <c r="I31" i="71"/>
  <c r="I56" i="71"/>
  <c r="I39" i="71"/>
  <c r="I47" i="45"/>
  <c r="I31" i="45"/>
  <c r="I39" i="45"/>
  <c r="I55" i="45"/>
  <c r="B63" i="45"/>
  <c r="I13" i="45"/>
  <c r="J24" i="57"/>
  <c r="J45" i="57"/>
  <c r="J13" i="57"/>
  <c r="J35" i="57"/>
  <c r="K23" i="44"/>
  <c r="K20" i="44"/>
  <c r="K22" i="44"/>
  <c r="K18" i="44"/>
  <c r="K16" i="44"/>
  <c r="K21" i="44"/>
  <c r="K17" i="44"/>
  <c r="B13" i="44"/>
  <c r="I15" i="44" s="1"/>
  <c r="K36" i="44"/>
  <c r="K51" i="44"/>
  <c r="K47" i="44"/>
  <c r="K48" i="44"/>
  <c r="K50" i="44"/>
  <c r="K46" i="44"/>
  <c r="K44" i="44"/>
  <c r="K49" i="44"/>
  <c r="K40" i="44"/>
  <c r="K37" i="44"/>
  <c r="K39" i="44"/>
  <c r="K35" i="44"/>
  <c r="K31" i="44"/>
  <c r="K33" i="44"/>
  <c r="K38" i="44"/>
  <c r="K34" i="44"/>
  <c r="M48" i="44"/>
  <c r="M44" i="44"/>
  <c r="M46" i="44"/>
  <c r="M47" i="44"/>
  <c r="M50" i="44"/>
  <c r="M51" i="44"/>
  <c r="K15" i="44"/>
  <c r="M45" i="44"/>
  <c r="M13" i="44"/>
  <c r="M37" i="44"/>
  <c r="M33" i="44"/>
  <c r="M38" i="44"/>
  <c r="M39" i="44"/>
  <c r="M35" i="44"/>
  <c r="M31" i="44"/>
  <c r="M34" i="44"/>
  <c r="M40" i="44"/>
  <c r="K19" i="44"/>
  <c r="K39" i="34"/>
  <c r="I44" i="34"/>
  <c r="M44" i="34"/>
  <c r="M39" i="34" s="1"/>
  <c r="I42" i="34"/>
  <c r="M16" i="34"/>
  <c r="M15" i="34"/>
  <c r="M17" i="34"/>
  <c r="M19" i="34"/>
  <c r="M13" i="34" s="1"/>
  <c r="I40" i="34"/>
  <c r="I39" i="34" s="1"/>
  <c r="I41" i="34"/>
  <c r="B13" i="34"/>
  <c r="K16" i="34"/>
  <c r="K15" i="34"/>
  <c r="K19" i="34"/>
  <c r="K13" i="34" s="1"/>
  <c r="K17" i="34"/>
  <c r="F25" i="70"/>
  <c r="M27" i="70" s="1"/>
  <c r="M31" i="70"/>
  <c r="B31" i="70"/>
  <c r="D25" i="70"/>
  <c r="K27" i="70" s="1"/>
  <c r="B39" i="70"/>
  <c r="I15" i="68"/>
  <c r="I23" i="68"/>
  <c r="I31" i="68"/>
  <c r="I14" i="68"/>
  <c r="I24" i="68"/>
  <c r="F51" i="68"/>
  <c r="M53" i="68"/>
  <c r="I17" i="68"/>
  <c r="I21" i="68"/>
  <c r="I25" i="68"/>
  <c r="I29" i="68"/>
  <c r="I16" i="68"/>
  <c r="I28" i="68"/>
  <c r="I18" i="68"/>
  <c r="I22" i="68"/>
  <c r="I30" i="68"/>
  <c r="I15" i="67"/>
  <c r="I13" i="67" s="1"/>
  <c r="I19" i="67"/>
  <c r="I17" i="67" s="1"/>
  <c r="I23" i="67"/>
  <c r="I21" i="67" s="1"/>
  <c r="I27" i="67"/>
  <c r="I25" i="67" s="1"/>
  <c r="I31" i="67"/>
  <c r="I29" i="67" s="1"/>
  <c r="I35" i="67"/>
  <c r="I33" i="67" s="1"/>
  <c r="I39" i="67"/>
  <c r="I37" i="67" s="1"/>
  <c r="I15" i="66"/>
  <c r="I19" i="66"/>
  <c r="I23" i="66"/>
  <c r="I27" i="66"/>
  <c r="B17" i="66"/>
  <c r="I14" i="66"/>
  <c r="I13" i="66" s="1"/>
  <c r="I18" i="66"/>
  <c r="I17" i="66" s="1"/>
  <c r="I22" i="66"/>
  <c r="I21" i="66" s="1"/>
  <c r="I26" i="66"/>
  <c r="I14" i="63"/>
  <c r="I13" i="63" s="1"/>
  <c r="I20" i="63"/>
  <c r="I18" i="63" s="1"/>
  <c r="I48" i="63"/>
  <c r="I56" i="63"/>
  <c r="I49" i="63"/>
  <c r="I53" i="63"/>
  <c r="I24" i="63"/>
  <c r="I23" i="63" s="1"/>
  <c r="I46" i="63"/>
  <c r="I54" i="63"/>
  <c r="I15" i="62"/>
  <c r="I23" i="62"/>
  <c r="I35" i="62"/>
  <c r="F41" i="76"/>
  <c r="M40" i="76" s="1"/>
  <c r="D29" i="76"/>
  <c r="K35" i="76" s="1"/>
  <c r="F15" i="76"/>
  <c r="D53" i="76"/>
  <c r="K59" i="76" s="1"/>
  <c r="D41" i="76"/>
  <c r="K16" i="76"/>
  <c r="I19" i="62"/>
  <c r="I16" i="62"/>
  <c r="I24" i="62"/>
  <c r="I28" i="62"/>
  <c r="I32" i="62"/>
  <c r="I36" i="62"/>
  <c r="I27" i="62"/>
  <c r="I17" i="62"/>
  <c r="I25" i="62"/>
  <c r="I33" i="62"/>
  <c r="I37" i="62"/>
  <c r="I14" i="62"/>
  <c r="I18" i="62"/>
  <c r="I26" i="62"/>
  <c r="I34" i="62"/>
  <c r="B44" i="61"/>
  <c r="I51" i="61"/>
  <c r="I56" i="61"/>
  <c r="I54" i="61" s="1"/>
  <c r="I14" i="61"/>
  <c r="I13" i="61" s="1"/>
  <c r="I45" i="61"/>
  <c r="I44" i="61" s="1"/>
  <c r="B54" i="61"/>
  <c r="I19" i="61"/>
  <c r="I50" i="61"/>
  <c r="I23" i="59"/>
  <c r="I25" i="59"/>
  <c r="I29" i="59"/>
  <c r="I19" i="60"/>
  <c r="I27" i="60"/>
  <c r="I39" i="60"/>
  <c r="I18" i="60"/>
  <c r="I22" i="60"/>
  <c r="I30" i="60"/>
  <c r="I38" i="60"/>
  <c r="K14" i="60"/>
  <c r="K15" i="60"/>
  <c r="I20" i="60"/>
  <c r="I28" i="60"/>
  <c r="I32" i="60"/>
  <c r="I36" i="60"/>
  <c r="I40" i="60"/>
  <c r="I23" i="60"/>
  <c r="I31" i="60"/>
  <c r="M15" i="60"/>
  <c r="M14" i="60"/>
  <c r="I21" i="60"/>
  <c r="I29" i="60"/>
  <c r="I37" i="60"/>
  <c r="I41" i="60"/>
  <c r="I24" i="59"/>
  <c r="I39" i="59"/>
  <c r="B53" i="68"/>
  <c r="B13" i="67"/>
  <c r="I62" i="63"/>
  <c r="I63" i="63"/>
  <c r="I60" i="63"/>
  <c r="I61" i="63"/>
  <c r="B13" i="63"/>
  <c r="B23" i="63"/>
  <c r="B45" i="63"/>
  <c r="B13" i="60"/>
  <c r="I14" i="60" s="1"/>
  <c r="I25" i="61"/>
  <c r="I23" i="61" s="1"/>
  <c r="I20" i="61"/>
  <c r="I18" i="61" s="1"/>
  <c r="K18" i="59"/>
  <c r="K19" i="59"/>
  <c r="K17" i="59"/>
  <c r="M19" i="59"/>
  <c r="M18" i="59"/>
  <c r="M17" i="59"/>
  <c r="I26" i="59"/>
  <c r="B31" i="59"/>
  <c r="I40" i="59"/>
  <c r="I27" i="59"/>
  <c r="I37" i="59"/>
  <c r="D43" i="59"/>
  <c r="K45" i="59" s="1"/>
  <c r="I28" i="59"/>
  <c r="I21" i="59" s="1"/>
  <c r="I32" i="59"/>
  <c r="I31" i="59" s="1"/>
  <c r="I38" i="59"/>
  <c r="B16" i="59"/>
  <c r="I18" i="59" s="1"/>
  <c r="B36" i="59"/>
  <c r="B64" i="71"/>
  <c r="B43" i="44"/>
  <c r="I49" i="44" s="1"/>
  <c r="B30" i="44"/>
  <c r="I36" i="44" s="1"/>
  <c r="D37" i="70"/>
  <c r="K39" i="70" s="1"/>
  <c r="F37" i="70"/>
  <c r="M19" i="70"/>
  <c r="B19" i="70"/>
  <c r="B15" i="70"/>
  <c r="B27" i="70"/>
  <c r="B43" i="70"/>
  <c r="D13" i="68"/>
  <c r="F13" i="68"/>
  <c r="B27" i="68"/>
  <c r="B20" i="68"/>
  <c r="D51" i="68"/>
  <c r="B37" i="67"/>
  <c r="B17" i="67"/>
  <c r="B33" i="67"/>
  <c r="B29" i="67"/>
  <c r="B25" i="67"/>
  <c r="B21" i="66"/>
  <c r="B25" i="66"/>
  <c r="F53" i="76"/>
  <c r="B16" i="76"/>
  <c r="B54" i="76"/>
  <c r="B30" i="76"/>
  <c r="B42" i="76"/>
  <c r="B59" i="63"/>
  <c r="B52" i="63"/>
  <c r="B18" i="63"/>
  <c r="B22" i="62"/>
  <c r="B31" i="62"/>
  <c r="B23" i="61"/>
  <c r="B49" i="61"/>
  <c r="B18" i="61"/>
  <c r="B35" i="60"/>
  <c r="B17" i="60"/>
  <c r="B26" i="60"/>
  <c r="B45" i="59"/>
  <c r="B21" i="59"/>
  <c r="B53" i="76" l="1"/>
  <c r="I53" i="76" s="1"/>
  <c r="M23" i="76"/>
  <c r="M25" i="76"/>
  <c r="M24" i="76"/>
  <c r="K23" i="76"/>
  <c r="I19" i="44"/>
  <c r="I14" i="44"/>
  <c r="I45" i="44"/>
  <c r="I32" i="44"/>
  <c r="M43" i="44"/>
  <c r="I39" i="44"/>
  <c r="I31" i="44"/>
  <c r="I35" i="44"/>
  <c r="I33" i="44"/>
  <c r="I34" i="44"/>
  <c r="I37" i="44"/>
  <c r="I40" i="44"/>
  <c r="I38" i="44"/>
  <c r="M30" i="44"/>
  <c r="K43" i="44"/>
  <c r="I44" i="44"/>
  <c r="I43" i="44" s="1"/>
  <c r="I50" i="44"/>
  <c r="I46" i="44"/>
  <c r="I51" i="44"/>
  <c r="I48" i="44"/>
  <c r="I47" i="44"/>
  <c r="K30" i="44"/>
  <c r="I23" i="44"/>
  <c r="I17" i="44"/>
  <c r="I20" i="44"/>
  <c r="I22" i="44"/>
  <c r="I16" i="44"/>
  <c r="I18" i="44"/>
  <c r="I21" i="44"/>
  <c r="K13" i="44"/>
  <c r="I19" i="34"/>
  <c r="I17" i="34"/>
  <c r="I16" i="34"/>
  <c r="I15" i="34"/>
  <c r="I14" i="34"/>
  <c r="I13" i="34" s="1"/>
  <c r="K16" i="70"/>
  <c r="K22" i="70"/>
  <c r="K18" i="70"/>
  <c r="K14" i="70"/>
  <c r="K20" i="70"/>
  <c r="K21" i="70"/>
  <c r="K17" i="70"/>
  <c r="K19" i="70"/>
  <c r="K41" i="70"/>
  <c r="K45" i="70"/>
  <c r="K42" i="70"/>
  <c r="K46" i="70"/>
  <c r="K40" i="70"/>
  <c r="K38" i="70"/>
  <c r="K44" i="70"/>
  <c r="M46" i="70"/>
  <c r="M41" i="70"/>
  <c r="M44" i="70"/>
  <c r="M38" i="70"/>
  <c r="M45" i="70"/>
  <c r="M40" i="70"/>
  <c r="M42" i="70"/>
  <c r="K34" i="70"/>
  <c r="K30" i="70"/>
  <c r="K26" i="70"/>
  <c r="K28" i="70"/>
  <c r="K33" i="70"/>
  <c r="K29" i="70"/>
  <c r="K32" i="70"/>
  <c r="B25" i="70"/>
  <c r="I27" i="70" s="1"/>
  <c r="K15" i="70"/>
  <c r="B37" i="70"/>
  <c r="I43" i="70" s="1"/>
  <c r="K31" i="70"/>
  <c r="K43" i="70"/>
  <c r="M34" i="70"/>
  <c r="M30" i="70"/>
  <c r="M26" i="70"/>
  <c r="M33" i="70"/>
  <c r="M29" i="70"/>
  <c r="M32" i="70"/>
  <c r="M28" i="70"/>
  <c r="M43" i="70"/>
  <c r="M21" i="70"/>
  <c r="M17" i="70"/>
  <c r="M18" i="70"/>
  <c r="M20" i="70"/>
  <c r="M16" i="70"/>
  <c r="M22" i="70"/>
  <c r="M14" i="70"/>
  <c r="M39" i="70"/>
  <c r="M15" i="70"/>
  <c r="I27" i="68"/>
  <c r="I13" i="68"/>
  <c r="I20" i="68"/>
  <c r="B51" i="68"/>
  <c r="K55" i="68"/>
  <c r="K54" i="68"/>
  <c r="K52" i="68"/>
  <c r="M55" i="68"/>
  <c r="M54" i="68"/>
  <c r="M52" i="68"/>
  <c r="M51" i="68" s="1"/>
  <c r="K53" i="68"/>
  <c r="I25" i="66"/>
  <c r="I52" i="63"/>
  <c r="I45" i="63"/>
  <c r="K46" i="76"/>
  <c r="K41" i="76"/>
  <c r="K34" i="76"/>
  <c r="K32" i="76"/>
  <c r="K36" i="76"/>
  <c r="K33" i="76"/>
  <c r="K29" i="76"/>
  <c r="K27" i="76" s="1"/>
  <c r="K37" i="76"/>
  <c r="K28" i="76"/>
  <c r="K31" i="76"/>
  <c r="K30" i="76"/>
  <c r="M42" i="76"/>
  <c r="M36" i="76"/>
  <c r="M31" i="76"/>
  <c r="M34" i="76"/>
  <c r="M33" i="76"/>
  <c r="M29" i="76"/>
  <c r="M32" i="76"/>
  <c r="M28" i="76"/>
  <c r="M30" i="76"/>
  <c r="I13" i="62"/>
  <c r="B29" i="76"/>
  <c r="I32" i="76" s="1"/>
  <c r="D27" i="76"/>
  <c r="I58" i="76"/>
  <c r="I56" i="76"/>
  <c r="D39" i="76"/>
  <c r="K45" i="76"/>
  <c r="K48" i="76"/>
  <c r="K44" i="76"/>
  <c r="K40" i="76"/>
  <c r="K47" i="76"/>
  <c r="K43" i="76"/>
  <c r="D51" i="76"/>
  <c r="K58" i="76"/>
  <c r="K57" i="76"/>
  <c r="K53" i="76"/>
  <c r="K61" i="76"/>
  <c r="K56" i="76"/>
  <c r="K52" i="76"/>
  <c r="K60" i="76"/>
  <c r="K55" i="76"/>
  <c r="F13" i="76"/>
  <c r="M15" i="76"/>
  <c r="M19" i="76"/>
  <c r="M14" i="76"/>
  <c r="M20" i="76"/>
  <c r="M18" i="76"/>
  <c r="M17" i="76"/>
  <c r="M21" i="76"/>
  <c r="M22" i="76"/>
  <c r="B41" i="76"/>
  <c r="F51" i="76"/>
  <c r="M57" i="76"/>
  <c r="M53" i="76"/>
  <c r="M56" i="76"/>
  <c r="M52" i="76"/>
  <c r="M58" i="76"/>
  <c r="M60" i="76"/>
  <c r="M55" i="76"/>
  <c r="K20" i="76"/>
  <c r="K24" i="76"/>
  <c r="K25" i="76"/>
  <c r="K17" i="76"/>
  <c r="K21" i="76"/>
  <c r="K15" i="76"/>
  <c r="K19" i="76"/>
  <c r="K18" i="76"/>
  <c r="K22" i="76"/>
  <c r="K14" i="76"/>
  <c r="K13" i="76" s="1"/>
  <c r="M54" i="76"/>
  <c r="I31" i="76"/>
  <c r="I52" i="76"/>
  <c r="I51" i="76" s="1"/>
  <c r="F39" i="76"/>
  <c r="M47" i="76"/>
  <c r="M43" i="76"/>
  <c r="M49" i="76"/>
  <c r="M46" i="76"/>
  <c r="M44" i="76"/>
  <c r="M45" i="76"/>
  <c r="M41" i="76"/>
  <c r="M48" i="76"/>
  <c r="K42" i="76"/>
  <c r="K54" i="76"/>
  <c r="I34" i="76"/>
  <c r="M16" i="76"/>
  <c r="I22" i="62"/>
  <c r="I31" i="62"/>
  <c r="I49" i="61"/>
  <c r="K13" i="60"/>
  <c r="I26" i="60"/>
  <c r="I35" i="60"/>
  <c r="I17" i="60"/>
  <c r="M13" i="60"/>
  <c r="I15" i="60"/>
  <c r="I13" i="60" s="1"/>
  <c r="K16" i="59"/>
  <c r="I19" i="59"/>
  <c r="B13" i="68"/>
  <c r="I59" i="63"/>
  <c r="I36" i="59"/>
  <c r="K43" i="59"/>
  <c r="B43" i="59"/>
  <c r="I45" i="59" s="1"/>
  <c r="K49" i="59"/>
  <c r="K46" i="59"/>
  <c r="K48" i="59"/>
  <c r="K47" i="59"/>
  <c r="K44" i="59"/>
  <c r="I17" i="59"/>
  <c r="M16" i="59"/>
  <c r="B13" i="66"/>
  <c r="B15" i="76"/>
  <c r="I16" i="76" s="1"/>
  <c r="B13" i="62"/>
  <c r="I55" i="76" l="1"/>
  <c r="I57" i="76"/>
  <c r="I54" i="76"/>
  <c r="I60" i="76"/>
  <c r="B13" i="76"/>
  <c r="I13" i="44"/>
  <c r="I30" i="44"/>
  <c r="K13" i="70"/>
  <c r="K25" i="70"/>
  <c r="M13" i="70"/>
  <c r="I31" i="70"/>
  <c r="K37" i="70"/>
  <c r="B13" i="70"/>
  <c r="I32" i="70"/>
  <c r="I30" i="70"/>
  <c r="I34" i="70"/>
  <c r="I33" i="70"/>
  <c r="I29" i="70"/>
  <c r="I28" i="70"/>
  <c r="I26" i="70"/>
  <c r="I44" i="70"/>
  <c r="I41" i="70"/>
  <c r="I38" i="70"/>
  <c r="I46" i="70"/>
  <c r="I42" i="70"/>
  <c r="I40" i="70"/>
  <c r="I45" i="70"/>
  <c r="M25" i="70"/>
  <c r="M37" i="70"/>
  <c r="I39" i="70"/>
  <c r="I54" i="68"/>
  <c r="I52" i="68"/>
  <c r="I55" i="68"/>
  <c r="K51" i="68"/>
  <c r="I53" i="68"/>
  <c r="I33" i="76"/>
  <c r="I30" i="76"/>
  <c r="I36" i="76"/>
  <c r="I29" i="76"/>
  <c r="I28" i="76"/>
  <c r="M27" i="76"/>
  <c r="B51" i="76"/>
  <c r="M39" i="76"/>
  <c r="K51" i="76"/>
  <c r="M51" i="76"/>
  <c r="B39" i="76"/>
  <c r="I41" i="76"/>
  <c r="I46" i="76"/>
  <c r="I48" i="76"/>
  <c r="I43" i="76"/>
  <c r="I45" i="76"/>
  <c r="I40" i="76"/>
  <c r="I44" i="76"/>
  <c r="I47" i="76"/>
  <c r="M13" i="76"/>
  <c r="K39" i="76"/>
  <c r="B27" i="76"/>
  <c r="I15" i="76"/>
  <c r="I19" i="76"/>
  <c r="I20" i="76"/>
  <c r="I24" i="76"/>
  <c r="I22" i="76"/>
  <c r="I25" i="76"/>
  <c r="I17" i="76"/>
  <c r="I18" i="76"/>
  <c r="I21" i="76"/>
  <c r="I14" i="76"/>
  <c r="I42" i="76"/>
  <c r="I16" i="59"/>
  <c r="I48" i="59"/>
  <c r="I46" i="59"/>
  <c r="I47" i="59"/>
  <c r="I44" i="59"/>
  <c r="I43" i="59" s="1"/>
  <c r="I49" i="59"/>
  <c r="I27" i="76" l="1"/>
  <c r="I37" i="70"/>
  <c r="I25" i="70"/>
  <c r="I16" i="70"/>
  <c r="I17" i="70"/>
  <c r="I22" i="70"/>
  <c r="I18" i="70"/>
  <c r="I14" i="70"/>
  <c r="I20" i="70"/>
  <c r="I21" i="70"/>
  <c r="I15" i="70"/>
  <c r="I19" i="70"/>
  <c r="I51" i="68"/>
  <c r="I13" i="76"/>
  <c r="I39" i="76"/>
  <c r="I13" i="70" l="1"/>
</calcChain>
</file>

<file path=xl/sharedStrings.xml><?xml version="1.0" encoding="utf-8"?>
<sst xmlns="http://schemas.openxmlformats.org/spreadsheetml/2006/main" count="2330" uniqueCount="230">
  <si>
    <t>Total</t>
  </si>
  <si>
    <t>Hasta 24 horas</t>
  </si>
  <si>
    <t>Más de 1 día</t>
  </si>
  <si>
    <t>No especificado</t>
  </si>
  <si>
    <t>Hombres</t>
  </si>
  <si>
    <t>Mujeres</t>
  </si>
  <si>
    <t>Sin instrucción</t>
  </si>
  <si>
    <t>Primaria incompleta</t>
  </si>
  <si>
    <t>Primaria completa</t>
  </si>
  <si>
    <t>Secundaria incompleta</t>
  </si>
  <si>
    <t>Secundaria completa</t>
  </si>
  <si>
    <t>Sin documento migratorio</t>
  </si>
  <si>
    <t>Agropecuario</t>
  </si>
  <si>
    <t>Comercio</t>
  </si>
  <si>
    <t>Trabajador a destajo o por obra</t>
  </si>
  <si>
    <t>Trabajador por su cuenta</t>
  </si>
  <si>
    <t>Servicios</t>
  </si>
  <si>
    <t>Industria</t>
  </si>
  <si>
    <t>Trabajador a sueldo fijo</t>
  </si>
  <si>
    <t>Manufactura</t>
  </si>
  <si>
    <t>Construcción</t>
  </si>
  <si>
    <t>Diversos</t>
  </si>
  <si>
    <t>Domésticos</t>
  </si>
  <si>
    <t>Más de secundaria completa</t>
  </si>
  <si>
    <t>Sí trabajó</t>
  </si>
  <si>
    <t>Con documento migratorio</t>
  </si>
  <si>
    <t>-- Sin registro.</t>
  </si>
  <si>
    <t>Más de uno hasta dos s.m.</t>
  </si>
  <si>
    <t>Más de dos hasta tres s.m.</t>
  </si>
  <si>
    <t>Más de tres hasta cinco s.m.</t>
  </si>
  <si>
    <t>Más de cinco s.m.</t>
  </si>
  <si>
    <t>Con experiencia</t>
  </si>
  <si>
    <t>Sin experiencia</t>
  </si>
  <si>
    <t>Comerciantes</t>
  </si>
  <si>
    <t>Vendedores ambulantes</t>
  </si>
  <si>
    <t>Trabajadores en servicios domésticos</t>
  </si>
  <si>
    <t>Trabajadores agropecuarios</t>
  </si>
  <si>
    <t>Trabajadores industriales</t>
  </si>
  <si>
    <t>Trabajadores en la construcción</t>
  </si>
  <si>
    <t>Hasta un s.m.</t>
  </si>
  <si>
    <t>Diaria</t>
  </si>
  <si>
    <t>4 cruces o más</t>
  </si>
  <si>
    <r>
      <rPr>
        <vertAlign val="superscript"/>
        <sz val="8"/>
        <rFont val="Arial"/>
        <family val="2"/>
      </rPr>
      <t>1</t>
    </r>
    <r>
      <rPr>
        <sz val="8"/>
        <rFont val="Arial"/>
        <family val="2"/>
      </rPr>
      <t xml:space="preserve"> Incluye a los migrantes que declararon trabajar en su última experiencia en México.</t>
    </r>
  </si>
  <si>
    <t>ABSOLUTOS</t>
  </si>
  <si>
    <t>PORCENTAJES</t>
  </si>
  <si>
    <t>TOTAL</t>
  </si>
  <si>
    <r>
      <t xml:space="preserve">TOTAL </t>
    </r>
    <r>
      <rPr>
        <b/>
        <vertAlign val="superscript"/>
        <sz val="9"/>
        <rFont val="Arial"/>
        <family val="2"/>
      </rPr>
      <t>1</t>
    </r>
  </si>
  <si>
    <t>1 a 3 cruces</t>
  </si>
  <si>
    <t>Servicios domésticos</t>
  </si>
  <si>
    <t>Servicios diversos</t>
  </si>
  <si>
    <t>Trabajadores en servicios diversos</t>
  </si>
  <si>
    <t>Más de un año</t>
  </si>
  <si>
    <t>Más de 1 mes a 1 año</t>
  </si>
  <si>
    <t>Más de 1 a 15 días</t>
  </si>
  <si>
    <t>Tiempo que permanecerá en México</t>
  </si>
  <si>
    <t>No urbana</t>
  </si>
  <si>
    <t>Urbana</t>
  </si>
  <si>
    <t>No fronterizo</t>
  </si>
  <si>
    <t>Retalhuleu</t>
  </si>
  <si>
    <t>Quetzaltenango</t>
  </si>
  <si>
    <t>Huehuetenango</t>
  </si>
  <si>
    <t>San Marcos</t>
  </si>
  <si>
    <t>Fronterizo o cercano a la frontera</t>
  </si>
  <si>
    <t>POBLACIÓN TOTAL</t>
  </si>
  <si>
    <t>Dimensión geográfica y temporal, departamento y tipo de localidad de residencia</t>
  </si>
  <si>
    <t>40 a 49 años</t>
  </si>
  <si>
    <t>30 a 39 años</t>
  </si>
  <si>
    <t>20 a 29 años</t>
  </si>
  <si>
    <t>15 a 19 años</t>
  </si>
  <si>
    <t>60 años y más</t>
  </si>
  <si>
    <t>50 a 59 años</t>
  </si>
  <si>
    <t>Mujer</t>
  </si>
  <si>
    <t>Hombre</t>
  </si>
  <si>
    <t>Sexo y grupos de edad</t>
  </si>
  <si>
    <t>Sexo y condición de alfabetismo</t>
  </si>
  <si>
    <t>No hablante</t>
  </si>
  <si>
    <t>Hablante</t>
  </si>
  <si>
    <t>Sexo y condición de hablante de lengua indígena</t>
  </si>
  <si>
    <t>Sexo y nivel de instrucción</t>
  </si>
  <si>
    <r>
      <t>2</t>
    </r>
    <r>
      <rPr>
        <sz val="8"/>
        <rFont val="Arial"/>
        <family val="2"/>
      </rPr>
      <t xml:space="preserve"> Incluye a solteros, separados, viudos y divorciados.</t>
    </r>
  </si>
  <si>
    <r>
      <t>1</t>
    </r>
    <r>
      <rPr>
        <sz val="8"/>
        <rFont val="Arial"/>
        <family val="2"/>
      </rPr>
      <t xml:space="preserve"> Incluye a los casados o en unión libre.</t>
    </r>
  </si>
  <si>
    <r>
      <t xml:space="preserve">No unida </t>
    </r>
    <r>
      <rPr>
        <vertAlign val="superscript"/>
        <sz val="9"/>
        <rFont val="Arial"/>
        <family val="2"/>
      </rPr>
      <t>2</t>
    </r>
  </si>
  <si>
    <r>
      <t xml:space="preserve">No unido </t>
    </r>
    <r>
      <rPr>
        <vertAlign val="superscript"/>
        <sz val="9"/>
        <rFont val="Arial"/>
        <family val="2"/>
      </rPr>
      <t>2</t>
    </r>
  </si>
  <si>
    <t>Sexo y situación conyugal</t>
  </si>
  <si>
    <t>Hija</t>
  </si>
  <si>
    <t>Esposa</t>
  </si>
  <si>
    <t>Jefa</t>
  </si>
  <si>
    <t>Hijo</t>
  </si>
  <si>
    <t>Esposo</t>
  </si>
  <si>
    <t>Jefe</t>
  </si>
  <si>
    <t>Hijo(a)</t>
  </si>
  <si>
    <t>Esposo(a)</t>
  </si>
  <si>
    <t>Jefe(a)</t>
  </si>
  <si>
    <t>Sexo y relación de parentesco</t>
  </si>
  <si>
    <t>Otros municipios de Chiapas</t>
  </si>
  <si>
    <t>Chiapas</t>
  </si>
  <si>
    <t>Ciudad o localidad</t>
  </si>
  <si>
    <t>Otra entidad federativa</t>
  </si>
  <si>
    <t>Huixtla</t>
  </si>
  <si>
    <t>Cacahoatán</t>
  </si>
  <si>
    <t>Tapachula</t>
  </si>
  <si>
    <t>Tuxtla Chico</t>
  </si>
  <si>
    <t>Ciudad guatemalteca por donde cruzará y lugar al que se dirige en México</t>
  </si>
  <si>
    <t>Triciclo</t>
  </si>
  <si>
    <t>Cámaras o tubos de llanta</t>
  </si>
  <si>
    <t>Ninguno o caminando</t>
  </si>
  <si>
    <t>Sí ha trabajado</t>
  </si>
  <si>
    <t>Nunca ha trabajado</t>
  </si>
  <si>
    <t>NC</t>
  </si>
  <si>
    <t>Localidad guatemalteca donde fue entrevistado</t>
  </si>
  <si>
    <t>Tipo de localidad guatemalteca de residencia</t>
  </si>
  <si>
    <t>Ciudad guatemalteca por donde cruzará y condición de documento para cruzar a México</t>
  </si>
  <si>
    <t>Departamento guatemalteco de residencia y condición de documento para cruzar a México</t>
  </si>
  <si>
    <t>Condición de documento para cruzar a México y medio de cruce</t>
  </si>
  <si>
    <t>Sexo y sector de actividad en México</t>
  </si>
  <si>
    <t>Ciudad guatemalteca por la que cruzó y sector de actividad en México</t>
  </si>
  <si>
    <t>Suchiate</t>
  </si>
  <si>
    <t>Otro departamento fronterizo</t>
  </si>
  <si>
    <t>* Datos expandidos de muestras menores a 30 observaciones o casos.</t>
  </si>
  <si>
    <t>Más de 15 días a 1 mes</t>
  </si>
  <si>
    <r>
      <t xml:space="preserve">Unido </t>
    </r>
    <r>
      <rPr>
        <vertAlign val="superscript"/>
        <sz val="9"/>
        <rFont val="Arial"/>
        <family val="2"/>
      </rPr>
      <t>1</t>
    </r>
  </si>
  <si>
    <r>
      <t xml:space="preserve">Unida </t>
    </r>
    <r>
      <rPr>
        <vertAlign val="superscript"/>
        <sz val="9"/>
        <rFont val="Arial"/>
        <family val="2"/>
      </rPr>
      <t>1</t>
    </r>
  </si>
  <si>
    <r>
      <rPr>
        <vertAlign val="superscript"/>
        <sz val="8"/>
        <rFont val="Arial"/>
        <family val="2"/>
      </rPr>
      <t>1</t>
    </r>
    <r>
      <rPr>
        <sz val="8"/>
        <rFont val="Arial"/>
        <family val="2"/>
      </rPr>
      <t xml:space="preserve"> Incluye otro parentesco y sin relación de parentesco.</t>
    </r>
  </si>
  <si>
    <r>
      <t xml:space="preserve">Sí trabajó </t>
    </r>
    <r>
      <rPr>
        <vertAlign val="superscript"/>
        <sz val="9"/>
        <rFont val="Arial"/>
        <family val="2"/>
      </rPr>
      <t>1</t>
    </r>
  </si>
  <si>
    <r>
      <t xml:space="preserve">No trabajó </t>
    </r>
    <r>
      <rPr>
        <vertAlign val="superscript"/>
        <sz val="9"/>
        <rFont val="Arial"/>
        <family val="2"/>
      </rPr>
      <t>1</t>
    </r>
  </si>
  <si>
    <r>
      <rPr>
        <vertAlign val="superscript"/>
        <sz val="8"/>
        <rFont val="Arial"/>
        <family val="2"/>
      </rPr>
      <t>1</t>
    </r>
    <r>
      <rPr>
        <sz val="8"/>
        <rFont val="Arial"/>
        <family val="2"/>
      </rPr>
      <t xml:space="preserve"> Se refiere a la condición laboral en los 30 días anteriores al viaje a México.</t>
    </r>
  </si>
  <si>
    <r>
      <t xml:space="preserve">Otro parentesco </t>
    </r>
    <r>
      <rPr>
        <vertAlign val="superscript"/>
        <sz val="9"/>
        <rFont val="Arial"/>
        <family val="2"/>
      </rPr>
      <t>1</t>
    </r>
  </si>
  <si>
    <t>Otro medio</t>
  </si>
  <si>
    <t>Otro sector</t>
  </si>
  <si>
    <t>Sector de actividad en México y nivel de instrucción</t>
  </si>
  <si>
    <r>
      <t>2</t>
    </r>
    <r>
      <rPr>
        <sz val="8"/>
        <rFont val="Arial"/>
        <family val="2"/>
      </rPr>
      <t xml:space="preserve"> Incluye a industriales, comerciantes, profesionistas, técnicos y personal administrativo.</t>
    </r>
  </si>
  <si>
    <r>
      <t xml:space="preserve">Otro oficio </t>
    </r>
    <r>
      <rPr>
        <b/>
        <vertAlign val="superscript"/>
        <sz val="9"/>
        <rFont val="Arial"/>
        <family val="2"/>
      </rPr>
      <t>2</t>
    </r>
  </si>
  <si>
    <r>
      <t xml:space="preserve">Otro sector </t>
    </r>
    <r>
      <rPr>
        <b/>
        <vertAlign val="superscript"/>
        <sz val="9"/>
        <rFont val="Arial"/>
        <family val="2"/>
      </rPr>
      <t>2</t>
    </r>
  </si>
  <si>
    <r>
      <t xml:space="preserve">Otro puesto </t>
    </r>
    <r>
      <rPr>
        <b/>
        <vertAlign val="superscript"/>
        <sz val="9"/>
        <rFont val="Arial"/>
        <family val="2"/>
      </rPr>
      <t>2</t>
    </r>
  </si>
  <si>
    <t>El Carmen (San Marcos)</t>
  </si>
  <si>
    <t>Tecún Umán (San Marcos)</t>
  </si>
  <si>
    <t>La Mesilla (Huehuetenango)</t>
  </si>
  <si>
    <r>
      <t xml:space="preserve">Otra ciudad </t>
    </r>
    <r>
      <rPr>
        <b/>
        <vertAlign val="superscript"/>
        <sz val="9"/>
        <rFont val="Arial"/>
        <family val="2"/>
      </rPr>
      <t>1</t>
    </r>
  </si>
  <si>
    <t>Profesionistas, técnicos y personal administrativo</t>
  </si>
  <si>
    <t>Sabe leer y escribir</t>
  </si>
  <si>
    <t>No sabe leer y escribir</t>
  </si>
  <si>
    <t>Otra ciudad</t>
  </si>
  <si>
    <t>Experiencia migratoria previa en México</t>
  </si>
  <si>
    <t>Región y departamento guatemalteco de residencia</t>
  </si>
  <si>
    <t>Ciudad guatemalteca por donde cruzará a México</t>
  </si>
  <si>
    <t xml:space="preserve"> </t>
  </si>
  <si>
    <t xml:space="preserve">Experiencia migratoria y laboral en México </t>
  </si>
  <si>
    <t>Finca, ejido o rancho en Chiapas</t>
  </si>
  <si>
    <t>Condición laboral en Guatemala</t>
  </si>
  <si>
    <t>No trabajo</t>
  </si>
  <si>
    <r>
      <t>Nota:</t>
    </r>
    <r>
      <rPr>
        <sz val="8"/>
        <rFont val="Arial"/>
        <family val="2"/>
      </rPr>
      <t xml:space="preserve"> Los porcentajes se estiman respecto al total de respuestas válidas, omitiendo los no especificados para los cuales no existe un cálculo y se indican como NC (No Calculado).</t>
    </r>
  </si>
  <si>
    <r>
      <t xml:space="preserve">Industria </t>
    </r>
    <r>
      <rPr>
        <vertAlign val="superscript"/>
        <sz val="9"/>
        <rFont val="Arial"/>
        <family val="2"/>
      </rPr>
      <t>2</t>
    </r>
  </si>
  <si>
    <r>
      <t xml:space="preserve">Manufactura </t>
    </r>
    <r>
      <rPr>
        <vertAlign val="superscript"/>
        <sz val="9"/>
        <rFont val="Arial"/>
        <family val="2"/>
      </rPr>
      <t>3</t>
    </r>
  </si>
  <si>
    <r>
      <t xml:space="preserve">Servicios </t>
    </r>
    <r>
      <rPr>
        <vertAlign val="superscript"/>
        <sz val="9"/>
        <rFont val="Arial"/>
        <family val="2"/>
      </rPr>
      <t>4</t>
    </r>
  </si>
  <si>
    <r>
      <t>2</t>
    </r>
    <r>
      <rPr>
        <sz val="8"/>
        <rFont val="Arial"/>
        <family val="2"/>
      </rPr>
      <t xml:space="preserve"> Incluye los sectores manufacturero, de la construcción y otras actividades industriales.</t>
    </r>
  </si>
  <si>
    <r>
      <t>3</t>
    </r>
    <r>
      <rPr>
        <sz val="8"/>
        <rFont val="Arial"/>
        <family val="2"/>
      </rPr>
      <t xml:space="preserve"> Incluye otras actividades industriales.</t>
    </r>
  </si>
  <si>
    <r>
      <rPr>
        <vertAlign val="superscript"/>
        <sz val="8"/>
        <rFont val="Arial"/>
        <family val="2"/>
      </rPr>
      <t>1</t>
    </r>
    <r>
      <rPr>
        <sz val="8"/>
        <rFont val="Arial"/>
        <family val="2"/>
      </rPr>
      <t xml:space="preserve"> Incluye a los migrantes que declararon intensión de trabajar en México.</t>
    </r>
  </si>
  <si>
    <r>
      <t xml:space="preserve">TOTAL </t>
    </r>
    <r>
      <rPr>
        <b/>
        <vertAlign val="superscript"/>
        <sz val="9"/>
        <rFont val="Arial"/>
        <family val="2"/>
      </rPr>
      <t>2</t>
    </r>
  </si>
  <si>
    <r>
      <t xml:space="preserve">Otro sector </t>
    </r>
    <r>
      <rPr>
        <b/>
        <vertAlign val="superscript"/>
        <sz val="9"/>
        <rFont val="Arial"/>
        <family val="2"/>
      </rPr>
      <t>3</t>
    </r>
  </si>
  <si>
    <r>
      <rPr>
        <vertAlign val="superscript"/>
        <sz val="8"/>
        <rFont val="Arial"/>
        <family val="2"/>
      </rPr>
      <t>2</t>
    </r>
    <r>
      <rPr>
        <sz val="8"/>
        <rFont val="Arial"/>
        <family val="2"/>
      </rPr>
      <t xml:space="preserve"> Incluye a los migrantes que declararon trabajar en su última experiencia en México.</t>
    </r>
  </si>
  <si>
    <r>
      <t xml:space="preserve">Otro oficio </t>
    </r>
    <r>
      <rPr>
        <b/>
        <vertAlign val="superscript"/>
        <sz val="9"/>
        <rFont val="Arial"/>
        <family val="2"/>
      </rPr>
      <t>3</t>
    </r>
  </si>
  <si>
    <r>
      <t>3</t>
    </r>
    <r>
      <rPr>
        <sz val="8"/>
        <rFont val="Arial"/>
        <family val="2"/>
      </rPr>
      <t xml:space="preserve"> Incluye a industriales, comerciantes, profesionistas, técnicos y personal administrativo.</t>
    </r>
  </si>
  <si>
    <r>
      <t xml:space="preserve">Otro puesto </t>
    </r>
    <r>
      <rPr>
        <vertAlign val="superscript"/>
        <sz val="9"/>
        <rFont val="Arial"/>
        <family val="2"/>
      </rPr>
      <t>2</t>
    </r>
  </si>
  <si>
    <r>
      <rPr>
        <vertAlign val="superscript"/>
        <sz val="8"/>
        <rFont val="Arial"/>
        <family val="2"/>
      </rPr>
      <t>2</t>
    </r>
    <r>
      <rPr>
        <sz val="8"/>
        <rFont val="Arial"/>
        <family val="2"/>
      </rPr>
      <t xml:space="preserve"> Incluye a trabajadores familiares con y sin pago, y a patrones entre otros.</t>
    </r>
  </si>
  <si>
    <r>
      <t xml:space="preserve">Otro puesto </t>
    </r>
    <r>
      <rPr>
        <b/>
        <vertAlign val="superscript"/>
        <sz val="9"/>
        <rFont val="Arial"/>
        <family val="2"/>
      </rPr>
      <t>3</t>
    </r>
  </si>
  <si>
    <r>
      <rPr>
        <vertAlign val="superscript"/>
        <sz val="8"/>
        <rFont val="Arial"/>
        <family val="2"/>
      </rPr>
      <t>3</t>
    </r>
    <r>
      <rPr>
        <sz val="8"/>
        <rFont val="Arial"/>
        <family val="2"/>
      </rPr>
      <t xml:space="preserve"> Incluye a trabajadores familiares con y sin pago, y a patrones entre otros.</t>
    </r>
  </si>
  <si>
    <r>
      <t xml:space="preserve">Secundaria completa y más </t>
    </r>
    <r>
      <rPr>
        <b/>
        <vertAlign val="superscript"/>
        <sz val="9"/>
        <rFont val="Arial"/>
        <family val="2"/>
      </rPr>
      <t>3</t>
    </r>
  </si>
  <si>
    <r>
      <t>3</t>
    </r>
    <r>
      <rPr>
        <sz val="8"/>
        <rFont val="Arial"/>
        <family val="2"/>
      </rPr>
      <t xml:space="preserve"> Incluye a los de secundaria completa y más de secundaria completa.</t>
    </r>
  </si>
  <si>
    <r>
      <t xml:space="preserve">Transporte </t>
    </r>
    <r>
      <rPr>
        <vertAlign val="superscript"/>
        <sz val="9"/>
        <rFont val="Arial"/>
        <family val="2"/>
      </rPr>
      <t>2</t>
    </r>
  </si>
  <si>
    <r>
      <t xml:space="preserve">Otra ciudad </t>
    </r>
    <r>
      <rPr>
        <b/>
        <vertAlign val="superscript"/>
        <sz val="9"/>
        <rFont val="Arial"/>
        <family val="2"/>
      </rPr>
      <t>3</t>
    </r>
  </si>
  <si>
    <r>
      <t>2</t>
    </r>
    <r>
      <rPr>
        <sz val="8"/>
        <rFont val="Arial"/>
        <family val="2"/>
      </rPr>
      <t xml:space="preserve"> Incluye manufactura, minería, electricidad y suministros de gas, transporte, correos, almacenamiento, servicios diversos y otros.</t>
    </r>
  </si>
  <si>
    <r>
      <t>3</t>
    </r>
    <r>
      <rPr>
        <sz val="8"/>
        <rFont val="Arial"/>
        <family val="2"/>
      </rPr>
      <t xml:space="preserve"> Incluye manufactura, minería, electricidad, suministro de gas, transporte, correos, almacenamiento, servicios diversos y otros.</t>
    </r>
  </si>
  <si>
    <r>
      <rPr>
        <vertAlign val="superscript"/>
        <sz val="8"/>
        <rFont val="Arial"/>
        <family val="2"/>
      </rPr>
      <t>2</t>
    </r>
    <r>
      <rPr>
        <sz val="8"/>
        <rFont val="Arial"/>
        <family val="2"/>
      </rPr>
      <t xml:space="preserve"> Incluye los sectores de transportes, correos y almacenamiento.</t>
    </r>
  </si>
  <si>
    <t>-</t>
  </si>
  <si>
    <r>
      <t>Sector de actividad e ingreso recibido en múltiplos de salario mínimo (s.m.)</t>
    </r>
    <r>
      <rPr>
        <vertAlign val="superscript"/>
        <sz val="9"/>
        <color theme="0" tint="-4.9989318521683403E-2"/>
        <rFont val="Arial"/>
        <family val="2"/>
      </rPr>
      <t>1</t>
    </r>
    <r>
      <rPr>
        <sz val="9"/>
        <color theme="0" tint="-4.9989318521683403E-2"/>
        <rFont val="Arial"/>
        <family val="2"/>
      </rPr>
      <t xml:space="preserve"> en México</t>
    </r>
  </si>
  <si>
    <r>
      <t>Sexo e ingreso recibido en múltiplos de salario mínimo (s.m.)</t>
    </r>
    <r>
      <rPr>
        <vertAlign val="superscript"/>
        <sz val="9"/>
        <color theme="0" tint="-4.9989318521683403E-2"/>
        <rFont val="Arial"/>
        <family val="2"/>
      </rPr>
      <t>1</t>
    </r>
    <r>
      <rPr>
        <sz val="9"/>
        <color theme="0" tint="-4.9989318521683403E-2"/>
        <rFont val="Arial"/>
        <family val="2"/>
      </rPr>
      <t xml:space="preserve"> en México</t>
    </r>
  </si>
  <si>
    <r>
      <t>Nivel de instrucción e ingreso recibido en múltiplos de salario mínimo (s.m.)</t>
    </r>
    <r>
      <rPr>
        <vertAlign val="superscript"/>
        <sz val="9"/>
        <color theme="0" tint="-4.9989318521683403E-2"/>
        <rFont val="Arial"/>
        <family val="2"/>
      </rPr>
      <t>1</t>
    </r>
    <r>
      <rPr>
        <sz val="9"/>
        <color theme="0" tint="-4.9989318521683403E-2"/>
        <rFont val="Arial"/>
        <family val="2"/>
      </rPr>
      <t xml:space="preserve"> en México</t>
    </r>
  </si>
  <si>
    <r>
      <t>4</t>
    </r>
    <r>
      <rPr>
        <sz val="8"/>
        <rFont val="Arial"/>
        <family val="2"/>
      </rPr>
      <t xml:space="preserve"> Incluye servicios domésticos y otros servicios.</t>
    </r>
  </si>
  <si>
    <t>Autobús o camioneta</t>
  </si>
  <si>
    <r>
      <rPr>
        <vertAlign val="superscript"/>
        <sz val="8"/>
        <rFont val="Arial"/>
        <family val="2"/>
      </rPr>
      <t>1</t>
    </r>
    <r>
      <rPr>
        <sz val="8"/>
        <rFont val="Arial"/>
        <family val="2"/>
      </rPr>
      <t xml:space="preserve"> Incluye a La Mesilla del departamento de Huehuetenango, La Técnica de Petén y a quienes declararon que cruzarán en lancha o embarcación en el mar.</t>
    </r>
  </si>
  <si>
    <r>
      <rPr>
        <vertAlign val="superscript"/>
        <sz val="8"/>
        <rFont val="Arial"/>
        <family val="2"/>
      </rPr>
      <t>3</t>
    </r>
    <r>
      <rPr>
        <sz val="8"/>
        <rFont val="Arial"/>
        <family val="2"/>
      </rPr>
      <t xml:space="preserve"> Incluye a La Mesilla del departamento de Huehuetenango, La Técnica de Petén y a quienes declararon que cruzarán en lancha o embarcación en el mar.</t>
    </r>
  </si>
  <si>
    <r>
      <t xml:space="preserve">Otra ciudad </t>
    </r>
    <r>
      <rPr>
        <b/>
        <vertAlign val="superscript"/>
        <sz val="9"/>
        <rFont val="Arial"/>
        <family val="2"/>
      </rPr>
      <t>2</t>
    </r>
  </si>
  <si>
    <r>
      <rPr>
        <vertAlign val="superscript"/>
        <sz val="8"/>
        <rFont val="Arial"/>
        <family val="2"/>
      </rPr>
      <t>2</t>
    </r>
    <r>
      <rPr>
        <sz val="8"/>
        <rFont val="Arial"/>
        <family val="2"/>
      </rPr>
      <t xml:space="preserve"> Incluye a La Mesilla del departamento de Huehuetenango, La Técnica de Petén y a quienes declararon que cruzarán en lancha o embarcación en el mar.</t>
    </r>
  </si>
  <si>
    <r>
      <rPr>
        <vertAlign val="superscript"/>
        <sz val="8"/>
        <rFont val="Arial"/>
        <family val="2"/>
      </rPr>
      <t>1</t>
    </r>
    <r>
      <rPr>
        <sz val="8"/>
        <rFont val="Arial"/>
        <family val="2"/>
      </rPr>
      <t xml:space="preserve"> Incluye a aquéllos que declararon no dirigirse ni a una finca/ejido/rancho o ciudad/localidad en especial, además de aquéllos que no especificaron su respuesta.</t>
    </r>
  </si>
  <si>
    <t>*</t>
  </si>
  <si>
    <t xml:space="preserve">Fuente: EMIF SUR 2017. </t>
  </si>
  <si>
    <t>Fuente: EMIF SUR 2017.</t>
  </si>
  <si>
    <t>Sin ingreso</t>
  </si>
  <si>
    <r>
      <t>1</t>
    </r>
    <r>
      <rPr>
        <sz val="8"/>
        <rFont val="Arial"/>
        <family val="2"/>
      </rPr>
      <t xml:space="preserve"> Para generar los múltiplos de salario mínimo se homologó a pesos mexicanos. El salario vigente en 2017, fue de 80.75 pesos diarios en todo el país.</t>
    </r>
  </si>
  <si>
    <t>Otro puesto</t>
  </si>
  <si>
    <r>
      <t>1</t>
    </r>
    <r>
      <rPr>
        <sz val="8"/>
        <rFont val="Arial"/>
        <family val="2"/>
      </rPr>
      <t xml:space="preserve">  Para generar los múltiplos de salario mínimo se homologó a pesos mexicanos. El salario vigente en 2017, fue de 80.75 pesos diarios en todo el país.</t>
    </r>
  </si>
  <si>
    <t xml:space="preserve">ABSOLUTOS </t>
  </si>
  <si>
    <t>4.1. Migrantes guatemaltecos procedentes de Guatemala a México.
Dimensión geográfica y temporal, departamento y tipo de localidad de residencia, según tiempo que permanecerán en México, (enero-diciembre) 2017</t>
  </si>
  <si>
    <r>
      <t>ABSOLUTOS</t>
    </r>
    <r>
      <rPr>
        <b/>
        <sz val="9"/>
        <color rgb="FFFF0000"/>
        <rFont val="Arial"/>
        <family val="2"/>
      </rPr>
      <t/>
    </r>
  </si>
  <si>
    <t>4.2. Migrantes guatemaltecos procedentes de Guatemala a México.
Sexo y grupos de edad, según tiempo que permanecerán en México, (enero-diciembre) 2017</t>
  </si>
  <si>
    <t>4.3. Migrantes guatemaltecos procedentes de Guatemala a México.
Sexo y condición de hablante de lengua indígena, según tiempo que permanecerán en México, (enero-diciembre) 2017</t>
  </si>
  <si>
    <t>4.4. Migrantes guatemaltecos procedentes de Guatemala a México.
Sexo y condición de alfabetismo, según tiempo que permanecerán en México, (enero-diciembre) 2017</t>
  </si>
  <si>
    <t>4.5. Migrantes guatemaltecos procedentes de Guatemala a México.
Sexo y nivel de instrucción, según tiempo que permanecerán en México, (enero-diciembre) 2017</t>
  </si>
  <si>
    <t>4.8. Migrantes guatemaltecos procedentes de Guatemala a México.
Ciudad guatemalteca por donde cruzará y lugar al que se dirige en México, según tiempo que permanecerán en México, (enero-diciembre) 2017</t>
  </si>
  <si>
    <t>4.6. Migrantes guatemaltecos procedentes de Guatemala a México.
Sexo y situación conyugal, según tiempo que permanecerán en México, (enero-diciembre) 2017</t>
  </si>
  <si>
    <t>4.7. Migrantes guatemaltecos procedentes de Guatemala a México.
Sexo y relación de parentesco con el jefe del hogar, según tiempo que permanecerán en México, (enero-diciembre) 2017</t>
  </si>
  <si>
    <t>4.9. Migrantes guatemaltecos procedentes de Guatemala a México.
Ciudad guatemalteca por donde cruzará y condición de documento para cruzar a México, según tiempo que permanecerán en México, (enero-diciembre) 2017</t>
  </si>
  <si>
    <t>4.10. Migrantes guatemaltecos procedentes de Guatemala a México.
Departamento guatemalteco de residencia y condición de documento para cruzar a México, según tiempo que permanecerán en México, (enero-diciembre) 2017</t>
  </si>
  <si>
    <t>4.11. Migrantes guatemaltecos procedentes de Guatemala a México.
Condición de documento para cruzar a México y medio de cruce, según tiempo que permanecerán en México, (enero-diciembre) 2017</t>
  </si>
  <si>
    <t>4.12. Migrantes guatemaltecos procedentes de Guatemala a México.
Condición laboral en Guatemala, según tiempo que permanecerán en México, (enero-diciembre) 2017</t>
  </si>
  <si>
    <t>4.14. Migrantes guatemaltecos procedentes de Guatemala a México.
Experiencia migratoria antes de cruzar a México, según tiempo que permanecerán en México, (enero-diciembre) 2017</t>
  </si>
  <si>
    <t>4.15. Migrantes guatemaltecos procedentes de Guatemala a México.
Experiencia migratoria y laboral en el último viaje a México, según tiempo que permanecerán en México, (enero-diciembre) 2017</t>
  </si>
  <si>
    <t>4.16. Migrantes guatemaltecos procedentes de Guatemala a México, que trabajaron en el último viaje a México. Sexo y sector de actividad en la última experiencia laboral en México, según tiempo que permanecerán en México, (enero-diciembre) 2017</t>
  </si>
  <si>
    <t>4.17. Migrantes guatemaltecos procedentes de Guatemala a México, que trabajaron en el último viaje a México. Ciudad guatemalteca por la que cruzó y sector de actividad en la última experiencia laboral en México, según tiempo que permanecerán en México, (enero-diciembre) 2017</t>
  </si>
  <si>
    <t>4.18. Migrantes guatemaltecos procedentes de Guatemala a México, que trabajaron en el último viaje a México. Sector de actividad en la última experiencia laboral en México y nivel de instrucción, según tiempo que permanecerán en México, (enero-diciembre) 2017</t>
  </si>
  <si>
    <t>4.19. Migrantes guatemaltecos procedentes de Guatemala a México, que trabajaron en el último viaje a México. Sector de actividad e ingreso recibido en múltiplos de salario mínimo en la última experiencia laboral en México, según tiempo que permanecerán en México, (enero-diciembre) 2017</t>
  </si>
  <si>
    <t>4.26. Migrantes guatemaltecos procedentes de Guatemala a México, que trabajaron en el último viaje a México. Sexo e ingreso recibido en múltiplos de salario mínimo en la última experiencia laboral en México, según tiempo que permanecerán en México, (enero-diciembre) 2017</t>
  </si>
  <si>
    <t>4.27. Migrantes guatemaltecos procedentes de Guatemala a México, que trabajaron en el último viaje a México. Nivel de instrucción e ingreso recibido en múltiplos de salario mínimo en la última experiencia laboral en México, según tiempo que permanecerán en México, (enero-diciembre) 2017</t>
  </si>
  <si>
    <r>
      <rPr>
        <b/>
        <sz val="8"/>
        <rFont val="Arial"/>
        <family val="2"/>
      </rPr>
      <t>NC.</t>
    </r>
    <r>
      <rPr>
        <sz val="8"/>
        <rFont val="Arial"/>
        <family val="2"/>
      </rPr>
      <t xml:space="preserve"> No Calculado</t>
    </r>
  </si>
  <si>
    <t>Nota:</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</si>
  <si>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Sur”).</t>
  </si>
  <si>
    <t xml:space="preserve">No especificado en Chiapas </t>
  </si>
  <si>
    <t>4.13. Migrantes guatemaltecos procedentes de Guatemala a México.
Sexo y sector de actividad en el que pretenden trabajar en México, según tiempo que permanecerán en México, (enero-diciembre) 2017</t>
  </si>
  <si>
    <t>Sexo y ocupación u oficio en México</t>
  </si>
  <si>
    <t>4.20. Migrantes guatemaltecos procedentes de Guatemala a México, que trabajaron en el último viaje a México.
Sexo y ocupación u oficio desempeñado en la última experiencia laboral en México, según tiempo que permanecerán en México, (enero-diciembre) 2017</t>
  </si>
  <si>
    <t>Ocupación u oficio en México y nivel de instrucción</t>
  </si>
  <si>
    <t>4.21. Migrantes guatemaltecos procedentes de Guatemala a México, que trabajaron en el último viaje a México. Ocupación u oficio desempeñado en la última experiencia laboral en México y nivel de instrucción, según tiempo que permanecerán en México, (enero-diciembre) 2017</t>
  </si>
  <si>
    <r>
      <t>Ocupación u oficio e ingreso recibido en múltiplos de salario mínimo (s.m.)</t>
    </r>
    <r>
      <rPr>
        <vertAlign val="superscript"/>
        <sz val="9"/>
        <color theme="0" tint="-4.9989318521683403E-2"/>
        <rFont val="Arial"/>
        <family val="2"/>
      </rPr>
      <t>1</t>
    </r>
    <r>
      <rPr>
        <sz val="9"/>
        <color theme="0" tint="-4.9989318521683403E-2"/>
        <rFont val="Arial"/>
        <family val="2"/>
      </rPr>
      <t xml:space="preserve"> en México</t>
    </r>
  </si>
  <si>
    <t>4.22. Migrantes guatemaltecos procedentes de Guatemala a México, que trabajaron en el último viaje a México. Ocupación u oficio desempeñado en la última experiencia laboral en México e ingreso recibido en múltiplos de salario mínimo, según tiempo que permanecerán en México, (enero-diciembre) 2017</t>
  </si>
  <si>
    <t>4.23. Migrantes guatemaltecos procedentes de Guatemala a México, que trabajaron en el último viaje a México. Sexo y puesto o posición  en la ocupación desempeñado en la última experiencia laboral en México, según tiempo que permanecerán en México, (enero-diciembre) 2017</t>
  </si>
  <si>
    <t>Sexo y puesto o posición en la ocupación en México</t>
  </si>
  <si>
    <t>4.24. Migrantes guatemaltecos procedentes de Guatemala a México, que trabajaron en el último viaje a México. Puesto o posición en la ocupción desempeñado en la última experiencia laboral en México e ingreso recibido en múltiplos de salario mínimo, según tiempo que permanecerán en México, (enero-diciembre) 2017</t>
  </si>
  <si>
    <r>
      <t>Puesto o posición en la ocupación desempeñado e ingreso recibido en múltiplos de salario mínimo (s.m.)</t>
    </r>
    <r>
      <rPr>
        <vertAlign val="superscript"/>
        <sz val="9"/>
        <color theme="0" tint="-4.9989318521683403E-2"/>
        <rFont val="Arial"/>
        <family val="2"/>
      </rPr>
      <t>1</t>
    </r>
    <r>
      <rPr>
        <sz val="9"/>
        <color theme="0" tint="-4.9989318521683403E-2"/>
        <rFont val="Arial"/>
        <family val="2"/>
      </rPr>
      <t xml:space="preserve"> en México</t>
    </r>
  </si>
  <si>
    <t>4.25. Migrantes guatemaltecos procedentes de Guatemala a México, que trabajaron en el último viaje a México. Puesto o posición en la ocupación desempeñado en la última experiencia laboral en México y nivel de instrucción, según tiempo que permanecerán en México, (enero-diciembre) 2017</t>
  </si>
  <si>
    <t>Puesto o posición en la ocupación en México y nivel de instrucción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</si>
</sst>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0.0"/>
    <numFmt numFmtId="165" formatCode="#,##0.0"/>
    <numFmt numFmtId="166" formatCode="###0"/>
    <numFmt numFmtId="167" formatCode="_-* #,##0_-;\-* #,##0_-;_-* &quot;-- &quot;_-;_-@_-"/>
    <numFmt numFmtId="168" formatCode="_-* #,##0.0_-;\-* #,##0.0_-;_-* &quot;-- &quot;_-;_-@_-"/>
  </numFmts>
  <fonts count="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b/>
      <sz val="10"/>
      <name val="Arial"/>
      <family val="2"/>
    </font>
    <font>
      <sz val="10"/>
      <name val="CG Omega"/>
      <family val="2"/>
    </font>
    <font>
      <sz val="10"/>
      <name val="Arial"/>
      <family val="2"/>
    </font>
    <font>
      <sz val="8"/>
      <name val="Arial"/>
      <family val="2"/>
    </font>
    <font>
      <vertAlign val="superscript"/>
      <sz val="9"/>
      <name val="Arial"/>
      <family val="2"/>
    </font>
    <font>
      <vertAlign val="superscript"/>
      <sz val="8"/>
      <name val="Arial"/>
      <family val="2"/>
    </font>
    <font>
      <sz val="9"/>
      <color indexed="10"/>
      <name val="Arial"/>
      <family val="2"/>
    </font>
    <font>
      <b/>
      <i/>
      <sz val="9"/>
      <name val="Arial"/>
      <family val="2"/>
    </font>
    <font>
      <b/>
      <vertAlign val="superscript"/>
      <sz val="9"/>
      <name val="Arial"/>
      <family val="2"/>
    </font>
    <font>
      <i/>
      <sz val="9"/>
      <name val="Arial"/>
      <family val="2"/>
    </font>
    <font>
      <b/>
      <sz val="8"/>
      <name val="Arial"/>
      <family val="2"/>
    </font>
    <font>
      <sz val="9"/>
      <color indexed="8"/>
      <name val="Arial"/>
      <family val="2"/>
    </font>
    <font>
      <i/>
      <sz val="8"/>
      <name val="Arial"/>
      <family val="2"/>
    </font>
    <font>
      <sz val="8"/>
      <name val="Arial"/>
      <family val="2"/>
    </font>
    <font>
      <sz val="10"/>
      <name val="CG Omega"/>
      <family val="2"/>
    </font>
    <font>
      <i/>
      <sz val="9"/>
      <color indexed="10"/>
      <name val="Arial"/>
      <family val="2"/>
    </font>
    <font>
      <sz val="10"/>
      <color theme="1" tint="0.499984740745262"/>
      <name val="Arial"/>
      <family val="2"/>
    </font>
    <font>
      <sz val="9"/>
      <color theme="1" tint="0.499984740745262"/>
      <name val="Arial"/>
      <family val="2"/>
    </font>
    <font>
      <sz val="8"/>
      <color theme="1" tint="0.499984740745262"/>
      <name val="Arial"/>
      <family val="2"/>
    </font>
    <font>
      <sz val="10"/>
      <name val="CG Omega"/>
      <family val="2"/>
    </font>
    <font>
      <sz val="9"/>
      <color theme="0" tint="-4.9989318521683403E-2"/>
      <name val="Arial"/>
      <family val="2"/>
    </font>
    <font>
      <b/>
      <sz val="9"/>
      <color theme="0" tint="-4.9989318521683403E-2"/>
      <name val="Arial"/>
      <family val="2"/>
    </font>
    <font>
      <vertAlign val="superscript"/>
      <sz val="9"/>
      <color theme="0" tint="-4.9989318521683403E-2"/>
      <name val="Arial"/>
      <family val="2"/>
    </font>
    <font>
      <b/>
      <sz val="9"/>
      <color indexed="8"/>
      <name val="Arial"/>
      <family val="2"/>
    </font>
    <font>
      <b/>
      <sz val="9"/>
      <color rgb="FFFF0000"/>
      <name val="Arial"/>
      <family val="2"/>
    </font>
    <font>
      <sz val="9"/>
      <color rgb="FFFF0000"/>
      <name val="Arial"/>
      <family val="2"/>
    </font>
    <font>
      <b/>
      <sz val="11"/>
      <name val="Calibri"/>
      <family val="2"/>
    </font>
  </fonts>
  <fills count="7">
    <fill>
      <patternFill patternType="none"/>
    </fill>
    <fill>
      <patternFill patternType="gray125"/>
    </fill>
    <fill>
      <patternFill patternType="solid">
        <fgColor rgb="FF5A2363"/>
        <bgColor indexed="64"/>
      </patternFill>
    </fill>
    <fill>
      <patternFill patternType="solid">
        <fgColor theme="0" tint="-0.249977111117893"/>
        <bgColor indexed="64"/>
      </patternFill>
    </fill>
    <fill>
      <patternFill patternType="solid">
        <fgColor rgb="FFBFBFBF"/>
        <bgColor indexed="64"/>
      </patternFill>
    </fill>
    <fill>
      <patternFill patternType="solid">
        <fgColor rgb="FFBFBFBF"/>
        <bgColor indexed="9"/>
      </patternFill>
    </fill>
    <fill>
      <patternFill patternType="solid">
        <fgColor theme="0"/>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top style="thin">
        <color indexed="64"/>
      </top>
      <bottom/>
      <diagonal/>
    </border>
    <border>
      <left/>
      <right/>
      <top/>
      <bottom style="medium">
        <color auto="1"/>
      </bottom>
      <diagonal/>
    </border>
  </borders>
  <cellStyleXfs count="383">
    <xf numFmtId="0" fontId="0" fillId="0" borderId="0" applyNumberFormat="0" applyFill="0" applyBorder="0" applyAlignment="0" applyProtection="0"/>
    <xf numFmtId="0" fontId="9" fillId="0" borderId="0" applyNumberFormat="0" applyFill="0" applyBorder="0" applyAlignment="0" applyProtection="0"/>
    <xf numFmtId="0" fontId="9" fillId="0" borderId="0"/>
    <xf numFmtId="0" fontId="8" fillId="0" borderId="0"/>
    <xf numFmtId="0" fontId="8" fillId="0" borderId="0"/>
    <xf numFmtId="0" fontId="8" fillId="0" borderId="0"/>
    <xf numFmtId="0" fontId="8" fillId="0" borderId="0"/>
    <xf numFmtId="0" fontId="21" fillId="0" borderId="0"/>
    <xf numFmtId="0" fontId="21" fillId="0" borderId="0"/>
    <xf numFmtId="0" fontId="9" fillId="0" borderId="0" applyNumberFormat="0" applyFill="0" applyBorder="0" applyAlignment="0" applyProtection="0"/>
    <xf numFmtId="0" fontId="21" fillId="0" borderId="0"/>
    <xf numFmtId="0" fontId="21" fillId="0" borderId="0"/>
    <xf numFmtId="0" fontId="26" fillId="0" borderId="0"/>
    <xf numFmtId="0" fontId="26" fillId="0" borderId="0"/>
    <xf numFmtId="0" fontId="26"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647">
    <xf numFmtId="0" fontId="0" fillId="0" borderId="0" xfId="0"/>
    <xf numFmtId="0" fontId="6" fillId="2" borderId="3" xfId="1" applyFont="1" applyFill="1" applyBorder="1" applyAlignment="1">
      <alignment vertical="center" wrapText="1"/>
    </xf>
    <xf numFmtId="0" fontId="6" fillId="2" borderId="3" xfId="1" applyFont="1" applyFill="1" applyBorder="1"/>
    <xf numFmtId="49" fontId="6" fillId="2" borderId="3" xfId="1" applyNumberFormat="1" applyFont="1" applyFill="1" applyBorder="1" applyAlignment="1">
      <alignment horizontal="left"/>
    </xf>
    <xf numFmtId="0" fontId="28" fillId="2" borderId="0" xfId="16" applyFont="1" applyFill="1" applyBorder="1" applyAlignment="1">
      <alignment horizontal="center"/>
    </xf>
    <xf numFmtId="0" fontId="28" fillId="2" borderId="2" xfId="16" applyFont="1" applyFill="1" applyBorder="1" applyAlignment="1">
      <alignment horizontal="center" vertical="center"/>
    </xf>
    <xf numFmtId="49" fontId="28" fillId="2" borderId="2" xfId="16" applyNumberFormat="1" applyFont="1" applyFill="1" applyBorder="1" applyAlignment="1">
      <alignment horizontal="left" vertical="center"/>
    </xf>
    <xf numFmtId="0" fontId="28" fillId="2" borderId="4" xfId="16" applyFont="1" applyFill="1" applyBorder="1" applyAlignment="1">
      <alignment horizontal="center" vertical="center"/>
    </xf>
    <xf numFmtId="49" fontId="28" fillId="2" borderId="4" xfId="16" applyNumberFormat="1" applyFont="1" applyFill="1" applyBorder="1" applyAlignment="1">
      <alignment horizontal="left" vertical="center"/>
    </xf>
    <xf numFmtId="0" fontId="27" fillId="2" borderId="2" xfId="15" applyFont="1" applyFill="1" applyBorder="1" applyAlignment="1">
      <alignment horizontal="center" vertical="center" wrapText="1"/>
    </xf>
    <xf numFmtId="49" fontId="27" fillId="2" borderId="2" xfId="15" applyNumberFormat="1" applyFont="1" applyFill="1" applyBorder="1" applyAlignment="1">
      <alignment horizontal="left" vertical="center" wrapText="1"/>
    </xf>
    <xf numFmtId="0" fontId="27" fillId="2" borderId="4" xfId="15" applyFont="1" applyFill="1" applyBorder="1" applyAlignment="1">
      <alignment horizontal="center" vertical="center" wrapText="1"/>
    </xf>
    <xf numFmtId="49" fontId="27" fillId="2" borderId="4" xfId="15" applyNumberFormat="1" applyFont="1" applyFill="1" applyBorder="1" applyAlignment="1">
      <alignment horizontal="left" vertical="center" wrapText="1"/>
    </xf>
    <xf numFmtId="0" fontId="6" fillId="2" borderId="2" xfId="1" applyFont="1" applyFill="1" applyBorder="1" applyAlignment="1">
      <alignment vertical="center" wrapText="1"/>
    </xf>
    <xf numFmtId="0" fontId="6" fillId="2" borderId="2" xfId="16" applyFont="1" applyFill="1" applyBorder="1" applyAlignment="1">
      <alignment horizontal="center" vertical="top" wrapText="1"/>
    </xf>
    <xf numFmtId="0" fontId="6" fillId="2" borderId="2" xfId="15" applyFont="1" applyFill="1" applyBorder="1" applyAlignment="1">
      <alignment horizontal="center" vertical="center" wrapText="1"/>
    </xf>
    <xf numFmtId="49" fontId="6" fillId="2" borderId="2" xfId="15" applyNumberFormat="1" applyFont="1" applyFill="1" applyBorder="1" applyAlignment="1">
      <alignment horizontal="left" vertical="center" wrapText="1"/>
    </xf>
    <xf numFmtId="167" fontId="5" fillId="3" borderId="0" xfId="16" applyNumberFormat="1" applyFont="1" applyFill="1" applyBorder="1" applyAlignment="1"/>
    <xf numFmtId="49" fontId="6" fillId="3" borderId="0" xfId="1" applyNumberFormat="1" applyFont="1" applyFill="1" applyBorder="1" applyAlignment="1">
      <alignment horizontal="left" wrapText="1"/>
    </xf>
    <xf numFmtId="0" fontId="6" fillId="3" borderId="0" xfId="1" applyFont="1" applyFill="1" applyBorder="1" applyAlignment="1">
      <alignment wrapText="1"/>
    </xf>
    <xf numFmtId="168" fontId="5" fillId="3" borderId="0" xfId="16" applyNumberFormat="1" applyFont="1" applyFill="1" applyBorder="1" applyAlignment="1"/>
    <xf numFmtId="0" fontId="27" fillId="2" borderId="3" xfId="8" applyFont="1" applyFill="1" applyBorder="1" applyAlignment="1">
      <alignment vertical="center" wrapText="1"/>
    </xf>
    <xf numFmtId="0" fontId="27" fillId="2" borderId="3" xfId="1" applyFont="1" applyFill="1" applyBorder="1"/>
    <xf numFmtId="49" fontId="27" fillId="2" borderId="3" xfId="1" applyNumberFormat="1" applyFont="1" applyFill="1" applyBorder="1" applyAlignment="1">
      <alignment horizontal="left"/>
    </xf>
    <xf numFmtId="0" fontId="27" fillId="2" borderId="0" xfId="1" applyFont="1" applyFill="1" applyBorder="1"/>
    <xf numFmtId="49" fontId="27" fillId="2" borderId="0" xfId="1" applyNumberFormat="1" applyFont="1" applyFill="1" applyBorder="1" applyAlignment="1">
      <alignment horizontal="left"/>
    </xf>
    <xf numFmtId="0" fontId="27" fillId="2" borderId="2" xfId="7" applyFont="1" applyFill="1" applyBorder="1" applyAlignment="1">
      <alignment horizontal="center" vertical="center" wrapText="1"/>
    </xf>
    <xf numFmtId="49" fontId="27" fillId="2" borderId="2" xfId="7" applyNumberFormat="1" applyFont="1" applyFill="1" applyBorder="1" applyAlignment="1">
      <alignment horizontal="left" vertical="center" wrapText="1"/>
    </xf>
    <xf numFmtId="49" fontId="27" fillId="2" borderId="0" xfId="7" applyNumberFormat="1" applyFont="1" applyFill="1" applyBorder="1" applyAlignment="1">
      <alignment horizontal="left" vertical="center" wrapText="1"/>
    </xf>
    <xf numFmtId="0" fontId="27" fillId="2" borderId="2" xfId="8" applyFont="1" applyFill="1" applyBorder="1" applyAlignment="1">
      <alignment vertical="center" wrapText="1"/>
    </xf>
    <xf numFmtId="0" fontId="27" fillId="2" borderId="2" xfId="8" applyFont="1" applyFill="1" applyBorder="1" applyAlignment="1">
      <alignment horizontal="center" vertical="center" wrapText="1"/>
    </xf>
    <xf numFmtId="49" fontId="27" fillId="2" borderId="2" xfId="8" applyNumberFormat="1" applyFont="1" applyFill="1" applyBorder="1" applyAlignment="1">
      <alignment horizontal="left" vertical="center" wrapText="1"/>
    </xf>
    <xf numFmtId="0" fontId="27" fillId="2" borderId="2" xfId="7" applyFont="1" applyFill="1" applyBorder="1" applyAlignment="1">
      <alignment horizontal="center" wrapText="1"/>
    </xf>
    <xf numFmtId="49" fontId="27" fillId="2" borderId="2" xfId="7" applyNumberFormat="1" applyFont="1" applyFill="1" applyBorder="1" applyAlignment="1">
      <alignment horizontal="left" wrapText="1"/>
    </xf>
    <xf numFmtId="0" fontId="5" fillId="4" borderId="0" xfId="7" applyFont="1" applyFill="1" applyBorder="1" applyAlignment="1">
      <alignment horizontal="left"/>
    </xf>
    <xf numFmtId="167" fontId="5" fillId="4" borderId="0" xfId="8" applyNumberFormat="1" applyFont="1" applyFill="1" applyBorder="1" applyAlignment="1"/>
    <xf numFmtId="49" fontId="5" fillId="4" borderId="0" xfId="8" applyNumberFormat="1" applyFont="1" applyFill="1" applyBorder="1" applyAlignment="1">
      <alignment horizontal="left"/>
    </xf>
    <xf numFmtId="167" fontId="5" fillId="4" borderId="0" xfId="1" applyNumberFormat="1" applyFont="1" applyFill="1" applyBorder="1" applyAlignment="1"/>
    <xf numFmtId="49" fontId="5" fillId="4" borderId="0" xfId="1" applyNumberFormat="1" applyFont="1" applyFill="1" applyBorder="1" applyAlignment="1"/>
    <xf numFmtId="49" fontId="5" fillId="4" borderId="0" xfId="1" applyNumberFormat="1" applyFont="1" applyFill="1" applyBorder="1" applyAlignment="1">
      <alignment horizontal="left" wrapText="1"/>
    </xf>
    <xf numFmtId="168" fontId="5" fillId="4" borderId="0" xfId="1" applyNumberFormat="1" applyFont="1" applyFill="1" applyBorder="1" applyAlignment="1"/>
    <xf numFmtId="3" fontId="5" fillId="4" borderId="0" xfId="1" applyNumberFormat="1" applyFont="1" applyFill="1" applyBorder="1" applyAlignment="1"/>
    <xf numFmtId="0" fontId="6" fillId="4" borderId="0" xfId="1" applyFont="1" applyFill="1" applyBorder="1" applyAlignment="1">
      <alignment horizontal="left" indent="1"/>
    </xf>
    <xf numFmtId="167" fontId="6" fillId="4" borderId="0" xfId="8" applyNumberFormat="1" applyFont="1" applyFill="1" applyBorder="1" applyAlignment="1"/>
    <xf numFmtId="49" fontId="6" fillId="4" borderId="0" xfId="1" applyNumberFormat="1" applyFont="1" applyFill="1" applyBorder="1" applyAlignment="1">
      <alignment horizontal="left"/>
    </xf>
    <xf numFmtId="167" fontId="6" fillId="4" borderId="0" xfId="1" applyNumberFormat="1" applyFont="1" applyFill="1" applyBorder="1" applyAlignment="1"/>
    <xf numFmtId="0" fontId="6" fillId="4" borderId="0" xfId="1" applyFont="1" applyFill="1" applyBorder="1" applyAlignment="1"/>
    <xf numFmtId="168" fontId="6" fillId="4" borderId="0" xfId="0" applyNumberFormat="1" applyFont="1" applyFill="1" applyBorder="1" applyAlignment="1"/>
    <xf numFmtId="49" fontId="5" fillId="4" borderId="0" xfId="1" applyNumberFormat="1" applyFont="1" applyFill="1" applyBorder="1" applyAlignment="1">
      <alignment horizontal="left"/>
    </xf>
    <xf numFmtId="0" fontId="5" fillId="4" borderId="0" xfId="1" applyFont="1" applyFill="1" applyBorder="1" applyAlignment="1"/>
    <xf numFmtId="0" fontId="6" fillId="4" borderId="0" xfId="7" applyFont="1" applyFill="1" applyBorder="1" applyAlignment="1">
      <alignment horizontal="left" indent="1"/>
    </xf>
    <xf numFmtId="0" fontId="6" fillId="4" borderId="0" xfId="8" applyFont="1" applyFill="1" applyBorder="1" applyAlignment="1">
      <alignment horizontal="left" indent="1"/>
    </xf>
    <xf numFmtId="0" fontId="28" fillId="2" borderId="2" xfId="8" applyFont="1" applyFill="1" applyBorder="1" applyAlignment="1">
      <alignment horizontal="center"/>
    </xf>
    <xf numFmtId="49" fontId="28" fillId="2" borderId="2" xfId="8" applyNumberFormat="1" applyFont="1" applyFill="1" applyBorder="1" applyAlignment="1">
      <alignment horizontal="left"/>
    </xf>
    <xf numFmtId="49" fontId="28" fillId="2" borderId="0" xfId="8" applyNumberFormat="1" applyFont="1" applyFill="1" applyBorder="1" applyAlignment="1">
      <alignment horizontal="left"/>
    </xf>
    <xf numFmtId="49" fontId="27" fillId="2" borderId="0" xfId="7" applyNumberFormat="1" applyFont="1" applyFill="1" applyBorder="1" applyAlignment="1">
      <alignment horizontal="left" wrapText="1"/>
    </xf>
    <xf numFmtId="49" fontId="27" fillId="2" borderId="2" xfId="8" applyNumberFormat="1" applyFont="1" applyFill="1" applyBorder="1" applyAlignment="1">
      <alignment horizontal="left" wrapText="1"/>
    </xf>
    <xf numFmtId="168" fontId="5" fillId="4" borderId="0" xfId="0" applyNumberFormat="1" applyFont="1" applyFill="1" applyBorder="1" applyAlignment="1"/>
    <xf numFmtId="167" fontId="6" fillId="4" borderId="0" xfId="1" applyNumberFormat="1" applyFont="1" applyFill="1" applyBorder="1" applyAlignment="1">
      <alignment wrapText="1"/>
    </xf>
    <xf numFmtId="49" fontId="6" fillId="4" borderId="0" xfId="1" applyNumberFormat="1" applyFont="1" applyFill="1" applyBorder="1" applyAlignment="1">
      <alignment horizontal="left" wrapText="1"/>
    </xf>
    <xf numFmtId="168" fontId="6" fillId="4" borderId="0" xfId="1" applyNumberFormat="1" applyFont="1" applyFill="1" applyBorder="1" applyAlignment="1"/>
    <xf numFmtId="168" fontId="13" fillId="4" borderId="0" xfId="0" applyNumberFormat="1" applyFont="1" applyFill="1" applyBorder="1" applyAlignment="1"/>
    <xf numFmtId="0" fontId="13" fillId="4" borderId="0" xfId="1" applyFont="1" applyFill="1" applyBorder="1" applyAlignment="1"/>
    <xf numFmtId="0" fontId="5" fillId="4" borderId="0" xfId="7" applyFont="1" applyFill="1" applyBorder="1" applyAlignment="1">
      <alignment wrapText="1"/>
    </xf>
    <xf numFmtId="49" fontId="5" fillId="4" borderId="0" xfId="7" applyNumberFormat="1" applyFont="1" applyFill="1" applyBorder="1" applyAlignment="1">
      <alignment horizontal="left" wrapText="1"/>
    </xf>
    <xf numFmtId="0" fontId="6" fillId="4" borderId="0" xfId="8" applyFont="1" applyFill="1" applyBorder="1" applyAlignment="1">
      <alignment horizontal="left" wrapText="1" indent="1"/>
    </xf>
    <xf numFmtId="3" fontId="6" fillId="4" borderId="0" xfId="1" applyNumberFormat="1" applyFont="1" applyFill="1" applyBorder="1" applyAlignment="1">
      <alignment horizontal="left" wrapText="1"/>
    </xf>
    <xf numFmtId="3" fontId="6" fillId="4" borderId="0" xfId="1" applyNumberFormat="1" applyFont="1" applyFill="1" applyBorder="1" applyAlignment="1">
      <alignment wrapText="1"/>
    </xf>
    <xf numFmtId="168" fontId="6" fillId="4" borderId="0" xfId="0" applyNumberFormat="1" applyFont="1" applyFill="1" applyBorder="1" applyAlignment="1">
      <alignment wrapText="1"/>
    </xf>
    <xf numFmtId="0" fontId="5" fillId="4" borderId="0" xfId="7" applyFont="1" applyFill="1" applyBorder="1" applyAlignment="1">
      <alignment horizontal="left" wrapText="1"/>
    </xf>
    <xf numFmtId="3" fontId="6" fillId="4" borderId="0" xfId="1" applyNumberFormat="1" applyFont="1" applyFill="1" applyBorder="1" applyAlignment="1"/>
    <xf numFmtId="168" fontId="5" fillId="4" borderId="0" xfId="1" applyNumberFormat="1" applyFont="1" applyFill="1" applyBorder="1" applyAlignment="1">
      <alignment horizontal="center"/>
    </xf>
    <xf numFmtId="0" fontId="6" fillId="4" borderId="0" xfId="10" applyFont="1" applyFill="1" applyBorder="1" applyAlignment="1">
      <alignment horizontal="left" indent="1"/>
    </xf>
    <xf numFmtId="3" fontId="6" fillId="4" borderId="0" xfId="1" applyNumberFormat="1" applyFont="1" applyFill="1" applyBorder="1" applyAlignment="1">
      <alignment horizontal="left"/>
    </xf>
    <xf numFmtId="168" fontId="6" fillId="4" borderId="0" xfId="0" applyNumberFormat="1" applyFont="1" applyFill="1" applyBorder="1" applyAlignment="1">
      <alignment horizontal="right"/>
    </xf>
    <xf numFmtId="0" fontId="27" fillId="2" borderId="0" xfId="16" applyFont="1" applyFill="1" applyBorder="1" applyAlignment="1"/>
    <xf numFmtId="49" fontId="28" fillId="2" borderId="0" xfId="16" applyNumberFormat="1" applyFont="1" applyFill="1" applyBorder="1" applyAlignment="1">
      <alignment horizontal="left"/>
    </xf>
    <xf numFmtId="49" fontId="27" fillId="2" borderId="0" xfId="15" applyNumberFormat="1" applyFont="1" applyFill="1" applyBorder="1" applyAlignment="1">
      <alignment horizontal="left" vertical="center" wrapText="1"/>
    </xf>
    <xf numFmtId="0" fontId="27" fillId="2" borderId="2" xfId="16" applyFont="1" applyFill="1" applyBorder="1" applyAlignment="1">
      <alignment vertical="center" wrapText="1"/>
    </xf>
    <xf numFmtId="49" fontId="27" fillId="2" borderId="2" xfId="16" applyNumberFormat="1" applyFont="1" applyFill="1" applyBorder="1" applyAlignment="1">
      <alignment horizontal="left" vertical="center" wrapText="1"/>
    </xf>
    <xf numFmtId="0" fontId="27" fillId="2" borderId="2" xfId="15" applyFont="1" applyFill="1" applyBorder="1" applyAlignment="1">
      <alignment horizontal="center" wrapText="1"/>
    </xf>
    <xf numFmtId="49" fontId="27" fillId="2" borderId="2" xfId="15" applyNumberFormat="1" applyFont="1" applyFill="1" applyBorder="1" applyAlignment="1">
      <alignment horizontal="left" wrapText="1"/>
    </xf>
    <xf numFmtId="0" fontId="27" fillId="2" borderId="2" xfId="16" applyFont="1" applyFill="1" applyBorder="1" applyAlignment="1">
      <alignment horizontal="center" vertical="center" wrapText="1"/>
    </xf>
    <xf numFmtId="0" fontId="5" fillId="4" borderId="0" xfId="18" applyFont="1" applyFill="1" applyBorder="1" applyAlignment="1">
      <alignment horizontal="left"/>
    </xf>
    <xf numFmtId="49" fontId="6" fillId="4" borderId="0" xfId="16" applyNumberFormat="1" applyFont="1" applyFill="1" applyBorder="1" applyAlignment="1">
      <alignment horizontal="left"/>
    </xf>
    <xf numFmtId="49" fontId="5" fillId="4" borderId="0" xfId="18" applyNumberFormat="1" applyFont="1" applyFill="1" applyBorder="1" applyAlignment="1">
      <alignment horizontal="left"/>
    </xf>
    <xf numFmtId="0" fontId="16" fillId="4" borderId="0" xfId="0" applyFont="1" applyFill="1" applyBorder="1" applyAlignment="1">
      <alignment horizontal="left" wrapText="1" indent="1"/>
    </xf>
    <xf numFmtId="167" fontId="16" fillId="4" borderId="0" xfId="1" applyNumberFormat="1" applyFont="1" applyFill="1" applyBorder="1" applyAlignment="1"/>
    <xf numFmtId="49" fontId="16" fillId="4" borderId="0" xfId="18" applyNumberFormat="1" applyFont="1" applyFill="1" applyBorder="1" applyAlignment="1">
      <alignment horizontal="left"/>
    </xf>
    <xf numFmtId="49" fontId="16" fillId="4" borderId="0" xfId="1" applyNumberFormat="1" applyFont="1" applyFill="1" applyBorder="1" applyAlignment="1">
      <alignment horizontal="left"/>
    </xf>
    <xf numFmtId="49" fontId="14" fillId="4" borderId="0" xfId="18" applyNumberFormat="1" applyFont="1" applyFill="1" applyBorder="1" applyAlignment="1">
      <alignment horizontal="left"/>
    </xf>
    <xf numFmtId="0" fontId="16" fillId="4" borderId="0" xfId="1" applyFont="1" applyFill="1" applyBorder="1" applyAlignment="1"/>
    <xf numFmtId="168" fontId="16" fillId="4" borderId="0" xfId="0" applyNumberFormat="1" applyFont="1" applyFill="1" applyBorder="1" applyAlignment="1"/>
    <xf numFmtId="168" fontId="16" fillId="4" borderId="0" xfId="1" applyNumberFormat="1" applyFont="1" applyFill="1" applyBorder="1" applyAlignment="1"/>
    <xf numFmtId="165" fontId="16" fillId="4" borderId="0" xfId="1" applyNumberFormat="1" applyFont="1" applyFill="1" applyBorder="1" applyAlignment="1"/>
    <xf numFmtId="0" fontId="16" fillId="4" borderId="0" xfId="1" applyFont="1" applyFill="1" applyBorder="1" applyAlignment="1">
      <alignment horizontal="left" indent="1"/>
    </xf>
    <xf numFmtId="0" fontId="6" fillId="4" borderId="0" xfId="1" applyFont="1" applyFill="1" applyBorder="1" applyAlignment="1">
      <alignment horizontal="left" indent="2"/>
    </xf>
    <xf numFmtId="49" fontId="6" fillId="4" borderId="0" xfId="18" applyNumberFormat="1" applyFont="1" applyFill="1" applyBorder="1" applyAlignment="1">
      <alignment horizontal="left"/>
    </xf>
    <xf numFmtId="165" fontId="6" fillId="4" borderId="0" xfId="1" applyNumberFormat="1" applyFont="1" applyFill="1" applyBorder="1" applyAlignment="1"/>
    <xf numFmtId="0" fontId="6" fillId="4" borderId="0" xfId="1" applyFont="1" applyFill="1" applyBorder="1" applyAlignment="1">
      <alignment horizontal="left" indent="3"/>
    </xf>
    <xf numFmtId="0" fontId="5" fillId="4" borderId="0" xfId="11" applyFont="1" applyFill="1" applyBorder="1" applyAlignment="1">
      <alignment horizontal="left"/>
    </xf>
    <xf numFmtId="49" fontId="5" fillId="4" borderId="0" xfId="11" applyNumberFormat="1" applyFont="1" applyFill="1" applyBorder="1" applyAlignment="1">
      <alignment horizontal="left"/>
    </xf>
    <xf numFmtId="0" fontId="6" fillId="4" borderId="0" xfId="1" applyFont="1" applyFill="1" applyBorder="1" applyAlignment="1">
      <alignment horizontal="left" wrapText="1" indent="1"/>
    </xf>
    <xf numFmtId="164" fontId="6" fillId="4" borderId="0" xfId="1" applyNumberFormat="1" applyFont="1" applyFill="1" applyBorder="1" applyAlignment="1"/>
    <xf numFmtId="0" fontId="6" fillId="4" borderId="0" xfId="11" applyFont="1" applyFill="1" applyBorder="1" applyAlignment="1">
      <alignment horizontal="left" wrapText="1" indent="1"/>
    </xf>
    <xf numFmtId="0" fontId="6" fillId="4" borderId="0" xfId="11" applyFont="1" applyFill="1" applyBorder="1" applyAlignment="1">
      <alignment horizontal="left" wrapText="1" indent="2"/>
    </xf>
    <xf numFmtId="0" fontId="5" fillId="4" borderId="0" xfId="3" applyFont="1" applyFill="1" applyBorder="1" applyAlignment="1">
      <alignment horizontal="left" wrapText="1"/>
    </xf>
    <xf numFmtId="167" fontId="5" fillId="4" borderId="0" xfId="1" applyNumberFormat="1" applyFont="1" applyFill="1" applyBorder="1" applyAlignment="1">
      <alignment wrapText="1"/>
    </xf>
    <xf numFmtId="0" fontId="6" fillId="4" borderId="0" xfId="0" applyFont="1" applyFill="1" applyBorder="1" applyAlignment="1">
      <alignment horizontal="left" indent="2"/>
    </xf>
    <xf numFmtId="167" fontId="6" fillId="4" borderId="0" xfId="1" quotePrefix="1" applyNumberFormat="1" applyFont="1" applyFill="1" applyBorder="1" applyAlignment="1">
      <alignment horizontal="right"/>
    </xf>
    <xf numFmtId="168" fontId="6" fillId="4" borderId="0" xfId="1" applyNumberFormat="1" applyFont="1" applyFill="1" applyBorder="1" applyAlignment="1">
      <alignment wrapText="1"/>
    </xf>
    <xf numFmtId="0" fontId="27" fillId="2" borderId="3" xfId="0" applyFont="1" applyFill="1" applyBorder="1"/>
    <xf numFmtId="49" fontId="27" fillId="2" borderId="3" xfId="0" applyNumberFormat="1" applyFont="1" applyFill="1" applyBorder="1" applyAlignment="1">
      <alignment horizontal="left"/>
    </xf>
    <xf numFmtId="0" fontId="27" fillId="2" borderId="0" xfId="5" applyFont="1" applyFill="1" applyBorder="1" applyAlignment="1"/>
    <xf numFmtId="0" fontId="28" fillId="2" borderId="0" xfId="5" applyFont="1" applyFill="1" applyBorder="1" applyAlignment="1">
      <alignment horizontal="center"/>
    </xf>
    <xf numFmtId="49" fontId="28" fillId="2" borderId="0" xfId="5" applyNumberFormat="1" applyFont="1" applyFill="1" applyBorder="1" applyAlignment="1">
      <alignment horizontal="left"/>
    </xf>
    <xf numFmtId="0" fontId="27" fillId="2" borderId="2" xfId="3" applyFont="1" applyFill="1" applyBorder="1" applyAlignment="1">
      <alignment horizontal="center" vertical="center" wrapText="1"/>
    </xf>
    <xf numFmtId="49" fontId="27" fillId="2" borderId="2" xfId="3" applyNumberFormat="1" applyFont="1" applyFill="1" applyBorder="1" applyAlignment="1">
      <alignment horizontal="left" vertical="center" wrapText="1"/>
    </xf>
    <xf numFmtId="49" fontId="27" fillId="2" borderId="0" xfId="3" applyNumberFormat="1" applyFont="1" applyFill="1" applyBorder="1" applyAlignment="1">
      <alignment horizontal="left" vertical="center" wrapText="1"/>
    </xf>
    <xf numFmtId="0" fontId="27" fillId="2" borderId="2" xfId="5" applyFont="1" applyFill="1" applyBorder="1" applyAlignment="1">
      <alignment vertical="center" wrapText="1"/>
    </xf>
    <xf numFmtId="49" fontId="27" fillId="2" borderId="2" xfId="5" applyNumberFormat="1" applyFont="1" applyFill="1" applyBorder="1" applyAlignment="1">
      <alignment horizontal="left" vertical="center" wrapText="1"/>
    </xf>
    <xf numFmtId="0" fontId="27" fillId="2" borderId="2" xfId="3" applyFont="1" applyFill="1" applyBorder="1" applyAlignment="1">
      <alignment horizontal="center" wrapText="1"/>
    </xf>
    <xf numFmtId="49" fontId="27" fillId="2" borderId="2" xfId="3" applyNumberFormat="1" applyFont="1" applyFill="1" applyBorder="1" applyAlignment="1">
      <alignment horizontal="left" wrapText="1"/>
    </xf>
    <xf numFmtId="0" fontId="27" fillId="2" borderId="2" xfId="5" applyFont="1" applyFill="1" applyBorder="1" applyAlignment="1">
      <alignment horizontal="center" vertical="center" wrapText="1"/>
    </xf>
    <xf numFmtId="0" fontId="5" fillId="4" borderId="0" xfId="6" applyFont="1" applyFill="1" applyBorder="1" applyAlignment="1">
      <alignment horizontal="left"/>
    </xf>
    <xf numFmtId="49" fontId="5" fillId="4" borderId="0" xfId="0" applyNumberFormat="1" applyFont="1" applyFill="1" applyBorder="1" applyAlignment="1">
      <alignment horizontal="left" wrapText="1"/>
    </xf>
    <xf numFmtId="167" fontId="5" fillId="4" borderId="0" xfId="0" applyNumberFormat="1" applyFont="1" applyFill="1" applyBorder="1" applyAlignment="1">
      <alignment wrapText="1"/>
    </xf>
    <xf numFmtId="49" fontId="5" fillId="4" borderId="0" xfId="0" applyNumberFormat="1" applyFont="1" applyFill="1" applyBorder="1" applyAlignment="1">
      <alignment horizontal="left"/>
    </xf>
    <xf numFmtId="0" fontId="5" fillId="4" borderId="0" xfId="0" applyFont="1" applyFill="1" applyBorder="1" applyAlignment="1"/>
    <xf numFmtId="168" fontId="5" fillId="4" borderId="0" xfId="3" applyNumberFormat="1" applyFont="1" applyFill="1" applyBorder="1" applyAlignment="1">
      <alignment horizontal="right" wrapText="1"/>
    </xf>
    <xf numFmtId="165" fontId="5" fillId="4" borderId="0" xfId="3" applyNumberFormat="1" applyFont="1" applyFill="1" applyBorder="1" applyAlignment="1">
      <alignment horizontal="right" wrapText="1"/>
    </xf>
    <xf numFmtId="0" fontId="6" fillId="4" borderId="0" xfId="5" applyFont="1" applyFill="1" applyBorder="1" applyAlignment="1">
      <alignment horizontal="left" wrapText="1" indent="1"/>
    </xf>
    <xf numFmtId="49" fontId="6" fillId="4" borderId="0" xfId="0" applyNumberFormat="1" applyFont="1" applyFill="1" applyBorder="1" applyAlignment="1">
      <alignment horizontal="left" wrapText="1"/>
    </xf>
    <xf numFmtId="167" fontId="6" fillId="4" borderId="0" xfId="0" applyNumberFormat="1" applyFont="1" applyFill="1" applyBorder="1" applyAlignment="1">
      <alignment wrapText="1"/>
    </xf>
    <xf numFmtId="0" fontId="6" fillId="4" borderId="0" xfId="0" applyFont="1" applyFill="1" applyBorder="1" applyAlignment="1">
      <alignment horizontal="left"/>
    </xf>
    <xf numFmtId="0" fontId="6" fillId="4" borderId="0" xfId="0" applyFont="1" applyFill="1" applyBorder="1" applyAlignment="1"/>
    <xf numFmtId="0" fontId="6" fillId="4" borderId="0" xfId="0" applyNumberFormat="1" applyFont="1" applyFill="1" applyBorder="1" applyAlignment="1">
      <alignment horizontal="left" wrapText="1" indent="2"/>
    </xf>
    <xf numFmtId="49" fontId="6" fillId="4" borderId="0" xfId="0" applyNumberFormat="1" applyFont="1" applyFill="1" applyBorder="1" applyAlignment="1">
      <alignment horizontal="left"/>
    </xf>
    <xf numFmtId="167" fontId="6" fillId="4" borderId="0" xfId="0" applyNumberFormat="1" applyFont="1" applyFill="1" applyBorder="1" applyAlignment="1"/>
    <xf numFmtId="0" fontId="6" fillId="4" borderId="0" xfId="3" applyFont="1" applyFill="1" applyBorder="1" applyAlignment="1">
      <alignment horizontal="left" wrapText="1"/>
    </xf>
    <xf numFmtId="0" fontId="6" fillId="4" borderId="0" xfId="3" applyFont="1" applyFill="1" applyBorder="1" applyAlignment="1">
      <alignment horizontal="center" wrapText="1"/>
    </xf>
    <xf numFmtId="0" fontId="6" fillId="4" borderId="0" xfId="6" applyFont="1" applyFill="1" applyBorder="1" applyAlignment="1">
      <alignment horizontal="left" indent="2"/>
    </xf>
    <xf numFmtId="168" fontId="6" fillId="4" borderId="0" xfId="3" applyNumberFormat="1" applyFont="1" applyFill="1" applyBorder="1" applyAlignment="1">
      <alignment horizontal="right" wrapText="1"/>
    </xf>
    <xf numFmtId="3" fontId="6" fillId="4" borderId="0" xfId="0" applyNumberFormat="1" applyFont="1" applyFill="1" applyBorder="1" applyAlignment="1">
      <alignment wrapText="1"/>
    </xf>
    <xf numFmtId="0" fontId="6" fillId="4" borderId="0" xfId="6" applyFont="1" applyFill="1" applyBorder="1" applyAlignment="1">
      <alignment horizontal="left" indent="1"/>
    </xf>
    <xf numFmtId="0" fontId="5" fillId="4" borderId="0" xfId="6" applyFont="1" applyFill="1" applyBorder="1"/>
    <xf numFmtId="3" fontId="5" fillId="4" borderId="0" xfId="0" applyNumberFormat="1" applyFont="1" applyFill="1" applyBorder="1" applyAlignment="1">
      <alignment wrapText="1"/>
    </xf>
    <xf numFmtId="0" fontId="6" fillId="4" borderId="0" xfId="3" applyFont="1" applyFill="1" applyBorder="1" applyAlignment="1">
      <alignment horizontal="left" indent="1"/>
    </xf>
    <xf numFmtId="49" fontId="6" fillId="4" borderId="0" xfId="0" applyNumberFormat="1" applyFont="1" applyFill="1" applyBorder="1" applyAlignment="1"/>
    <xf numFmtId="165" fontId="6" fillId="4" borderId="0" xfId="0" applyNumberFormat="1" applyFont="1" applyFill="1" applyBorder="1" applyAlignment="1"/>
    <xf numFmtId="0" fontId="6" fillId="4" borderId="0" xfId="3" applyFont="1" applyFill="1" applyBorder="1" applyAlignment="1">
      <alignment horizontal="left" indent="2"/>
    </xf>
    <xf numFmtId="49" fontId="5" fillId="4" borderId="0" xfId="3" applyNumberFormat="1" applyFont="1" applyFill="1" applyBorder="1" applyAlignment="1">
      <alignment horizontal="left" wrapText="1"/>
    </xf>
    <xf numFmtId="168" fontId="5" fillId="4" borderId="0" xfId="3" applyNumberFormat="1" applyFont="1" applyFill="1" applyBorder="1" applyAlignment="1">
      <alignment wrapText="1"/>
    </xf>
    <xf numFmtId="0" fontId="6" fillId="4" borderId="0" xfId="3" applyFont="1" applyFill="1" applyBorder="1" applyAlignment="1">
      <alignment horizontal="left" wrapText="1" indent="1"/>
    </xf>
    <xf numFmtId="167" fontId="6" fillId="4" borderId="0" xfId="0" applyNumberFormat="1" applyFont="1" applyFill="1" applyBorder="1"/>
    <xf numFmtId="49" fontId="6" fillId="4" borderId="0" xfId="3" applyNumberFormat="1" applyFont="1" applyFill="1" applyBorder="1" applyAlignment="1">
      <alignment horizontal="left" wrapText="1"/>
    </xf>
    <xf numFmtId="0" fontId="6" fillId="4" borderId="0" xfId="0" applyFont="1" applyFill="1" applyBorder="1"/>
    <xf numFmtId="49" fontId="5" fillId="4" borderId="0" xfId="0" applyNumberFormat="1" applyFont="1" applyFill="1" applyBorder="1" applyAlignment="1">
      <alignment wrapText="1"/>
    </xf>
    <xf numFmtId="0" fontId="5" fillId="4" borderId="0" xfId="3" applyFont="1" applyFill="1" applyBorder="1" applyAlignment="1">
      <alignment horizontal="center" wrapText="1"/>
    </xf>
    <xf numFmtId="0" fontId="6" fillId="4" borderId="0" xfId="0" applyFont="1" applyFill="1" applyBorder="1" applyAlignment="1">
      <alignment horizontal="left" indent="1"/>
    </xf>
    <xf numFmtId="49" fontId="6" fillId="5" borderId="0" xfId="0" applyNumberFormat="1" applyFont="1" applyFill="1" applyBorder="1" applyAlignment="1">
      <alignment horizontal="left" wrapText="1"/>
    </xf>
    <xf numFmtId="49" fontId="27" fillId="2" borderId="0" xfId="3" applyNumberFormat="1" applyFont="1" applyFill="1" applyBorder="1" applyAlignment="1">
      <alignment horizontal="left" wrapText="1"/>
    </xf>
    <xf numFmtId="49" fontId="27" fillId="2" borderId="2" xfId="5" applyNumberFormat="1" applyFont="1" applyFill="1" applyBorder="1" applyAlignment="1">
      <alignment horizontal="left" wrapText="1"/>
    </xf>
    <xf numFmtId="0" fontId="6" fillId="4" borderId="0" xfId="5" applyFont="1" applyFill="1" applyBorder="1" applyAlignment="1">
      <alignment horizontal="left" vertical="center" indent="1"/>
    </xf>
    <xf numFmtId="0" fontId="6" fillId="4" borderId="0" xfId="5" applyFont="1" applyFill="1" applyBorder="1" applyAlignment="1">
      <alignment horizontal="left" indent="1"/>
    </xf>
    <xf numFmtId="49" fontId="6" fillId="4" borderId="0" xfId="0" applyNumberFormat="1" applyFont="1" applyFill="1" applyBorder="1" applyAlignment="1">
      <alignment wrapText="1"/>
    </xf>
    <xf numFmtId="49" fontId="6" fillId="4" borderId="0" xfId="12" applyNumberFormat="1" applyFont="1" applyFill="1" applyBorder="1" applyAlignment="1">
      <alignment horizontal="left" wrapText="1"/>
    </xf>
    <xf numFmtId="0" fontId="5" fillId="4" borderId="0" xfId="12" applyFont="1" applyFill="1" applyBorder="1" applyAlignment="1">
      <alignment horizontal="left" wrapText="1"/>
    </xf>
    <xf numFmtId="49" fontId="6" fillId="4" borderId="0" xfId="0" applyNumberFormat="1" applyFont="1" applyFill="1" applyBorder="1" applyAlignment="1" applyProtection="1">
      <alignment horizontal="left" wrapText="1"/>
    </xf>
    <xf numFmtId="0" fontId="28" fillId="2" borderId="0" xfId="13" applyFont="1" applyFill="1" applyBorder="1" applyAlignment="1">
      <alignment horizontal="center"/>
    </xf>
    <xf numFmtId="0" fontId="27" fillId="2" borderId="2" xfId="12" applyFont="1" applyFill="1" applyBorder="1" applyAlignment="1">
      <alignment horizontal="center" vertical="center" wrapText="1"/>
    </xf>
    <xf numFmtId="0" fontId="27" fillId="2" borderId="2" xfId="13" applyFont="1" applyFill="1" applyBorder="1" applyAlignment="1">
      <alignment vertical="center" wrapText="1"/>
    </xf>
    <xf numFmtId="0" fontId="27" fillId="2" borderId="2" xfId="12" applyFont="1" applyFill="1" applyBorder="1" applyAlignment="1">
      <alignment horizontal="center" wrapText="1"/>
    </xf>
    <xf numFmtId="0" fontId="27" fillId="2" borderId="2" xfId="13" applyFont="1" applyFill="1" applyBorder="1" applyAlignment="1">
      <alignment horizontal="center" vertical="center" wrapText="1"/>
    </xf>
    <xf numFmtId="1" fontId="5" fillId="4" borderId="0" xfId="0" applyNumberFormat="1" applyFont="1" applyFill="1" applyBorder="1" applyAlignment="1">
      <alignment wrapText="1"/>
    </xf>
    <xf numFmtId="0" fontId="6" fillId="4" borderId="0" xfId="0" applyFont="1" applyFill="1" applyBorder="1" applyAlignment="1">
      <alignment horizontal="left" wrapText="1" indent="1"/>
    </xf>
    <xf numFmtId="168" fontId="5" fillId="4" borderId="0" xfId="0" applyNumberFormat="1" applyFont="1" applyFill="1" applyBorder="1" applyAlignment="1">
      <alignment wrapText="1"/>
    </xf>
    <xf numFmtId="0" fontId="6" fillId="4" borderId="0" xfId="4" applyFont="1" applyFill="1" applyBorder="1" applyAlignment="1">
      <alignment horizontal="left" indent="1"/>
    </xf>
    <xf numFmtId="168" fontId="6" fillId="4" borderId="0" xfId="0" quotePrefix="1" applyNumberFormat="1" applyFont="1" applyFill="1" applyBorder="1" applyAlignment="1"/>
    <xf numFmtId="168" fontId="6" fillId="4" borderId="0" xfId="0" quotePrefix="1" applyNumberFormat="1" applyFont="1" applyFill="1" applyBorder="1" applyAlignment="1">
      <alignment horizontal="right"/>
    </xf>
    <xf numFmtId="168" fontId="6" fillId="4" borderId="0" xfId="1" applyNumberFormat="1" applyFont="1" applyFill="1" applyBorder="1" applyAlignment="1">
      <alignment horizontal="right" wrapText="1"/>
    </xf>
    <xf numFmtId="168" fontId="6" fillId="4" borderId="0" xfId="0" applyNumberFormat="1" applyFont="1" applyFill="1" applyBorder="1" applyAlignment="1">
      <alignment horizontal="right" wrapText="1"/>
    </xf>
    <xf numFmtId="168" fontId="6" fillId="4" borderId="0" xfId="0" applyNumberFormat="1" applyFont="1" applyFill="1" applyBorder="1" applyAlignment="1">
      <alignment horizontal="right" vertical="center" wrapText="1"/>
    </xf>
    <xf numFmtId="168" fontId="6" fillId="4" borderId="0" xfId="0" applyNumberFormat="1" applyFont="1" applyFill="1" applyBorder="1" applyAlignment="1">
      <alignment horizontal="right" vertical="center"/>
    </xf>
    <xf numFmtId="168" fontId="13" fillId="4" borderId="0" xfId="0" applyNumberFormat="1" applyFont="1" applyFill="1" applyBorder="1" applyAlignment="1">
      <alignment horizontal="right" vertical="center"/>
    </xf>
    <xf numFmtId="164" fontId="6" fillId="4" borderId="0" xfId="0" applyNumberFormat="1" applyFont="1" applyFill="1" applyBorder="1" applyAlignment="1"/>
    <xf numFmtId="49" fontId="6" fillId="4" borderId="0" xfId="12" applyNumberFormat="1" applyFont="1" applyFill="1" applyBorder="1" applyAlignment="1">
      <alignment horizontal="left" wrapText="1" indent="1"/>
    </xf>
    <xf numFmtId="0" fontId="6" fillId="4" borderId="0" xfId="12" applyFont="1" applyFill="1" applyBorder="1" applyAlignment="1">
      <alignment horizontal="left" wrapText="1" indent="1"/>
    </xf>
    <xf numFmtId="168" fontId="6" fillId="4" borderId="0" xfId="0" applyNumberFormat="1" applyFont="1" applyFill="1" applyBorder="1" applyAlignment="1">
      <alignment horizontal="left" indent="1"/>
    </xf>
    <xf numFmtId="49" fontId="6" fillId="4" borderId="0" xfId="0" applyNumberFormat="1" applyFont="1" applyFill="1" applyBorder="1" applyAlignment="1">
      <alignment horizontal="left" vertical="top" wrapText="1"/>
    </xf>
    <xf numFmtId="0" fontId="6" fillId="2" borderId="0" xfId="1" applyFont="1" applyFill="1" applyBorder="1"/>
    <xf numFmtId="0" fontId="6" fillId="2" borderId="2" xfId="1" applyFont="1" applyFill="1" applyBorder="1"/>
    <xf numFmtId="0" fontId="6" fillId="3" borderId="0" xfId="1" applyFont="1" applyFill="1"/>
    <xf numFmtId="0" fontId="27" fillId="2" borderId="0" xfId="15" applyFont="1" applyFill="1" applyBorder="1" applyAlignment="1">
      <alignment horizontal="center" vertical="center" wrapText="1"/>
    </xf>
    <xf numFmtId="0" fontId="28" fillId="2" borderId="0" xfId="16" applyFont="1" applyFill="1" applyBorder="1" applyAlignment="1">
      <alignment horizontal="center" vertical="center"/>
    </xf>
    <xf numFmtId="0" fontId="28" fillId="2" borderId="0" xfId="8" applyFont="1" applyFill="1" applyBorder="1" applyAlignment="1">
      <alignment horizontal="center"/>
    </xf>
    <xf numFmtId="0" fontId="27" fillId="2" borderId="0" xfId="7" applyFont="1" applyFill="1" applyBorder="1" applyAlignment="1">
      <alignment horizontal="center" vertical="center" wrapText="1"/>
    </xf>
    <xf numFmtId="0" fontId="27" fillId="2" borderId="0" xfId="7" applyFont="1" applyFill="1" applyBorder="1" applyAlignment="1">
      <alignment horizontal="center" vertical="top" wrapText="1"/>
    </xf>
    <xf numFmtId="0" fontId="28" fillId="2" borderId="0" xfId="8" applyFont="1" applyFill="1" applyBorder="1" applyAlignment="1">
      <alignment horizontal="center" vertical="center"/>
    </xf>
    <xf numFmtId="0" fontId="28" fillId="2" borderId="0" xfId="5" applyFont="1" applyFill="1" applyBorder="1" applyAlignment="1">
      <alignment horizontal="center" vertical="center"/>
    </xf>
    <xf numFmtId="0" fontId="27" fillId="2" borderId="0" xfId="3" applyFont="1" applyFill="1" applyBorder="1" applyAlignment="1">
      <alignment horizontal="center" vertical="center" wrapText="1"/>
    </xf>
    <xf numFmtId="0" fontId="27" fillId="2" borderId="0" xfId="3" applyFont="1" applyFill="1" applyBorder="1" applyAlignment="1">
      <alignment horizontal="center" vertical="top" wrapText="1"/>
    </xf>
    <xf numFmtId="0" fontId="27" fillId="2" borderId="0" xfId="12" applyFont="1" applyFill="1" applyBorder="1" applyAlignment="1">
      <alignment horizontal="center" vertical="center" wrapText="1"/>
    </xf>
    <xf numFmtId="0" fontId="27" fillId="2" borderId="0" xfId="12" applyFont="1" applyFill="1" applyBorder="1" applyAlignment="1">
      <alignment horizontal="center" vertical="top" wrapText="1"/>
    </xf>
    <xf numFmtId="0" fontId="28" fillId="2" borderId="0" xfId="8" applyFont="1" applyFill="1" applyBorder="1" applyAlignment="1">
      <alignment horizontal="center" vertical="center"/>
    </xf>
    <xf numFmtId="0" fontId="28" fillId="2" borderId="0" xfId="5" applyFont="1" applyFill="1" applyBorder="1" applyAlignment="1">
      <alignment horizontal="center" vertical="center"/>
    </xf>
    <xf numFmtId="0" fontId="9" fillId="6" borderId="0" xfId="1" applyFont="1" applyFill="1"/>
    <xf numFmtId="0" fontId="6" fillId="6" borderId="1" xfId="1" applyFont="1" applyFill="1" applyBorder="1"/>
    <xf numFmtId="49" fontId="6" fillId="6" borderId="1" xfId="1" applyNumberFormat="1" applyFont="1" applyFill="1" applyBorder="1" applyAlignment="1">
      <alignment horizontal="left"/>
    </xf>
    <xf numFmtId="49" fontId="6" fillId="6" borderId="5" xfId="1" applyNumberFormat="1" applyFont="1" applyFill="1" applyBorder="1" applyAlignment="1">
      <alignment horizontal="left"/>
    </xf>
    <xf numFmtId="0" fontId="6" fillId="6" borderId="5" xfId="1" applyFont="1" applyFill="1" applyBorder="1"/>
    <xf numFmtId="0" fontId="6" fillId="6" borderId="0" xfId="1" applyFont="1" applyFill="1"/>
    <xf numFmtId="0" fontId="6" fillId="6" borderId="0" xfId="1" applyFont="1" applyFill="1" applyBorder="1"/>
    <xf numFmtId="0" fontId="6" fillId="6" borderId="0" xfId="1" applyFont="1" applyFill="1" applyBorder="1" applyAlignment="1">
      <alignment horizontal="left" wrapText="1" indent="1"/>
    </xf>
    <xf numFmtId="49" fontId="6" fillId="6" borderId="0" xfId="1" applyNumberFormat="1" applyFont="1" applyFill="1" applyAlignment="1">
      <alignment horizontal="left"/>
    </xf>
    <xf numFmtId="49" fontId="6" fillId="6" borderId="0" xfId="1" applyNumberFormat="1" applyFont="1" applyFill="1" applyBorder="1" applyAlignment="1">
      <alignment horizontal="left"/>
    </xf>
    <xf numFmtId="0" fontId="5" fillId="6" borderId="0" xfId="15" applyFont="1" applyFill="1" applyBorder="1" applyAlignment="1">
      <alignment horizontal="left" wrapText="1"/>
    </xf>
    <xf numFmtId="49" fontId="6" fillId="6" borderId="0" xfId="1" applyNumberFormat="1" applyFont="1" applyFill="1" applyBorder="1" applyAlignment="1">
      <alignment horizontal="left" wrapText="1"/>
    </xf>
    <xf numFmtId="0" fontId="6" fillId="6" borderId="0" xfId="1" applyFont="1" applyFill="1" applyAlignment="1">
      <alignment horizontal="left" wrapText="1" indent="1"/>
    </xf>
    <xf numFmtId="167" fontId="6" fillId="6" borderId="0" xfId="1" applyNumberFormat="1" applyFont="1" applyFill="1" applyAlignment="1"/>
    <xf numFmtId="49" fontId="6" fillId="6" borderId="0" xfId="0" applyNumberFormat="1" applyFont="1" applyFill="1" applyBorder="1" applyAlignment="1">
      <alignment horizontal="left"/>
    </xf>
    <xf numFmtId="167" fontId="6" fillId="6" borderId="0" xfId="1" applyNumberFormat="1" applyFont="1" applyFill="1" applyBorder="1" applyAlignment="1"/>
    <xf numFmtId="0" fontId="6" fillId="6" borderId="0" xfId="1" applyFont="1" applyFill="1" applyBorder="1" applyAlignment="1"/>
    <xf numFmtId="168" fontId="6" fillId="6" borderId="0" xfId="0" applyNumberFormat="1" applyFont="1" applyFill="1" applyBorder="1" applyAlignment="1"/>
    <xf numFmtId="0" fontId="5" fillId="6" borderId="0" xfId="1" applyFont="1" applyFill="1"/>
    <xf numFmtId="167" fontId="5" fillId="6" borderId="0" xfId="8" applyNumberFormat="1" applyFont="1" applyFill="1" applyBorder="1" applyAlignment="1"/>
    <xf numFmtId="49" fontId="5" fillId="6" borderId="0" xfId="8" applyNumberFormat="1" applyFont="1" applyFill="1" applyBorder="1" applyAlignment="1">
      <alignment horizontal="left"/>
    </xf>
    <xf numFmtId="167" fontId="5" fillId="6" borderId="0" xfId="8" applyNumberFormat="1" applyFont="1" applyFill="1" applyBorder="1" applyAlignment="1">
      <alignment horizontal="left"/>
    </xf>
    <xf numFmtId="49" fontId="5" fillId="6" borderId="0" xfId="1" applyNumberFormat="1" applyFont="1" applyFill="1" applyBorder="1" applyAlignment="1">
      <alignment horizontal="left" wrapText="1"/>
    </xf>
    <xf numFmtId="3" fontId="5" fillId="6" borderId="0" xfId="1" applyNumberFormat="1" applyFont="1" applyFill="1" applyBorder="1" applyAlignment="1">
      <alignment wrapText="1"/>
    </xf>
    <xf numFmtId="168" fontId="5" fillId="6" borderId="0" xfId="1" applyNumberFormat="1" applyFont="1" applyFill="1" applyBorder="1" applyAlignment="1"/>
    <xf numFmtId="3" fontId="5" fillId="6" borderId="0" xfId="1" applyNumberFormat="1" applyFont="1" applyFill="1" applyBorder="1" applyAlignment="1"/>
    <xf numFmtId="167" fontId="6" fillId="6" borderId="0" xfId="8" applyNumberFormat="1" applyFont="1" applyFill="1" applyBorder="1" applyAlignment="1"/>
    <xf numFmtId="0" fontId="6" fillId="6" borderId="0" xfId="1" applyFont="1" applyFill="1" applyAlignment="1"/>
    <xf numFmtId="49" fontId="6" fillId="6" borderId="0" xfId="8" applyNumberFormat="1" applyFont="1" applyFill="1" applyBorder="1" applyAlignment="1">
      <alignment horizontal="left"/>
    </xf>
    <xf numFmtId="167" fontId="6" fillId="6" borderId="0" xfId="1" applyNumberFormat="1" applyFont="1" applyFill="1" applyBorder="1" applyAlignment="1">
      <alignment horizontal="left"/>
    </xf>
    <xf numFmtId="0" fontId="5" fillId="6" borderId="0" xfId="8" applyFont="1" applyFill="1" applyBorder="1" applyAlignment="1"/>
    <xf numFmtId="0" fontId="6" fillId="6" borderId="0" xfId="0" applyFont="1" applyFill="1" applyBorder="1" applyAlignment="1">
      <alignment horizontal="left" wrapText="1" indent="1"/>
    </xf>
    <xf numFmtId="168" fontId="6" fillId="6" borderId="0" xfId="16" applyNumberFormat="1" applyFont="1" applyFill="1" applyBorder="1" applyAlignment="1"/>
    <xf numFmtId="168" fontId="6" fillId="6" borderId="0" xfId="0" applyNumberFormat="1" applyFont="1" applyFill="1" applyBorder="1" applyAlignment="1">
      <alignment wrapText="1"/>
    </xf>
    <xf numFmtId="168" fontId="6" fillId="6" borderId="0" xfId="1" applyNumberFormat="1" applyFont="1" applyFill="1" applyAlignment="1"/>
    <xf numFmtId="0" fontId="5" fillId="6" borderId="0" xfId="7" applyFont="1" applyFill="1" applyBorder="1" applyAlignment="1">
      <alignment horizontal="left" wrapText="1"/>
    </xf>
    <xf numFmtId="164" fontId="5" fillId="6" borderId="0" xfId="1" applyNumberFormat="1" applyFont="1" applyFill="1" applyBorder="1" applyAlignment="1"/>
    <xf numFmtId="167" fontId="6" fillId="6" borderId="0" xfId="1" applyNumberFormat="1" applyFont="1" applyFill="1"/>
    <xf numFmtId="168" fontId="6" fillId="6" borderId="0" xfId="1" applyNumberFormat="1" applyFont="1" applyFill="1" applyBorder="1" applyAlignment="1"/>
    <xf numFmtId="43" fontId="6" fillId="6" borderId="0" xfId="0" applyNumberFormat="1" applyFont="1" applyFill="1" applyBorder="1" applyAlignment="1"/>
    <xf numFmtId="0" fontId="6" fillId="6" borderId="0" xfId="1" applyFont="1" applyFill="1" applyAlignment="1">
      <alignment horizontal="left" indent="2"/>
    </xf>
    <xf numFmtId="0" fontId="6" fillId="6" borderId="0" xfId="1" applyFont="1" applyFill="1" applyAlignment="1">
      <alignment horizontal="left" indent="1"/>
    </xf>
    <xf numFmtId="0" fontId="6" fillId="6" borderId="0" xfId="1" applyFont="1" applyFill="1" applyBorder="1" applyAlignment="1">
      <alignment horizontal="left" indent="1"/>
    </xf>
    <xf numFmtId="168" fontId="6" fillId="6" borderId="0" xfId="0" applyNumberFormat="1" applyFont="1" applyFill="1" applyBorder="1" applyAlignment="1">
      <alignment horizontal="right"/>
    </xf>
    <xf numFmtId="0" fontId="6" fillId="6" borderId="0" xfId="1" applyFont="1" applyFill="1" applyBorder="1" applyAlignment="1">
      <alignment horizontal="left"/>
    </xf>
    <xf numFmtId="167" fontId="6" fillId="6" borderId="0" xfId="1" applyNumberFormat="1" applyFont="1" applyFill="1" applyBorder="1" applyAlignment="1">
      <alignment wrapText="1"/>
    </xf>
    <xf numFmtId="168" fontId="6" fillId="6" borderId="0" xfId="1" applyNumberFormat="1" applyFont="1" applyFill="1" applyAlignment="1">
      <alignment horizontal="right"/>
    </xf>
    <xf numFmtId="49" fontId="5" fillId="6" borderId="0" xfId="0" applyNumberFormat="1" applyFont="1" applyFill="1" applyBorder="1" applyAlignment="1">
      <alignment horizontal="left" wrapText="1"/>
    </xf>
    <xf numFmtId="49" fontId="6" fillId="6" borderId="0" xfId="0" applyNumberFormat="1" applyFont="1" applyFill="1" applyBorder="1" applyAlignment="1">
      <alignment horizontal="left" wrapText="1"/>
    </xf>
    <xf numFmtId="0" fontId="6" fillId="6" borderId="0" xfId="1" applyFont="1" applyFill="1" applyBorder="1" applyAlignment="1">
      <alignment horizontal="left" wrapText="1" indent="2"/>
    </xf>
    <xf numFmtId="49" fontId="13" fillId="6" borderId="0" xfId="1" applyNumberFormat="1" applyFont="1" applyFill="1" applyBorder="1" applyAlignment="1">
      <alignment horizontal="left"/>
    </xf>
    <xf numFmtId="0" fontId="6" fillId="6" borderId="0" xfId="1" applyFont="1" applyFill="1" applyBorder="1" applyAlignment="1">
      <alignment horizontal="left" indent="2"/>
    </xf>
    <xf numFmtId="0" fontId="6" fillId="6" borderId="1" xfId="1" applyFont="1" applyFill="1" applyBorder="1" applyAlignment="1">
      <alignment horizontal="left" indent="2"/>
    </xf>
    <xf numFmtId="3" fontId="6" fillId="6" borderId="1" xfId="1" applyNumberFormat="1" applyFont="1" applyFill="1" applyBorder="1" applyAlignment="1">
      <alignment vertical="center" wrapText="1"/>
    </xf>
    <xf numFmtId="49" fontId="6" fillId="6" borderId="1" xfId="1" applyNumberFormat="1" applyFont="1" applyFill="1" applyBorder="1" applyAlignment="1">
      <alignment horizontal="left" vertical="center" wrapText="1"/>
    </xf>
    <xf numFmtId="3" fontId="6" fillId="6" borderId="1" xfId="1" applyNumberFormat="1" applyFont="1" applyFill="1" applyBorder="1" applyAlignment="1">
      <alignment horizontal="right"/>
    </xf>
    <xf numFmtId="3" fontId="6" fillId="6" borderId="1" xfId="1" applyNumberFormat="1" applyFont="1" applyFill="1" applyBorder="1"/>
    <xf numFmtId="164" fontId="6" fillId="6" borderId="1" xfId="1" applyNumberFormat="1" applyFont="1" applyFill="1" applyBorder="1"/>
    <xf numFmtId="0" fontId="10" fillId="6" borderId="0" xfId="1" applyFont="1" applyFill="1" applyBorder="1" applyAlignment="1">
      <alignment horizontal="left"/>
    </xf>
    <xf numFmtId="0" fontId="10" fillId="6" borderId="0" xfId="1" applyFont="1" applyFill="1" applyBorder="1"/>
    <xf numFmtId="49" fontId="10" fillId="6" borderId="0" xfId="1" applyNumberFormat="1" applyFont="1" applyFill="1" applyBorder="1" applyAlignment="1">
      <alignment horizontal="left"/>
    </xf>
    <xf numFmtId="1" fontId="10" fillId="6" borderId="0" xfId="1" applyNumberFormat="1" applyFont="1" applyFill="1" applyBorder="1"/>
    <xf numFmtId="2" fontId="10" fillId="6" borderId="0" xfId="1" applyNumberFormat="1" applyFont="1" applyFill="1" applyBorder="1"/>
    <xf numFmtId="0" fontId="10" fillId="6" borderId="0" xfId="1" applyFont="1" applyFill="1"/>
    <xf numFmtId="49" fontId="10" fillId="6" borderId="0" xfId="15" applyNumberFormat="1" applyFont="1" applyFill="1" applyBorder="1"/>
    <xf numFmtId="3" fontId="10" fillId="6" borderId="0" xfId="1" applyNumberFormat="1" applyFont="1" applyFill="1"/>
    <xf numFmtId="49" fontId="10" fillId="6" borderId="0" xfId="1" applyNumberFormat="1" applyFont="1" applyFill="1" applyAlignment="1">
      <alignment horizontal="left"/>
    </xf>
    <xf numFmtId="0" fontId="10" fillId="6" borderId="0" xfId="15" applyFont="1" applyFill="1"/>
    <xf numFmtId="0" fontId="10" fillId="6" borderId="0" xfId="0" applyFont="1" applyFill="1"/>
    <xf numFmtId="49" fontId="9" fillId="6" borderId="0" xfId="1" applyNumberFormat="1" applyFont="1" applyFill="1" applyAlignment="1">
      <alignment horizontal="left"/>
    </xf>
    <xf numFmtId="0" fontId="9" fillId="6" borderId="0" xfId="1" applyFont="1" applyFill="1" applyBorder="1"/>
    <xf numFmtId="49" fontId="9" fillId="6" borderId="0" xfId="1" applyNumberFormat="1" applyFont="1" applyFill="1" applyBorder="1" applyAlignment="1">
      <alignment horizontal="left"/>
    </xf>
    <xf numFmtId="0" fontId="6" fillId="6" borderId="0" xfId="8" applyFont="1" applyFill="1" applyBorder="1" applyAlignment="1">
      <alignment horizontal="left" vertical="center" wrapText="1"/>
    </xf>
    <xf numFmtId="0" fontId="6" fillId="6" borderId="0" xfId="8" applyFont="1" applyFill="1" applyBorder="1" applyAlignment="1">
      <alignment horizontal="center" vertical="center" wrapText="1"/>
    </xf>
    <xf numFmtId="49" fontId="6" fillId="6" borderId="0" xfId="8" applyNumberFormat="1" applyFont="1" applyFill="1" applyBorder="1" applyAlignment="1">
      <alignment horizontal="left" vertical="center" wrapText="1"/>
    </xf>
    <xf numFmtId="0" fontId="6" fillId="6" borderId="0" xfId="7" applyFont="1" applyFill="1" applyBorder="1" applyAlignment="1">
      <alignment horizontal="center" wrapText="1"/>
    </xf>
    <xf numFmtId="49" fontId="6" fillId="6" borderId="0" xfId="7" applyNumberFormat="1" applyFont="1" applyFill="1" applyBorder="1" applyAlignment="1">
      <alignment horizontal="left" wrapText="1"/>
    </xf>
    <xf numFmtId="49" fontId="6" fillId="6" borderId="0" xfId="7" applyNumberFormat="1" applyFont="1" applyFill="1" applyBorder="1" applyAlignment="1">
      <alignment horizontal="left" vertical="center" wrapText="1"/>
    </xf>
    <xf numFmtId="0" fontId="6" fillId="6" borderId="0" xfId="7" applyFont="1" applyFill="1" applyBorder="1" applyAlignment="1">
      <alignment horizontal="center" vertical="center" wrapText="1"/>
    </xf>
    <xf numFmtId="0" fontId="5" fillId="6" borderId="0" xfId="7" applyFont="1" applyFill="1" applyBorder="1" applyAlignment="1">
      <alignment horizontal="left"/>
    </xf>
    <xf numFmtId="167" fontId="5" fillId="6" borderId="0" xfId="1" applyNumberFormat="1" applyFont="1" applyFill="1" applyBorder="1" applyAlignment="1"/>
    <xf numFmtId="167" fontId="6" fillId="6" borderId="0" xfId="8" applyNumberFormat="1" applyFont="1" applyFill="1" applyBorder="1" applyAlignment="1">
      <alignment horizontal="center" wrapText="1"/>
    </xf>
    <xf numFmtId="49" fontId="6" fillId="6" borderId="0" xfId="8" applyNumberFormat="1" applyFont="1" applyFill="1" applyBorder="1" applyAlignment="1">
      <alignment horizontal="left" wrapText="1"/>
    </xf>
    <xf numFmtId="167" fontId="6" fillId="6" borderId="0" xfId="7" applyNumberFormat="1" applyFont="1" applyFill="1" applyBorder="1" applyAlignment="1">
      <alignment horizontal="center" wrapText="1"/>
    </xf>
    <xf numFmtId="168" fontId="6" fillId="6" borderId="0" xfId="16" applyNumberFormat="1" applyFont="1" applyFill="1" applyBorder="1" applyAlignment="1">
      <alignment wrapText="1"/>
    </xf>
    <xf numFmtId="168" fontId="6" fillId="6" borderId="0" xfId="15" applyNumberFormat="1" applyFont="1" applyFill="1" applyBorder="1" applyAlignment="1">
      <alignment wrapText="1"/>
    </xf>
    <xf numFmtId="49" fontId="5" fillId="6" borderId="0" xfId="1" applyNumberFormat="1" applyFont="1" applyFill="1" applyBorder="1" applyAlignment="1">
      <alignment horizontal="left"/>
    </xf>
    <xf numFmtId="0" fontId="5" fillId="6" borderId="0" xfId="1" applyFont="1" applyFill="1" applyBorder="1" applyAlignment="1"/>
    <xf numFmtId="0" fontId="6" fillId="6" borderId="0" xfId="8" applyFont="1" applyFill="1" applyBorder="1" applyAlignment="1">
      <alignment horizontal="left" indent="1"/>
    </xf>
    <xf numFmtId="0" fontId="6" fillId="6" borderId="0" xfId="7" applyFont="1" applyFill="1" applyAlignment="1">
      <alignment horizontal="left"/>
    </xf>
    <xf numFmtId="168" fontId="6" fillId="6" borderId="0" xfId="0" applyNumberFormat="1" applyFont="1" applyFill="1" applyAlignment="1"/>
    <xf numFmtId="0" fontId="6" fillId="6" borderId="0" xfId="7" applyFont="1" applyFill="1" applyAlignment="1">
      <alignment horizontal="left" indent="1"/>
    </xf>
    <xf numFmtId="0" fontId="6" fillId="6" borderId="1" xfId="8" applyFont="1" applyFill="1" applyBorder="1" applyAlignment="1">
      <alignment horizontal="left" vertical="center" indent="1"/>
    </xf>
    <xf numFmtId="165" fontId="6" fillId="6" borderId="1" xfId="1" applyNumberFormat="1" applyFont="1" applyFill="1" applyBorder="1"/>
    <xf numFmtId="165" fontId="13" fillId="6" borderId="1" xfId="1" applyNumberFormat="1" applyFont="1" applyFill="1" applyBorder="1"/>
    <xf numFmtId="4" fontId="13" fillId="6" borderId="1" xfId="1" applyNumberFormat="1" applyFont="1" applyFill="1" applyBorder="1"/>
    <xf numFmtId="0" fontId="10" fillId="6" borderId="0" xfId="7" applyFont="1" applyFill="1"/>
    <xf numFmtId="0" fontId="5" fillId="3" borderId="0" xfId="15" applyFont="1" applyFill="1" applyBorder="1" applyAlignment="1">
      <alignment horizontal="left" wrapText="1"/>
    </xf>
    <xf numFmtId="168" fontId="5" fillId="6" borderId="0" xfId="0" applyNumberFormat="1" applyFont="1" applyFill="1" applyBorder="1" applyAlignment="1"/>
    <xf numFmtId="0" fontId="13" fillId="6" borderId="0" xfId="1" applyFont="1" applyFill="1" applyBorder="1" applyAlignment="1"/>
    <xf numFmtId="168" fontId="13" fillId="6" borderId="0" xfId="0" applyNumberFormat="1" applyFont="1" applyFill="1" applyBorder="1" applyAlignment="1"/>
    <xf numFmtId="168" fontId="6" fillId="6" borderId="0" xfId="0" applyNumberFormat="1" applyFont="1" applyFill="1" applyBorder="1" applyAlignment="1">
      <alignment horizontal="right" vertical="center"/>
    </xf>
    <xf numFmtId="168" fontId="13" fillId="6" borderId="0" xfId="0" applyNumberFormat="1" applyFont="1" applyFill="1" applyBorder="1" applyAlignment="1">
      <alignment horizontal="right" vertical="center"/>
    </xf>
    <xf numFmtId="0" fontId="6" fillId="6" borderId="0" xfId="8" applyFont="1" applyFill="1" applyBorder="1" applyAlignment="1">
      <alignment horizontal="left" vertical="center"/>
    </xf>
    <xf numFmtId="167" fontId="18" fillId="6" borderId="0" xfId="7" applyNumberFormat="1" applyFont="1" applyFill="1" applyBorder="1" applyAlignment="1">
      <alignment horizontal="right" vertical="top"/>
    </xf>
    <xf numFmtId="0" fontId="6" fillId="6" borderId="0" xfId="7" applyFont="1" applyFill="1" applyBorder="1" applyAlignment="1">
      <alignment horizontal="left"/>
    </xf>
    <xf numFmtId="0" fontId="6" fillId="6" borderId="1" xfId="1" applyFont="1" applyFill="1" applyBorder="1" applyAlignment="1">
      <alignment horizontal="left"/>
    </xf>
    <xf numFmtId="0" fontId="13" fillId="6" borderId="1" xfId="1" applyFont="1" applyFill="1" applyBorder="1"/>
    <xf numFmtId="3" fontId="6" fillId="6" borderId="0" xfId="8" applyNumberFormat="1" applyFont="1" applyFill="1" applyBorder="1" applyAlignment="1">
      <alignment horizontal="center" vertical="center" wrapText="1"/>
    </xf>
    <xf numFmtId="3" fontId="6" fillId="6" borderId="0" xfId="7" applyNumberFormat="1" applyFont="1" applyFill="1" applyBorder="1" applyAlignment="1">
      <alignment horizontal="center" wrapText="1"/>
    </xf>
    <xf numFmtId="168" fontId="13" fillId="6" borderId="0" xfId="1" applyNumberFormat="1" applyFont="1" applyFill="1" applyBorder="1" applyAlignment="1"/>
    <xf numFmtId="3" fontId="10" fillId="6" borderId="0" xfId="1" applyNumberFormat="1" applyFont="1" applyFill="1" applyBorder="1"/>
    <xf numFmtId="164" fontId="10" fillId="6" borderId="0" xfId="1" applyNumberFormat="1" applyFont="1" applyFill="1" applyBorder="1"/>
    <xf numFmtId="0" fontId="5" fillId="6" borderId="0" xfId="7" applyFont="1" applyFill="1" applyBorder="1" applyAlignment="1">
      <alignment wrapText="1"/>
    </xf>
    <xf numFmtId="0" fontId="6" fillId="6" borderId="0" xfId="8" applyFont="1" applyFill="1" applyBorder="1" applyAlignment="1">
      <alignment horizontal="left" wrapText="1" indent="1"/>
    </xf>
    <xf numFmtId="168" fontId="6" fillId="6" borderId="0" xfId="0" applyNumberFormat="1" applyFont="1" applyFill="1" applyBorder="1" applyAlignment="1">
      <alignment horizontal="right" vertical="center" wrapText="1"/>
    </xf>
    <xf numFmtId="0" fontId="6" fillId="6" borderId="0" xfId="8" applyFont="1" applyFill="1" applyBorder="1" applyAlignment="1">
      <alignment wrapText="1"/>
    </xf>
    <xf numFmtId="0" fontId="5" fillId="6" borderId="0" xfId="1" applyFont="1" applyFill="1" applyBorder="1" applyAlignment="1">
      <alignment horizontal="left"/>
    </xf>
    <xf numFmtId="3" fontId="6" fillId="6" borderId="1" xfId="1" quotePrefix="1" applyNumberFormat="1" applyFont="1" applyFill="1" applyBorder="1" applyAlignment="1">
      <alignment horizontal="right"/>
    </xf>
    <xf numFmtId="49" fontId="6" fillId="6" borderId="1" xfId="1" applyNumberFormat="1" applyFont="1" applyFill="1" applyBorder="1" applyAlignment="1">
      <alignment horizontal="left" wrapText="1"/>
    </xf>
    <xf numFmtId="165" fontId="6" fillId="6" borderId="1" xfId="1" applyNumberFormat="1" applyFont="1" applyFill="1" applyBorder="1" applyAlignment="1">
      <alignment vertical="center" wrapText="1"/>
    </xf>
    <xf numFmtId="0" fontId="17" fillId="6" borderId="0" xfId="1" applyFont="1" applyFill="1" applyBorder="1"/>
    <xf numFmtId="3" fontId="10" fillId="6" borderId="0" xfId="1" applyNumberFormat="1" applyFont="1" applyFill="1" applyBorder="1" applyAlignment="1">
      <alignment vertical="center" wrapText="1"/>
    </xf>
    <xf numFmtId="49" fontId="10" fillId="6" borderId="0" xfId="1" applyNumberFormat="1" applyFont="1" applyFill="1" applyBorder="1" applyAlignment="1">
      <alignment horizontal="left" vertical="center" wrapText="1"/>
    </xf>
    <xf numFmtId="0" fontId="12" fillId="6" borderId="0" xfId="1" applyFont="1" applyFill="1"/>
    <xf numFmtId="0" fontId="6" fillId="6" borderId="0" xfId="10" applyFont="1" applyFill="1"/>
    <xf numFmtId="168" fontId="5" fillId="6" borderId="0" xfId="1" applyNumberFormat="1" applyFont="1" applyFill="1" applyBorder="1" applyAlignment="1">
      <alignment horizontal="center"/>
    </xf>
    <xf numFmtId="0" fontId="6" fillId="6" borderId="0" xfId="10" applyFont="1" applyFill="1" applyBorder="1" applyAlignment="1">
      <alignment horizontal="left" indent="1"/>
    </xf>
    <xf numFmtId="3" fontId="6" fillId="6" borderId="0" xfId="1" applyNumberFormat="1" applyFont="1" applyFill="1" applyBorder="1" applyAlignment="1">
      <alignment horizontal="left" wrapText="1"/>
    </xf>
    <xf numFmtId="168" fontId="6" fillId="6" borderId="0" xfId="0" applyNumberFormat="1" applyFont="1" applyFill="1" applyBorder="1" applyAlignment="1">
      <alignment horizontal="right" wrapText="1"/>
    </xf>
    <xf numFmtId="3" fontId="6" fillId="6" borderId="0" xfId="1" applyNumberFormat="1" applyFont="1" applyFill="1" applyBorder="1" applyAlignment="1">
      <alignment wrapText="1"/>
    </xf>
    <xf numFmtId="0" fontId="6" fillId="6" borderId="0" xfId="10" applyFont="1" applyFill="1" applyBorder="1" applyAlignment="1">
      <alignment horizontal="left"/>
    </xf>
    <xf numFmtId="167" fontId="6" fillId="6" borderId="0" xfId="1" applyNumberFormat="1" applyFont="1" applyFill="1" applyBorder="1" applyAlignment="1">
      <alignment horizontal="right" wrapText="1"/>
    </xf>
    <xf numFmtId="3" fontId="5" fillId="6" borderId="0" xfId="1" applyNumberFormat="1" applyFont="1" applyFill="1" applyBorder="1" applyAlignment="1">
      <alignment horizontal="left"/>
    </xf>
    <xf numFmtId="3" fontId="6" fillId="6" borderId="0" xfId="1" applyNumberFormat="1" applyFont="1" applyFill="1" applyBorder="1" applyAlignment="1"/>
    <xf numFmtId="3" fontId="6" fillId="6" borderId="0" xfId="1" applyNumberFormat="1" applyFont="1" applyFill="1" applyBorder="1" applyAlignment="1">
      <alignment horizontal="left"/>
    </xf>
    <xf numFmtId="0" fontId="6" fillId="6" borderId="1" xfId="10" applyFont="1" applyFill="1" applyBorder="1"/>
    <xf numFmtId="0" fontId="10" fillId="6" borderId="0" xfId="10" applyFont="1" applyFill="1"/>
    <xf numFmtId="3" fontId="10" fillId="6" borderId="0" xfId="9" applyNumberFormat="1" applyFont="1" applyFill="1" applyBorder="1" applyAlignment="1" applyProtection="1">
      <alignment horizontal="right" vertical="center" wrapText="1"/>
    </xf>
    <xf numFmtId="49" fontId="10" fillId="6" borderId="0" xfId="9" applyNumberFormat="1" applyFont="1" applyFill="1" applyBorder="1" applyAlignment="1" applyProtection="1">
      <alignment horizontal="left" vertical="center" wrapText="1"/>
    </xf>
    <xf numFmtId="0" fontId="10" fillId="6" borderId="0" xfId="9" applyFont="1" applyFill="1"/>
    <xf numFmtId="49" fontId="10" fillId="6" borderId="0" xfId="9" applyNumberFormat="1" applyFont="1" applyFill="1" applyAlignment="1">
      <alignment horizontal="left"/>
    </xf>
    <xf numFmtId="0" fontId="6" fillId="6" borderId="0" xfId="17" applyFont="1" applyFill="1"/>
    <xf numFmtId="0" fontId="5" fillId="6" borderId="0" xfId="18" applyFont="1" applyFill="1" applyBorder="1" applyAlignment="1">
      <alignment horizontal="left"/>
    </xf>
    <xf numFmtId="0" fontId="16" fillId="6" borderId="0" xfId="0" applyFont="1" applyFill="1" applyBorder="1" applyAlignment="1">
      <alignment horizontal="left" wrapText="1" indent="1"/>
    </xf>
    <xf numFmtId="0" fontId="16" fillId="6" borderId="0" xfId="1" applyFont="1" applyFill="1" applyBorder="1" applyAlignment="1"/>
    <xf numFmtId="168" fontId="16" fillId="6" borderId="0" xfId="1" applyNumberFormat="1" applyFont="1" applyFill="1" applyBorder="1" applyAlignment="1"/>
    <xf numFmtId="0" fontId="16" fillId="6" borderId="0" xfId="1" applyFont="1" applyFill="1"/>
    <xf numFmtId="0" fontId="16" fillId="6" borderId="0" xfId="1" applyFont="1" applyFill="1" applyBorder="1" applyAlignment="1">
      <alignment horizontal="left" indent="1"/>
    </xf>
    <xf numFmtId="49" fontId="16" fillId="6" borderId="0" xfId="1" applyNumberFormat="1" applyFont="1" applyFill="1" applyBorder="1" applyAlignment="1">
      <alignment horizontal="left"/>
    </xf>
    <xf numFmtId="0" fontId="6" fillId="6" borderId="0" xfId="1" applyFont="1" applyFill="1" applyBorder="1" applyAlignment="1">
      <alignment horizontal="left" indent="3"/>
    </xf>
    <xf numFmtId="3" fontId="6" fillId="6" borderId="0" xfId="9" applyNumberFormat="1" applyFont="1" applyFill="1" applyBorder="1" applyAlignment="1">
      <alignment horizontal="left" indent="2"/>
    </xf>
    <xf numFmtId="167" fontId="6" fillId="6" borderId="0" xfId="9" applyNumberFormat="1" applyFont="1" applyFill="1" applyBorder="1" applyAlignment="1"/>
    <xf numFmtId="49" fontId="6" fillId="6" borderId="0" xfId="9" applyNumberFormat="1" applyFont="1" applyFill="1" applyBorder="1" applyAlignment="1">
      <alignment horizontal="left"/>
    </xf>
    <xf numFmtId="0" fontId="6" fillId="6" borderId="0" xfId="9" applyFont="1" applyFill="1" applyBorder="1" applyAlignment="1">
      <alignment horizontal="left"/>
    </xf>
    <xf numFmtId="0" fontId="6" fillId="6" borderId="0" xfId="9" applyFont="1" applyFill="1" applyBorder="1" applyAlignment="1"/>
    <xf numFmtId="168" fontId="6" fillId="6" borderId="0" xfId="9" applyNumberFormat="1" applyFont="1" applyFill="1" applyBorder="1" applyAlignment="1"/>
    <xf numFmtId="167" fontId="5" fillId="6" borderId="0" xfId="1" applyNumberFormat="1" applyFont="1" applyFill="1"/>
    <xf numFmtId="3" fontId="6" fillId="6" borderId="0" xfId="16" applyNumberFormat="1" applyFont="1" applyFill="1" applyBorder="1" applyAlignment="1">
      <alignment horizontal="right"/>
    </xf>
    <xf numFmtId="167" fontId="16" fillId="6" borderId="0" xfId="1" applyNumberFormat="1" applyFont="1" applyFill="1" applyBorder="1" applyAlignment="1" applyProtection="1">
      <alignment wrapText="1"/>
    </xf>
    <xf numFmtId="0" fontId="16" fillId="6" borderId="0" xfId="9" applyFont="1" applyFill="1" applyBorder="1" applyAlignment="1"/>
    <xf numFmtId="167" fontId="16" fillId="6" borderId="0" xfId="1" applyNumberFormat="1" applyFont="1" applyFill="1" applyBorder="1" applyAlignment="1">
      <alignment horizontal="right"/>
    </xf>
    <xf numFmtId="3" fontId="16" fillId="6" borderId="0" xfId="1" applyNumberFormat="1" applyFont="1" applyFill="1" applyBorder="1" applyAlignment="1">
      <alignment horizontal="right"/>
    </xf>
    <xf numFmtId="167" fontId="6" fillId="6" borderId="0" xfId="1" applyNumberFormat="1" applyFont="1" applyFill="1" applyBorder="1" applyAlignment="1">
      <alignment horizontal="right"/>
    </xf>
    <xf numFmtId="3" fontId="6" fillId="6" borderId="0" xfId="1" applyNumberFormat="1" applyFont="1" applyFill="1" applyBorder="1" applyAlignment="1">
      <alignment horizontal="right"/>
    </xf>
    <xf numFmtId="3" fontId="22" fillId="6" borderId="0" xfId="1" applyNumberFormat="1" applyFont="1" applyFill="1" applyBorder="1" applyAlignment="1"/>
    <xf numFmtId="168" fontId="6" fillId="6" borderId="0" xfId="1" applyNumberFormat="1" applyFont="1" applyFill="1" applyBorder="1" applyAlignment="1">
      <alignment horizontal="right"/>
    </xf>
    <xf numFmtId="168" fontId="16" fillId="6" borderId="0" xfId="1" applyNumberFormat="1" applyFont="1" applyFill="1" applyBorder="1" applyAlignment="1">
      <alignment horizontal="right"/>
    </xf>
    <xf numFmtId="49" fontId="6" fillId="6" borderId="0" xfId="1" applyNumberFormat="1" applyFont="1" applyFill="1" applyBorder="1" applyAlignment="1" applyProtection="1">
      <alignment horizontal="left" wrapText="1"/>
    </xf>
    <xf numFmtId="49" fontId="16" fillId="6" borderId="0" xfId="1" applyNumberFormat="1" applyFont="1" applyFill="1" applyBorder="1" applyAlignment="1" applyProtection="1">
      <alignment horizontal="left" wrapText="1"/>
    </xf>
    <xf numFmtId="3" fontId="13" fillId="6" borderId="0" xfId="1" applyNumberFormat="1" applyFont="1" applyFill="1" applyBorder="1" applyAlignment="1"/>
    <xf numFmtId="0" fontId="6" fillId="6" borderId="0" xfId="9" applyFont="1" applyFill="1" applyBorder="1"/>
    <xf numFmtId="49" fontId="16" fillId="6" borderId="0" xfId="1" applyNumberFormat="1" applyFont="1" applyFill="1" applyBorder="1" applyAlignment="1">
      <alignment horizontal="left" wrapText="1"/>
    </xf>
    <xf numFmtId="167" fontId="5" fillId="6" borderId="0" xfId="1" applyNumberFormat="1" applyFont="1" applyFill="1" applyAlignment="1">
      <alignment horizontal="right" vertical="center"/>
    </xf>
    <xf numFmtId="3" fontId="6" fillId="6" borderId="1" xfId="9" applyNumberFormat="1" applyFont="1" applyFill="1" applyBorder="1" applyAlignment="1">
      <alignment vertical="center" wrapText="1"/>
    </xf>
    <xf numFmtId="49" fontId="6" fillId="6" borderId="1" xfId="9" applyNumberFormat="1" applyFont="1" applyFill="1" applyBorder="1" applyAlignment="1">
      <alignment horizontal="left" vertical="center" wrapText="1"/>
    </xf>
    <xf numFmtId="0" fontId="6" fillId="6" borderId="1" xfId="9" applyFont="1" applyFill="1" applyBorder="1"/>
    <xf numFmtId="49" fontId="6" fillId="6" borderId="1" xfId="9" applyNumberFormat="1" applyFont="1" applyFill="1" applyBorder="1" applyAlignment="1">
      <alignment horizontal="left"/>
    </xf>
    <xf numFmtId="3" fontId="10" fillId="6" borderId="0" xfId="9" applyNumberFormat="1" applyFont="1" applyFill="1" applyBorder="1" applyAlignment="1">
      <alignment vertical="center" wrapText="1"/>
    </xf>
    <xf numFmtId="49" fontId="10" fillId="6" borderId="0" xfId="9" applyNumberFormat="1" applyFont="1" applyFill="1" applyBorder="1" applyAlignment="1">
      <alignment horizontal="left" vertical="center" wrapText="1"/>
    </xf>
    <xf numFmtId="0" fontId="6" fillId="6" borderId="0" xfId="9" applyFont="1" applyFill="1"/>
    <xf numFmtId="49" fontId="6" fillId="6" borderId="0" xfId="9" applyNumberFormat="1" applyFont="1" applyFill="1" applyAlignment="1">
      <alignment horizontal="left"/>
    </xf>
    <xf numFmtId="0" fontId="5" fillId="6" borderId="0" xfId="11" applyFont="1" applyFill="1" applyBorder="1" applyAlignment="1">
      <alignment horizontal="left"/>
    </xf>
    <xf numFmtId="167" fontId="6" fillId="6" borderId="0" xfId="1" quotePrefix="1" applyNumberFormat="1" applyFont="1" applyFill="1" applyBorder="1" applyAlignment="1">
      <alignment horizontal="right"/>
    </xf>
    <xf numFmtId="167" fontId="30" fillId="6" borderId="0" xfId="7" applyNumberFormat="1" applyFont="1" applyFill="1" applyBorder="1" applyAlignment="1">
      <alignment horizontal="right" vertical="top"/>
    </xf>
    <xf numFmtId="0" fontId="6" fillId="6" borderId="1" xfId="1" applyFont="1" applyFill="1" applyBorder="1" applyAlignment="1">
      <alignment horizontal="left" indent="1"/>
    </xf>
    <xf numFmtId="49" fontId="6" fillId="6" borderId="1" xfId="1" quotePrefix="1" applyNumberFormat="1" applyFont="1" applyFill="1" applyBorder="1" applyAlignment="1">
      <alignment horizontal="left"/>
    </xf>
    <xf numFmtId="3" fontId="6" fillId="6" borderId="1" xfId="1" applyNumberFormat="1" applyFont="1" applyFill="1" applyBorder="1" applyAlignment="1">
      <alignment horizontal="right" vertical="center" wrapText="1"/>
    </xf>
    <xf numFmtId="3" fontId="10" fillId="6" borderId="0" xfId="9" applyNumberFormat="1" applyFont="1" applyFill="1" applyBorder="1"/>
    <xf numFmtId="49" fontId="10" fillId="6" borderId="0" xfId="9" applyNumberFormat="1" applyFont="1" applyFill="1" applyBorder="1" applyAlignment="1">
      <alignment horizontal="left"/>
    </xf>
    <xf numFmtId="0" fontId="10" fillId="6" borderId="0" xfId="9" applyFont="1" applyFill="1" applyBorder="1"/>
    <xf numFmtId="167" fontId="5" fillId="6" borderId="0" xfId="1" applyNumberFormat="1" applyFont="1" applyFill="1" applyBorder="1"/>
    <xf numFmtId="0" fontId="6" fillId="6" borderId="0" xfId="9" applyFont="1" applyFill="1" applyBorder="1" applyAlignment="1">
      <alignment horizontal="left" indent="1"/>
    </xf>
    <xf numFmtId="3" fontId="6" fillId="6" borderId="0" xfId="9" applyNumberFormat="1" applyFont="1" applyFill="1" applyBorder="1" applyAlignment="1">
      <alignment horizontal="left"/>
    </xf>
    <xf numFmtId="3" fontId="6" fillId="6" borderId="0" xfId="1" applyNumberFormat="1" applyFont="1" applyFill="1" applyBorder="1" applyAlignment="1" applyProtection="1">
      <alignment horizontal="left" wrapText="1"/>
    </xf>
    <xf numFmtId="167" fontId="6" fillId="6" borderId="0" xfId="9" applyNumberFormat="1" applyFont="1" applyFill="1" applyBorder="1" applyAlignment="1">
      <alignment wrapText="1"/>
    </xf>
    <xf numFmtId="3" fontId="6" fillId="6" borderId="0" xfId="9" applyNumberFormat="1" applyFont="1" applyFill="1" applyBorder="1" applyAlignment="1">
      <alignment horizontal="left" wrapText="1"/>
    </xf>
    <xf numFmtId="167" fontId="6" fillId="6" borderId="0" xfId="1" applyNumberFormat="1" applyFont="1" applyFill="1" applyBorder="1"/>
    <xf numFmtId="168" fontId="5" fillId="6" borderId="0" xfId="1" applyNumberFormat="1" applyFont="1" applyFill="1" applyBorder="1" applyAlignment="1">
      <alignment horizontal="right"/>
    </xf>
    <xf numFmtId="167" fontId="5" fillId="6" borderId="0" xfId="11" applyNumberFormat="1" applyFont="1" applyFill="1" applyBorder="1" applyAlignment="1"/>
    <xf numFmtId="3" fontId="5" fillId="6" borderId="0" xfId="11" applyNumberFormat="1" applyFont="1" applyFill="1" applyBorder="1" applyAlignment="1">
      <alignment horizontal="left"/>
    </xf>
    <xf numFmtId="3" fontId="5" fillId="6" borderId="0" xfId="11" applyNumberFormat="1" applyFont="1" applyFill="1" applyBorder="1" applyAlignment="1"/>
    <xf numFmtId="167" fontId="6" fillId="6" borderId="0" xfId="11" applyNumberFormat="1" applyFont="1" applyFill="1" applyBorder="1" applyAlignment="1"/>
    <xf numFmtId="165" fontId="6" fillId="6" borderId="0" xfId="1" applyNumberFormat="1" applyFont="1" applyFill="1" applyBorder="1" applyAlignment="1">
      <alignment horizontal="left"/>
    </xf>
    <xf numFmtId="165" fontId="6" fillId="6" borderId="0" xfId="1" applyNumberFormat="1" applyFont="1" applyFill="1" applyBorder="1"/>
    <xf numFmtId="3" fontId="6" fillId="6" borderId="0" xfId="1" applyNumberFormat="1" applyFont="1" applyFill="1" applyBorder="1"/>
    <xf numFmtId="168" fontId="6" fillId="6" borderId="0" xfId="1" applyNumberFormat="1" applyFont="1" applyFill="1" applyBorder="1"/>
    <xf numFmtId="165" fontId="5" fillId="6" borderId="0" xfId="11" applyNumberFormat="1" applyFont="1" applyFill="1" applyBorder="1" applyAlignment="1">
      <alignment horizontal="left"/>
    </xf>
    <xf numFmtId="3" fontId="6" fillId="6" borderId="1" xfId="1" applyNumberFormat="1" applyFont="1" applyFill="1" applyBorder="1" applyAlignment="1"/>
    <xf numFmtId="164" fontId="6" fillId="6" borderId="1" xfId="1" applyNumberFormat="1" applyFont="1" applyFill="1" applyBorder="1" applyAlignment="1"/>
    <xf numFmtId="0" fontId="6" fillId="6" borderId="1" xfId="1" applyFont="1" applyFill="1" applyBorder="1" applyAlignment="1"/>
    <xf numFmtId="0" fontId="10" fillId="6" borderId="0" xfId="1" applyFont="1" applyFill="1" applyAlignment="1">
      <alignment horizontal="left" indent="3"/>
    </xf>
    <xf numFmtId="0" fontId="10" fillId="6" borderId="0" xfId="1" applyFont="1" applyFill="1" applyAlignment="1"/>
    <xf numFmtId="0" fontId="6" fillId="6" borderId="0" xfId="1" applyFont="1" applyFill="1" applyAlignment="1">
      <alignment horizontal="left" indent="3"/>
    </xf>
    <xf numFmtId="0" fontId="6" fillId="6" borderId="0" xfId="8" applyFont="1" applyFill="1" applyBorder="1" applyAlignment="1">
      <alignment vertical="center" wrapText="1"/>
    </xf>
    <xf numFmtId="0" fontId="5" fillId="6" borderId="0" xfId="3" applyFont="1" applyFill="1" applyBorder="1" applyAlignment="1">
      <alignment horizontal="left" wrapText="1"/>
    </xf>
    <xf numFmtId="167" fontId="5" fillId="6" borderId="0" xfId="1" applyNumberFormat="1" applyFont="1" applyFill="1" applyBorder="1" applyAlignment="1">
      <alignment wrapText="1"/>
    </xf>
    <xf numFmtId="164" fontId="6" fillId="6" borderId="0" xfId="0" applyNumberFormat="1" applyFont="1" applyFill="1" applyBorder="1" applyAlignment="1"/>
    <xf numFmtId="0" fontId="6" fillId="6" borderId="0" xfId="0" applyFont="1" applyFill="1" applyBorder="1" applyAlignment="1">
      <alignment horizontal="left" indent="2"/>
    </xf>
    <xf numFmtId="168" fontId="6" fillId="6" borderId="0" xfId="1" applyNumberFormat="1" applyFont="1" applyFill="1" applyBorder="1" applyAlignment="1">
      <alignment horizontal="right" wrapText="1"/>
    </xf>
    <xf numFmtId="164" fontId="6" fillId="6" borderId="0" xfId="0" applyNumberFormat="1" applyFont="1" applyFill="1" applyBorder="1" applyAlignment="1">
      <alignment horizontal="right" vertical="center"/>
    </xf>
    <xf numFmtId="49" fontId="6" fillId="6" borderId="5" xfId="1" applyNumberFormat="1" applyFont="1" applyFill="1" applyBorder="1" applyAlignment="1">
      <alignment horizontal="left" vertical="center" wrapText="1"/>
    </xf>
    <xf numFmtId="165" fontId="6" fillId="6" borderId="1" xfId="1" applyNumberFormat="1" applyFont="1" applyFill="1" applyBorder="1" applyAlignment="1">
      <alignment horizontal="right" vertical="center" wrapText="1"/>
    </xf>
    <xf numFmtId="0" fontId="10" fillId="6" borderId="0" xfId="0" applyFont="1" applyFill="1" applyBorder="1"/>
    <xf numFmtId="0" fontId="12" fillId="6" borderId="0" xfId="1" applyFont="1" applyFill="1" applyBorder="1" applyAlignment="1">
      <alignment horizontal="left"/>
    </xf>
    <xf numFmtId="0" fontId="17" fillId="6" borderId="0" xfId="1" applyFont="1" applyFill="1" applyBorder="1" applyAlignment="1">
      <alignment wrapText="1"/>
    </xf>
    <xf numFmtId="0" fontId="9" fillId="6" borderId="0" xfId="0" applyFont="1" applyFill="1"/>
    <xf numFmtId="0" fontId="9" fillId="6" borderId="0" xfId="0" applyFont="1" applyFill="1" applyBorder="1"/>
    <xf numFmtId="49" fontId="9" fillId="6" borderId="0" xfId="0" applyNumberFormat="1" applyFont="1" applyFill="1" applyBorder="1" applyAlignment="1">
      <alignment horizontal="left"/>
    </xf>
    <xf numFmtId="0" fontId="6" fillId="6" borderId="0" xfId="0" applyFont="1" applyFill="1"/>
    <xf numFmtId="0" fontId="6" fillId="6" borderId="0" xfId="4" applyFont="1" applyFill="1"/>
    <xf numFmtId="0" fontId="6" fillId="6" borderId="0" xfId="0" applyFont="1" applyFill="1" applyBorder="1"/>
    <xf numFmtId="0" fontId="5" fillId="6" borderId="0" xfId="6" applyFont="1" applyFill="1" applyBorder="1" applyAlignment="1">
      <alignment horizontal="left"/>
    </xf>
    <xf numFmtId="167" fontId="5" fillId="6" borderId="0" xfId="0" applyNumberFormat="1" applyFont="1" applyFill="1" applyBorder="1" applyAlignment="1">
      <alignment wrapText="1"/>
    </xf>
    <xf numFmtId="49" fontId="5" fillId="6" borderId="0" xfId="0" applyNumberFormat="1" applyFont="1" applyFill="1" applyBorder="1" applyAlignment="1">
      <alignment horizontal="left"/>
    </xf>
    <xf numFmtId="0" fontId="5" fillId="6" borderId="0" xfId="0" applyFont="1" applyFill="1" applyBorder="1" applyAlignment="1"/>
    <xf numFmtId="0" fontId="5" fillId="6" borderId="0" xfId="0" applyFont="1" applyFill="1"/>
    <xf numFmtId="167" fontId="6" fillId="6" borderId="0" xfId="0" applyNumberFormat="1" applyFont="1" applyFill="1" applyBorder="1" applyAlignment="1">
      <alignment wrapText="1"/>
    </xf>
    <xf numFmtId="0" fontId="6" fillId="6" borderId="0" xfId="0" applyFont="1" applyFill="1" applyBorder="1" applyAlignment="1">
      <alignment horizontal="left"/>
    </xf>
    <xf numFmtId="0" fontId="6" fillId="6" borderId="0" xfId="0" applyFont="1" applyFill="1" applyBorder="1" applyAlignment="1"/>
    <xf numFmtId="0" fontId="6" fillId="6" borderId="0" xfId="3" applyFont="1" applyFill="1" applyBorder="1" applyAlignment="1">
      <alignment horizontal="left" wrapText="1"/>
    </xf>
    <xf numFmtId="3" fontId="6" fillId="6" borderId="0" xfId="0" applyNumberFormat="1" applyFont="1" applyFill="1" applyBorder="1" applyAlignment="1">
      <alignment wrapText="1"/>
    </xf>
    <xf numFmtId="0" fontId="6" fillId="6" borderId="1" xfId="0" applyFont="1" applyFill="1" applyBorder="1"/>
    <xf numFmtId="49" fontId="6" fillId="6" borderId="1" xfId="0" applyNumberFormat="1" applyFont="1" applyFill="1" applyBorder="1" applyAlignment="1">
      <alignment horizontal="left"/>
    </xf>
    <xf numFmtId="3" fontId="6" fillId="6" borderId="1" xfId="0" applyNumberFormat="1" applyFont="1" applyFill="1" applyBorder="1" applyAlignment="1">
      <alignment vertical="center" wrapText="1"/>
    </xf>
    <xf numFmtId="49" fontId="6" fillId="6" borderId="1" xfId="0" applyNumberFormat="1" applyFont="1" applyFill="1" applyBorder="1" applyAlignment="1">
      <alignment horizontal="left" vertical="center" wrapText="1"/>
    </xf>
    <xf numFmtId="49" fontId="10" fillId="6" borderId="0" xfId="0" applyNumberFormat="1" applyFont="1" applyFill="1" applyAlignment="1">
      <alignment horizontal="left"/>
    </xf>
    <xf numFmtId="49" fontId="10" fillId="6" borderId="0" xfId="0" applyNumberFormat="1" applyFont="1" applyFill="1" applyBorder="1" applyAlignment="1">
      <alignment horizontal="left"/>
    </xf>
    <xf numFmtId="3" fontId="10" fillId="6" borderId="0" xfId="0" applyNumberFormat="1" applyFont="1" applyFill="1" applyBorder="1" applyAlignment="1">
      <alignment vertical="center" wrapText="1"/>
    </xf>
    <xf numFmtId="49" fontId="10" fillId="6" borderId="0" xfId="0" applyNumberFormat="1" applyFont="1" applyFill="1" applyBorder="1" applyAlignment="1">
      <alignment horizontal="left" vertical="center" wrapText="1"/>
    </xf>
    <xf numFmtId="49" fontId="9" fillId="6" borderId="0" xfId="0" applyNumberFormat="1" applyFont="1" applyFill="1" applyAlignment="1">
      <alignment horizontal="left"/>
    </xf>
    <xf numFmtId="0" fontId="6" fillId="6" borderId="0" xfId="0" applyNumberFormat="1" applyFont="1" applyFill="1" applyBorder="1" applyAlignment="1">
      <alignment horizontal="center" vertical="center" wrapText="1"/>
    </xf>
    <xf numFmtId="0" fontId="5" fillId="6" borderId="0" xfId="6" applyFont="1" applyFill="1" applyBorder="1"/>
    <xf numFmtId="3" fontId="5" fillId="6" borderId="0" xfId="0" applyNumberFormat="1" applyFont="1" applyFill="1" applyBorder="1" applyAlignment="1">
      <alignment wrapText="1"/>
    </xf>
    <xf numFmtId="167" fontId="6" fillId="6" borderId="0" xfId="0" applyNumberFormat="1" applyFont="1" applyFill="1" applyBorder="1" applyAlignment="1"/>
    <xf numFmtId="49" fontId="6" fillId="6" borderId="0" xfId="0" applyNumberFormat="1" applyFont="1" applyFill="1" applyBorder="1" applyAlignment="1"/>
    <xf numFmtId="167" fontId="6" fillId="6" borderId="1" xfId="0" applyNumberFormat="1" applyFont="1" applyFill="1" applyBorder="1"/>
    <xf numFmtId="49" fontId="6" fillId="6" borderId="5" xfId="0" applyNumberFormat="1" applyFont="1" applyFill="1" applyBorder="1" applyAlignment="1">
      <alignment horizontal="left"/>
    </xf>
    <xf numFmtId="0" fontId="18" fillId="6" borderId="0" xfId="3" applyFont="1" applyFill="1" applyBorder="1" applyAlignment="1">
      <alignment horizontal="left" vertical="top" wrapText="1"/>
    </xf>
    <xf numFmtId="166" fontId="18" fillId="6" borderId="0" xfId="3" applyNumberFormat="1" applyFont="1" applyFill="1" applyBorder="1" applyAlignment="1">
      <alignment horizontal="right" vertical="top"/>
    </xf>
    <xf numFmtId="0" fontId="6" fillId="4" borderId="1" xfId="0" applyFont="1" applyFill="1" applyBorder="1"/>
    <xf numFmtId="49" fontId="6" fillId="4" borderId="1" xfId="0" applyNumberFormat="1" applyFont="1" applyFill="1" applyBorder="1" applyAlignment="1">
      <alignment horizontal="left"/>
    </xf>
    <xf numFmtId="167" fontId="6" fillId="4" borderId="1" xfId="0" applyNumberFormat="1" applyFont="1" applyFill="1" applyBorder="1"/>
    <xf numFmtId="0" fontId="7" fillId="6" borderId="0" xfId="3" applyFont="1" applyFill="1" applyAlignment="1">
      <alignment vertical="center" wrapText="1"/>
    </xf>
    <xf numFmtId="49" fontId="5" fillId="6" borderId="0" xfId="3" applyNumberFormat="1" applyFont="1" applyFill="1" applyBorder="1" applyAlignment="1">
      <alignment horizontal="left" wrapText="1"/>
    </xf>
    <xf numFmtId="0" fontId="6" fillId="6" borderId="0" xfId="3" applyFont="1" applyFill="1" applyBorder="1" applyAlignment="1">
      <alignment horizontal="left" wrapText="1" indent="1"/>
    </xf>
    <xf numFmtId="167" fontId="6" fillId="6" borderId="0" xfId="0" applyNumberFormat="1" applyFont="1" applyFill="1" applyBorder="1"/>
    <xf numFmtId="49" fontId="6" fillId="6" borderId="0" xfId="3" applyNumberFormat="1" applyFont="1" applyFill="1" applyBorder="1" applyAlignment="1">
      <alignment horizontal="left" wrapText="1"/>
    </xf>
    <xf numFmtId="167" fontId="5" fillId="6" borderId="0" xfId="3" applyNumberFormat="1" applyFont="1" applyFill="1" applyBorder="1" applyAlignment="1">
      <alignment horizontal="right" wrapText="1"/>
    </xf>
    <xf numFmtId="168" fontId="14" fillId="6" borderId="0" xfId="3" applyNumberFormat="1" applyFont="1" applyFill="1" applyBorder="1" applyAlignment="1">
      <alignment horizontal="right" wrapText="1"/>
    </xf>
    <xf numFmtId="49" fontId="5" fillId="6" borderId="0" xfId="0" applyNumberFormat="1" applyFont="1" applyFill="1" applyBorder="1" applyAlignment="1">
      <alignment wrapText="1"/>
    </xf>
    <xf numFmtId="0" fontId="6" fillId="6" borderId="0" xfId="0" applyFont="1" applyFill="1" applyBorder="1" applyAlignment="1">
      <alignment horizontal="left" indent="1"/>
    </xf>
    <xf numFmtId="167" fontId="5" fillId="6" borderId="0" xfId="0" applyNumberFormat="1" applyFont="1" applyFill="1" applyBorder="1"/>
    <xf numFmtId="168" fontId="5" fillId="6" borderId="0" xfId="0" applyNumberFormat="1" applyFont="1" applyFill="1" applyBorder="1"/>
    <xf numFmtId="0" fontId="5" fillId="6" borderId="0" xfId="0" applyFont="1" applyFill="1" applyBorder="1"/>
    <xf numFmtId="168" fontId="6" fillId="6" borderId="0" xfId="0" applyNumberFormat="1" applyFont="1" applyFill="1" applyBorder="1"/>
    <xf numFmtId="0" fontId="6" fillId="6" borderId="0" xfId="0" applyFont="1" applyFill="1" applyBorder="1" applyAlignment="1">
      <alignment horizontal="left" indent="3"/>
    </xf>
    <xf numFmtId="49" fontId="5" fillId="6" borderId="0" xfId="0" applyNumberFormat="1" applyFont="1" applyFill="1" applyBorder="1"/>
    <xf numFmtId="49" fontId="6" fillId="6" borderId="0" xfId="0" applyNumberFormat="1" applyFont="1" applyFill="1"/>
    <xf numFmtId="49" fontId="6" fillId="6" borderId="0" xfId="0" applyNumberFormat="1" applyFont="1" applyFill="1" applyAlignment="1">
      <alignment horizontal="left"/>
    </xf>
    <xf numFmtId="3" fontId="10" fillId="6" borderId="0" xfId="0" applyNumberFormat="1" applyFont="1" applyFill="1"/>
    <xf numFmtId="3" fontId="9" fillId="6" borderId="0" xfId="0" applyNumberFormat="1" applyFont="1" applyFill="1"/>
    <xf numFmtId="168" fontId="6" fillId="6" borderId="0" xfId="1" applyNumberFormat="1" applyFont="1" applyFill="1" applyBorder="1" applyAlignment="1">
      <alignment wrapText="1"/>
    </xf>
    <xf numFmtId="0" fontId="18" fillId="6" borderId="0" xfId="2" applyFont="1" applyFill="1" applyBorder="1" applyAlignment="1">
      <alignment horizontal="left" wrapText="1" indent="1"/>
    </xf>
    <xf numFmtId="165" fontId="6" fillId="6" borderId="0" xfId="1" applyNumberFormat="1" applyFont="1" applyFill="1" applyBorder="1" applyAlignment="1">
      <alignment wrapText="1"/>
    </xf>
    <xf numFmtId="0" fontId="5" fillId="6" borderId="0" xfId="6" applyFont="1" applyFill="1" applyBorder="1" applyAlignment="1">
      <alignment horizontal="left" wrapText="1"/>
    </xf>
    <xf numFmtId="168" fontId="6" fillId="6" borderId="0" xfId="1" applyNumberFormat="1" applyFont="1" applyFill="1" applyBorder="1" applyAlignment="1">
      <alignment horizontal="right" vertical="center" wrapText="1"/>
    </xf>
    <xf numFmtId="0" fontId="6" fillId="6" borderId="0" xfId="5" applyFont="1" applyFill="1" applyBorder="1" applyAlignment="1">
      <alignment horizontal="left" vertical="center" indent="1"/>
    </xf>
    <xf numFmtId="168" fontId="5" fillId="6" borderId="0" xfId="3" applyNumberFormat="1" applyFont="1" applyFill="1" applyBorder="1" applyAlignment="1">
      <alignment horizontal="left" wrapText="1"/>
    </xf>
    <xf numFmtId="0" fontId="5" fillId="6" borderId="0" xfId="13" applyFont="1" applyFill="1" applyBorder="1" applyAlignment="1">
      <alignment horizontal="left"/>
    </xf>
    <xf numFmtId="168" fontId="5" fillId="6" borderId="0" xfId="0" applyNumberFormat="1" applyFont="1" applyFill="1" applyBorder="1" applyAlignment="1">
      <alignment horizontal="right"/>
    </xf>
    <xf numFmtId="0" fontId="6" fillId="6" borderId="1" xfId="0" applyFont="1" applyFill="1" applyBorder="1" applyAlignment="1">
      <alignment horizontal="left" indent="3"/>
    </xf>
    <xf numFmtId="0" fontId="10" fillId="6" borderId="0" xfId="0" applyFont="1" applyFill="1" applyBorder="1" applyAlignment="1">
      <alignment horizontal="left" indent="3"/>
    </xf>
    <xf numFmtId="0" fontId="12" fillId="6" borderId="0" xfId="0" applyFont="1" applyFill="1"/>
    <xf numFmtId="0" fontId="6" fillId="6" borderId="0" xfId="14" applyFont="1" applyFill="1"/>
    <xf numFmtId="49" fontId="6" fillId="6" borderId="0" xfId="0" applyNumberFormat="1" applyFont="1" applyFill="1" applyBorder="1" applyAlignment="1">
      <alignment wrapText="1"/>
    </xf>
    <xf numFmtId="49" fontId="6" fillId="6" borderId="0" xfId="12" applyNumberFormat="1" applyFont="1" applyFill="1" applyBorder="1" applyAlignment="1">
      <alignment horizontal="left" wrapText="1"/>
    </xf>
    <xf numFmtId="0" fontId="5" fillId="6" borderId="0" xfId="12" applyFont="1" applyFill="1" applyBorder="1" applyAlignment="1">
      <alignment horizontal="left" wrapText="1"/>
    </xf>
    <xf numFmtId="49" fontId="6" fillId="6" borderId="0" xfId="0" applyNumberFormat="1" applyFont="1" applyFill="1" applyBorder="1" applyAlignment="1" applyProtection="1">
      <alignment horizontal="left" wrapText="1"/>
    </xf>
    <xf numFmtId="0" fontId="5" fillId="6" borderId="0" xfId="12" applyFont="1" applyFill="1" applyBorder="1" applyAlignment="1">
      <alignment horizontal="left"/>
    </xf>
    <xf numFmtId="3" fontId="5" fillId="6" borderId="0" xfId="0" applyNumberFormat="1" applyFont="1" applyFill="1" applyBorder="1" applyAlignment="1"/>
    <xf numFmtId="0" fontId="6" fillId="6" borderId="0" xfId="12" applyFont="1" applyFill="1" applyBorder="1" applyAlignment="1">
      <alignment horizontal="left" indent="1"/>
    </xf>
    <xf numFmtId="3" fontId="6" fillId="6" borderId="0" xfId="0" applyNumberFormat="1" applyFont="1" applyFill="1" applyBorder="1" applyAlignment="1"/>
    <xf numFmtId="167" fontId="6" fillId="6" borderId="0" xfId="0" applyNumberFormat="1" applyFont="1" applyFill="1" applyBorder="1" applyAlignment="1" applyProtection="1">
      <alignment horizontal="right" wrapText="1"/>
    </xf>
    <xf numFmtId="167" fontId="6" fillId="6" borderId="0" xfId="0" applyNumberFormat="1" applyFont="1" applyFill="1" applyBorder="1" applyAlignment="1">
      <alignment horizontal="right" wrapText="1"/>
    </xf>
    <xf numFmtId="0" fontId="5" fillId="6" borderId="1" xfId="12" applyFont="1" applyFill="1" applyBorder="1" applyAlignment="1">
      <alignment horizontal="left" wrapText="1"/>
    </xf>
    <xf numFmtId="3" fontId="5" fillId="6" borderId="1" xfId="12" applyNumberFormat="1" applyFont="1" applyFill="1" applyBorder="1" applyAlignment="1">
      <alignment horizontal="right" wrapText="1"/>
    </xf>
    <xf numFmtId="49" fontId="6" fillId="6" borderId="1" xfId="12" applyNumberFormat="1" applyFont="1" applyFill="1" applyBorder="1" applyAlignment="1">
      <alignment horizontal="left" wrapText="1"/>
    </xf>
    <xf numFmtId="165" fontId="5" fillId="6" borderId="1" xfId="12" applyNumberFormat="1" applyFont="1" applyFill="1" applyBorder="1" applyAlignment="1">
      <alignment horizontal="right" wrapText="1"/>
    </xf>
    <xf numFmtId="0" fontId="17" fillId="6" borderId="0" xfId="12" applyFont="1" applyFill="1" applyBorder="1" applyAlignment="1">
      <alignment horizontal="left" wrapText="1"/>
    </xf>
    <xf numFmtId="3" fontId="17" fillId="6" borderId="0" xfId="12" applyNumberFormat="1" applyFont="1" applyFill="1" applyBorder="1" applyAlignment="1">
      <alignment horizontal="right" wrapText="1"/>
    </xf>
    <xf numFmtId="165" fontId="17" fillId="6" borderId="0" xfId="12" applyNumberFormat="1" applyFont="1" applyFill="1" applyBorder="1" applyAlignment="1">
      <alignment horizontal="right" wrapText="1"/>
    </xf>
    <xf numFmtId="0" fontId="12" fillId="6" borderId="0" xfId="0" applyFont="1" applyFill="1" applyBorder="1" applyAlignment="1"/>
    <xf numFmtId="1" fontId="5" fillId="6" borderId="0" xfId="0" applyNumberFormat="1" applyFont="1" applyFill="1" applyBorder="1" applyAlignment="1">
      <alignment wrapText="1"/>
    </xf>
    <xf numFmtId="0" fontId="5" fillId="6" borderId="0" xfId="3" applyFont="1" applyFill="1" applyBorder="1" applyAlignment="1">
      <alignment horizontal="left"/>
    </xf>
    <xf numFmtId="3" fontId="5" fillId="6" borderId="0" xfId="0" applyNumberFormat="1" applyFont="1" applyFill="1" applyBorder="1" applyAlignment="1">
      <alignment horizontal="left" wrapText="1"/>
    </xf>
    <xf numFmtId="3" fontId="6" fillId="6" borderId="0" xfId="0" applyNumberFormat="1" applyFont="1" applyFill="1" applyBorder="1" applyAlignment="1">
      <alignment horizontal="left"/>
    </xf>
    <xf numFmtId="3" fontId="6" fillId="6" borderId="0" xfId="0" applyNumberFormat="1" applyFont="1" applyFill="1" applyBorder="1" applyAlignment="1">
      <alignment horizontal="left" wrapText="1" indent="1"/>
    </xf>
    <xf numFmtId="3" fontId="6" fillId="6" borderId="1" xfId="0" applyNumberFormat="1" applyFont="1" applyFill="1" applyBorder="1" applyAlignment="1"/>
    <xf numFmtId="3" fontId="6" fillId="6" borderId="1" xfId="0" applyNumberFormat="1" applyFont="1" applyFill="1" applyBorder="1"/>
    <xf numFmtId="168" fontId="6" fillId="6" borderId="1" xfId="0" applyNumberFormat="1" applyFont="1" applyFill="1" applyBorder="1" applyAlignment="1"/>
    <xf numFmtId="3" fontId="10" fillId="6" borderId="0" xfId="0" applyNumberFormat="1" applyFont="1" applyFill="1" applyBorder="1"/>
    <xf numFmtId="0" fontId="23" fillId="6" borderId="0" xfId="0" applyFont="1" applyFill="1" applyBorder="1"/>
    <xf numFmtId="0" fontId="24" fillId="6" borderId="0" xfId="0" applyFont="1" applyFill="1" applyBorder="1"/>
    <xf numFmtId="0" fontId="6" fillId="6" borderId="0" xfId="5" applyFont="1" applyFill="1" applyBorder="1" applyAlignment="1">
      <alignment horizontal="left" vertical="center"/>
    </xf>
    <xf numFmtId="167" fontId="24" fillId="6" borderId="0" xfId="0" applyNumberFormat="1" applyFont="1" applyFill="1" applyBorder="1" applyAlignment="1"/>
    <xf numFmtId="167" fontId="5" fillId="6" borderId="0" xfId="0" applyNumberFormat="1" applyFont="1" applyFill="1" applyBorder="1" applyAlignment="1"/>
    <xf numFmtId="0" fontId="5" fillId="6" borderId="0" xfId="5" applyFont="1" applyFill="1" applyBorder="1" applyAlignment="1">
      <alignment horizontal="left"/>
    </xf>
    <xf numFmtId="167" fontId="6" fillId="6" borderId="0" xfId="0" quotePrefix="1" applyNumberFormat="1" applyFont="1" applyFill="1" applyBorder="1" applyAlignment="1">
      <alignment horizontal="right"/>
    </xf>
    <xf numFmtId="168" fontId="6" fillId="6" borderId="0" xfId="0" quotePrefix="1" applyNumberFormat="1" applyFont="1" applyFill="1" applyBorder="1" applyAlignment="1">
      <alignment horizontal="right"/>
    </xf>
    <xf numFmtId="168" fontId="6" fillId="6" borderId="0" xfId="0" applyNumberFormat="1" applyFont="1" applyFill="1" applyBorder="1" applyAlignment="1">
      <alignment horizontal="left"/>
    </xf>
    <xf numFmtId="168" fontId="6" fillId="6" borderId="0" xfId="0" applyNumberFormat="1" applyFont="1" applyFill="1"/>
    <xf numFmtId="0" fontId="6" fillId="6" borderId="5" xfId="0" applyFont="1" applyFill="1" applyBorder="1" applyAlignment="1">
      <alignment horizontal="left" indent="1"/>
    </xf>
    <xf numFmtId="167" fontId="6" fillId="6" borderId="5" xfId="0" applyNumberFormat="1" applyFont="1" applyFill="1" applyBorder="1" applyAlignment="1"/>
    <xf numFmtId="168" fontId="6" fillId="6" borderId="5" xfId="0" applyNumberFormat="1" applyFont="1" applyFill="1" applyBorder="1" applyAlignment="1">
      <alignment wrapText="1"/>
    </xf>
    <xf numFmtId="168" fontId="6" fillId="6" borderId="5" xfId="0" applyNumberFormat="1" applyFont="1" applyFill="1" applyBorder="1" applyAlignment="1"/>
    <xf numFmtId="0" fontId="6" fillId="6" borderId="5" xfId="3" applyFont="1" applyFill="1" applyBorder="1" applyAlignment="1">
      <alignment horizontal="left" wrapText="1"/>
    </xf>
    <xf numFmtId="3" fontId="25" fillId="6" borderId="0" xfId="0" applyNumberFormat="1" applyFont="1" applyFill="1" applyBorder="1"/>
    <xf numFmtId="0" fontId="12" fillId="6" borderId="0" xfId="0" applyFont="1" applyFill="1" applyAlignment="1"/>
    <xf numFmtId="0" fontId="10" fillId="6" borderId="0" xfId="0" applyFont="1" applyFill="1" applyBorder="1" applyAlignment="1"/>
    <xf numFmtId="0" fontId="25" fillId="6" borderId="0" xfId="0" applyFont="1" applyFill="1"/>
    <xf numFmtId="0" fontId="23" fillId="6" borderId="0" xfId="0" applyFont="1" applyFill="1"/>
    <xf numFmtId="0" fontId="6" fillId="6" borderId="0" xfId="12" applyFont="1" applyFill="1" applyBorder="1" applyAlignment="1">
      <alignment horizontal="left" wrapText="1" indent="1"/>
    </xf>
    <xf numFmtId="0" fontId="6" fillId="6" borderId="0" xfId="0" applyFont="1" applyFill="1" applyAlignment="1">
      <alignment horizontal="left" indent="1"/>
    </xf>
    <xf numFmtId="0" fontId="6" fillId="6" borderId="0" xfId="13" applyFont="1" applyFill="1" applyBorder="1" applyAlignment="1">
      <alignment horizontal="left" vertical="center"/>
    </xf>
    <xf numFmtId="49" fontId="6" fillId="6" borderId="0" xfId="12" applyNumberFormat="1" applyFont="1" applyFill="1" applyBorder="1" applyAlignment="1">
      <alignment horizontal="right" wrapText="1"/>
    </xf>
    <xf numFmtId="167" fontId="6" fillId="6" borderId="0" xfId="0" applyNumberFormat="1" applyFont="1" applyFill="1" applyBorder="1" applyAlignment="1" applyProtection="1">
      <alignment horizontal="right"/>
    </xf>
    <xf numFmtId="49" fontId="6" fillId="6" borderId="0" xfId="0" applyNumberFormat="1" applyFont="1" applyFill="1" applyBorder="1" applyAlignment="1" applyProtection="1">
      <alignment horizontal="left"/>
    </xf>
    <xf numFmtId="49" fontId="6" fillId="6" borderId="0" xfId="12" applyNumberFormat="1" applyFont="1" applyFill="1" applyBorder="1" applyAlignment="1">
      <alignment wrapText="1"/>
    </xf>
    <xf numFmtId="0" fontId="5" fillId="6" borderId="0" xfId="13" applyFont="1" applyFill="1" applyBorder="1" applyAlignment="1">
      <alignment horizontal="left" vertical="center"/>
    </xf>
    <xf numFmtId="168" fontId="5" fillId="6" borderId="0" xfId="0" applyNumberFormat="1" applyFont="1" applyFill="1" applyBorder="1" applyAlignment="1">
      <alignment horizontal="left"/>
    </xf>
    <xf numFmtId="168" fontId="6" fillId="6" borderId="0" xfId="0" applyNumberFormat="1" applyFont="1" applyFill="1" applyBorder="1" applyAlignment="1" applyProtection="1">
      <alignment horizontal="right"/>
    </xf>
    <xf numFmtId="168" fontId="6" fillId="6" borderId="0" xfId="0" applyNumberFormat="1" applyFont="1" applyFill="1" applyBorder="1" applyAlignment="1" applyProtection="1">
      <alignment horizontal="left"/>
    </xf>
    <xf numFmtId="0" fontId="6" fillId="6" borderId="0" xfId="13" applyFont="1" applyFill="1" applyBorder="1" applyAlignment="1">
      <alignment horizontal="left" indent="1"/>
    </xf>
    <xf numFmtId="0" fontId="5" fillId="6" borderId="1" xfId="13" applyFont="1" applyFill="1" applyBorder="1" applyAlignment="1">
      <alignment horizontal="left" vertical="center"/>
    </xf>
    <xf numFmtId="0" fontId="5" fillId="6" borderId="5" xfId="12" applyFont="1" applyFill="1" applyBorder="1" applyAlignment="1">
      <alignment horizontal="left" wrapText="1"/>
    </xf>
    <xf numFmtId="165" fontId="5" fillId="6" borderId="1" xfId="0" applyNumberFormat="1" applyFont="1" applyFill="1" applyBorder="1"/>
    <xf numFmtId="168" fontId="5" fillId="6" borderId="0" xfId="0" applyNumberFormat="1" applyFont="1" applyFill="1" applyBorder="1" applyAlignment="1">
      <alignment wrapText="1"/>
    </xf>
    <xf numFmtId="0" fontId="6" fillId="6" borderId="0" xfId="4" applyFont="1" applyFill="1" applyBorder="1" applyAlignment="1">
      <alignment horizontal="left" indent="1"/>
    </xf>
    <xf numFmtId="168" fontId="6" fillId="6" borderId="0" xfId="0" quotePrefix="1" applyNumberFormat="1" applyFont="1" applyFill="1" applyBorder="1" applyAlignment="1"/>
    <xf numFmtId="0" fontId="6" fillId="6" borderId="0" xfId="4" applyFont="1" applyFill="1" applyBorder="1" applyAlignment="1">
      <alignment horizontal="left"/>
    </xf>
    <xf numFmtId="0" fontId="6" fillId="6" borderId="1" xfId="4" applyFont="1" applyFill="1" applyBorder="1" applyAlignment="1">
      <alignment horizontal="left"/>
    </xf>
    <xf numFmtId="49" fontId="6" fillId="6" borderId="1" xfId="0" applyNumberFormat="1" applyFont="1" applyFill="1" applyBorder="1" applyAlignment="1">
      <alignment horizontal="left" wrapText="1"/>
    </xf>
    <xf numFmtId="164" fontId="6" fillId="6" borderId="1" xfId="0" applyNumberFormat="1" applyFont="1" applyFill="1" applyBorder="1"/>
    <xf numFmtId="0" fontId="10" fillId="6" borderId="0" xfId="4" applyFont="1" applyFill="1" applyBorder="1" applyAlignment="1">
      <alignment horizontal="left" indent="3"/>
    </xf>
    <xf numFmtId="49" fontId="10" fillId="6" borderId="0" xfId="0" applyNumberFormat="1" applyFont="1" applyFill="1" applyBorder="1" applyAlignment="1">
      <alignment horizontal="left" wrapText="1"/>
    </xf>
    <xf numFmtId="3" fontId="10" fillId="6" borderId="0" xfId="0" applyNumberFormat="1" applyFont="1" applyFill="1" applyBorder="1" applyAlignment="1">
      <alignment horizontal="right" vertical="center" wrapText="1"/>
    </xf>
    <xf numFmtId="0" fontId="12" fillId="6" borderId="0" xfId="0" applyFont="1" applyFill="1" applyAlignment="1">
      <alignment wrapText="1"/>
    </xf>
    <xf numFmtId="0" fontId="12" fillId="6" borderId="0" xfId="0" applyFont="1" applyFill="1" applyBorder="1" applyAlignment="1">
      <alignment wrapText="1"/>
    </xf>
    <xf numFmtId="49" fontId="6" fillId="6" borderId="0" xfId="0" applyNumberFormat="1" applyFont="1" applyFill="1" applyBorder="1" applyAlignment="1">
      <alignment vertical="center"/>
    </xf>
    <xf numFmtId="3" fontId="5" fillId="6" borderId="0" xfId="12" applyNumberFormat="1" applyFont="1" applyFill="1" applyBorder="1" applyAlignment="1">
      <alignment horizontal="right" wrapText="1"/>
    </xf>
    <xf numFmtId="49" fontId="6" fillId="6" borderId="0" xfId="0" applyNumberFormat="1" applyFont="1" applyFill="1" applyBorder="1" applyAlignment="1" applyProtection="1">
      <alignment vertical="center"/>
    </xf>
    <xf numFmtId="0" fontId="5" fillId="6" borderId="0" xfId="4" applyFont="1" applyFill="1" applyBorder="1" applyAlignment="1">
      <alignment horizontal="left"/>
    </xf>
    <xf numFmtId="0" fontId="6" fillId="6" borderId="5" xfId="0" applyFont="1" applyFill="1" applyBorder="1"/>
    <xf numFmtId="167" fontId="6" fillId="6" borderId="0" xfId="0" applyNumberFormat="1" applyFont="1" applyFill="1" applyBorder="1" applyAlignment="1" applyProtection="1">
      <protection locked="0"/>
    </xf>
    <xf numFmtId="3" fontId="6" fillId="6" borderId="0" xfId="0" applyNumberFormat="1" applyFont="1" applyFill="1" applyBorder="1" applyAlignment="1" applyProtection="1">
      <alignment horizontal="left"/>
      <protection locked="0"/>
    </xf>
    <xf numFmtId="3" fontId="6" fillId="6" borderId="0" xfId="0" applyNumberFormat="1" applyFont="1" applyFill="1" applyBorder="1" applyAlignment="1">
      <alignment horizontal="left" wrapText="1"/>
    </xf>
    <xf numFmtId="167" fontId="5" fillId="6" borderId="0" xfId="0" applyNumberFormat="1" applyFont="1" applyFill="1"/>
    <xf numFmtId="168" fontId="6" fillId="6" borderId="0" xfId="1" quotePrefix="1" applyNumberFormat="1" applyFont="1" applyFill="1" applyBorder="1" applyAlignment="1">
      <alignment horizontal="right"/>
    </xf>
    <xf numFmtId="168" fontId="5" fillId="6" borderId="0" xfId="1" quotePrefix="1" applyNumberFormat="1" applyFont="1" applyFill="1" applyBorder="1" applyAlignment="1">
      <alignment horizontal="right"/>
    </xf>
    <xf numFmtId="0" fontId="16" fillId="6" borderId="1" xfId="0" applyFont="1" applyFill="1" applyBorder="1" applyAlignment="1">
      <alignment horizontal="right"/>
    </xf>
    <xf numFmtId="0" fontId="19" fillId="6" borderId="0" xfId="0" applyFont="1" applyFill="1" applyAlignment="1">
      <alignment horizontal="right"/>
    </xf>
    <xf numFmtId="1" fontId="6" fillId="6" borderId="0" xfId="0" applyNumberFormat="1" applyFont="1" applyFill="1"/>
    <xf numFmtId="1" fontId="9" fillId="6" borderId="0" xfId="0" applyNumberFormat="1" applyFont="1" applyFill="1"/>
    <xf numFmtId="49" fontId="6" fillId="6" borderId="0" xfId="0" applyNumberFormat="1" applyFont="1" applyFill="1" applyBorder="1"/>
    <xf numFmtId="0" fontId="6" fillId="6" borderId="1" xfId="0" applyFont="1" applyFill="1" applyBorder="1" applyAlignment="1">
      <alignment horizontal="left" vertical="center" wrapText="1"/>
    </xf>
    <xf numFmtId="49" fontId="6" fillId="6" borderId="1" xfId="0" applyNumberFormat="1" applyFont="1" applyFill="1" applyBorder="1"/>
    <xf numFmtId="49" fontId="6" fillId="6" borderId="5" xfId="0" applyNumberFormat="1" applyFont="1" applyFill="1" applyBorder="1"/>
    <xf numFmtId="0" fontId="6" fillId="6" borderId="0" xfId="14" applyFont="1" applyFill="1" applyBorder="1" applyAlignment="1">
      <alignment horizontal="left"/>
    </xf>
    <xf numFmtId="3" fontId="5" fillId="6" borderId="0" xfId="0" applyNumberFormat="1" applyFont="1" applyFill="1" applyBorder="1" applyAlignment="1">
      <alignment horizontal="left"/>
    </xf>
    <xf numFmtId="0" fontId="6" fillId="6" borderId="0" xfId="14" applyFont="1" applyFill="1" applyBorder="1" applyAlignment="1">
      <alignment horizontal="left" indent="3"/>
    </xf>
    <xf numFmtId="0" fontId="5" fillId="6" borderId="1" xfId="12" applyFont="1" applyFill="1" applyBorder="1"/>
    <xf numFmtId="3" fontId="5" fillId="6" borderId="1" xfId="0" applyNumberFormat="1" applyFont="1" applyFill="1" applyBorder="1"/>
    <xf numFmtId="3" fontId="5" fillId="6" borderId="1" xfId="0" applyNumberFormat="1" applyFont="1" applyFill="1" applyBorder="1" applyAlignment="1">
      <alignment horizontal="right"/>
    </xf>
    <xf numFmtId="0" fontId="5" fillId="6" borderId="1" xfId="0" applyFont="1" applyFill="1" applyBorder="1"/>
    <xf numFmtId="0" fontId="5" fillId="6" borderId="5" xfId="0" applyFont="1" applyFill="1" applyBorder="1"/>
    <xf numFmtId="165" fontId="5" fillId="6" borderId="1" xfId="0" applyNumberFormat="1" applyFont="1" applyFill="1" applyBorder="1" applyAlignment="1">
      <alignment horizontal="right"/>
    </xf>
    <xf numFmtId="0" fontId="10" fillId="6" borderId="0" xfId="14" applyFont="1" applyFill="1" applyBorder="1" applyAlignment="1">
      <alignment horizontal="left" indent="3"/>
    </xf>
    <xf numFmtId="3" fontId="6" fillId="6" borderId="0" xfId="0" applyNumberFormat="1" applyFont="1" applyFill="1"/>
    <xf numFmtId="0" fontId="28" fillId="2" borderId="0" xfId="16" applyFont="1" applyFill="1" applyBorder="1" applyAlignment="1">
      <alignment vertical="center"/>
    </xf>
    <xf numFmtId="168" fontId="5" fillId="3" borderId="0" xfId="16" applyNumberFormat="1" applyFont="1" applyFill="1" applyBorder="1" applyAlignment="1">
      <alignment horizontal="right"/>
    </xf>
    <xf numFmtId="167" fontId="5" fillId="3" borderId="0" xfId="16" applyNumberFormat="1" applyFont="1" applyFill="1" applyBorder="1" applyAlignment="1">
      <alignment horizontal="right"/>
    </xf>
    <xf numFmtId="0" fontId="6" fillId="3" borderId="0" xfId="1" applyFont="1" applyFill="1" applyBorder="1" applyAlignment="1">
      <alignment horizontal="right" wrapText="1"/>
    </xf>
    <xf numFmtId="0" fontId="32" fillId="6" borderId="0" xfId="1" applyFont="1" applyFill="1" applyAlignment="1">
      <alignment vertical="center" wrapText="1"/>
    </xf>
    <xf numFmtId="0" fontId="32" fillId="6" borderId="0" xfId="1" applyFont="1" applyFill="1" applyAlignment="1">
      <alignment horizontal="center" vertical="center" wrapText="1"/>
    </xf>
    <xf numFmtId="0" fontId="33" fillId="0" borderId="0" xfId="0" applyFont="1" applyAlignment="1">
      <alignment horizontal="justify" vertical="center"/>
    </xf>
    <xf numFmtId="49" fontId="9" fillId="0" borderId="0" xfId="0" applyNumberFormat="1" applyFont="1" applyAlignment="1">
      <alignment horizontal="center"/>
    </xf>
    <xf numFmtId="0" fontId="9" fillId="0" borderId="0" xfId="0" applyFont="1"/>
    <xf numFmtId="0" fontId="32" fillId="6" borderId="0" xfId="1" applyFont="1" applyFill="1" applyAlignment="1">
      <alignment vertical="center"/>
    </xf>
    <xf numFmtId="0" fontId="5" fillId="0" borderId="0" xfId="0" applyFont="1" applyFill="1" applyAlignment="1">
      <alignment horizontal="left" vertical="top" wrapText="1"/>
    </xf>
    <xf numFmtId="0" fontId="7" fillId="6" borderId="0" xfId="7" applyFont="1" applyFill="1" applyAlignment="1">
      <alignment horizontal="center" vertical="center" wrapText="1"/>
    </xf>
    <xf numFmtId="0" fontId="32" fillId="6" borderId="0" xfId="1" applyFont="1" applyFill="1" applyAlignment="1">
      <alignment horizontal="center" vertical="center" wrapText="1"/>
    </xf>
    <xf numFmtId="0" fontId="27" fillId="2" borderId="0" xfId="1" applyFont="1" applyFill="1" applyBorder="1" applyAlignment="1">
      <alignment horizontal="left" vertical="center" wrapText="1"/>
    </xf>
    <xf numFmtId="0" fontId="28" fillId="2" borderId="0" xfId="16" applyFont="1" applyFill="1" applyBorder="1" applyAlignment="1">
      <alignment horizontal="center" vertical="center"/>
    </xf>
    <xf numFmtId="0" fontId="27" fillId="2" borderId="0" xfId="16" applyFont="1" applyFill="1" applyBorder="1" applyAlignment="1">
      <alignment horizontal="center" vertical="top" wrapText="1"/>
    </xf>
    <xf numFmtId="0" fontId="27" fillId="2" borderId="0" xfId="15" applyFont="1" applyFill="1" applyBorder="1" applyAlignment="1">
      <alignment horizontal="center" vertical="center" wrapText="1"/>
    </xf>
    <xf numFmtId="0" fontId="27" fillId="2" borderId="0" xfId="15" applyFont="1" applyFill="1" applyBorder="1" applyAlignment="1">
      <alignment horizontal="center" vertical="top" wrapText="1"/>
    </xf>
    <xf numFmtId="0" fontId="27" fillId="2" borderId="0" xfId="8" applyFont="1" applyFill="1" applyBorder="1" applyAlignment="1">
      <alignment horizontal="left" vertical="center" wrapText="1"/>
    </xf>
    <xf numFmtId="0" fontId="27" fillId="2" borderId="0" xfId="7" applyFont="1" applyFill="1" applyBorder="1" applyAlignment="1">
      <alignment horizontal="center" vertical="top" wrapText="1"/>
    </xf>
    <xf numFmtId="0" fontId="27" fillId="2" borderId="0" xfId="7" applyFont="1" applyFill="1" applyBorder="1" applyAlignment="1">
      <alignment horizontal="center" vertical="center" wrapText="1"/>
    </xf>
    <xf numFmtId="0" fontId="28" fillId="2" borderId="2" xfId="1" applyFont="1" applyFill="1" applyBorder="1" applyAlignment="1">
      <alignment horizontal="center"/>
    </xf>
    <xf numFmtId="0" fontId="28" fillId="2" borderId="0" xfId="8" applyFont="1" applyFill="1" applyBorder="1" applyAlignment="1">
      <alignment horizontal="center"/>
    </xf>
    <xf numFmtId="0" fontId="27" fillId="2" borderId="0" xfId="8" applyFont="1" applyFill="1" applyBorder="1" applyAlignment="1">
      <alignment horizontal="center" vertical="top" wrapText="1"/>
    </xf>
    <xf numFmtId="0" fontId="28" fillId="2" borderId="0" xfId="8" applyFont="1" applyFill="1" applyBorder="1" applyAlignment="1">
      <alignment horizontal="center" vertical="center"/>
    </xf>
    <xf numFmtId="0" fontId="17" fillId="6" borderId="0" xfId="0" applyFont="1" applyFill="1" applyBorder="1" applyAlignment="1">
      <alignment horizontal="left" wrapText="1"/>
    </xf>
    <xf numFmtId="0" fontId="10" fillId="6" borderId="0" xfId="0" applyFont="1" applyFill="1" applyAlignment="1">
      <alignment wrapText="1"/>
    </xf>
    <xf numFmtId="0" fontId="7" fillId="6" borderId="5" xfId="7" applyFont="1" applyFill="1" applyBorder="1" applyAlignment="1">
      <alignment horizontal="center" vertical="center" wrapText="1"/>
    </xf>
    <xf numFmtId="0" fontId="7" fillId="6" borderId="0" xfId="15" applyFont="1" applyFill="1" applyAlignment="1">
      <alignment horizontal="center" vertical="center" wrapText="1"/>
    </xf>
    <xf numFmtId="0" fontId="27" fillId="2" borderId="0" xfId="16" applyFont="1" applyFill="1" applyBorder="1" applyAlignment="1">
      <alignment horizontal="left" vertical="center" wrapText="1"/>
    </xf>
    <xf numFmtId="0" fontId="10" fillId="6" borderId="0" xfId="0" applyFont="1" applyFill="1" applyBorder="1" applyAlignment="1">
      <alignment horizontal="left" wrapText="1"/>
    </xf>
    <xf numFmtId="0" fontId="7" fillId="6" borderId="0" xfId="3" applyFont="1" applyFill="1" applyAlignment="1">
      <alignment horizontal="center" vertical="center" wrapText="1"/>
    </xf>
    <xf numFmtId="0" fontId="27" fillId="2" borderId="0" xfId="5" applyFont="1" applyFill="1" applyBorder="1" applyAlignment="1">
      <alignment horizontal="center" vertical="top" wrapText="1"/>
    </xf>
    <xf numFmtId="0" fontId="27" fillId="2" borderId="0" xfId="3" applyFont="1" applyFill="1" applyBorder="1" applyAlignment="1">
      <alignment horizontal="center" vertical="center" wrapText="1"/>
    </xf>
    <xf numFmtId="0" fontId="27" fillId="2" borderId="0" xfId="3" applyFont="1" applyFill="1" applyBorder="1" applyAlignment="1">
      <alignment horizontal="center" vertical="top" wrapText="1"/>
    </xf>
    <xf numFmtId="0" fontId="27" fillId="2" borderId="0" xfId="5" applyFont="1" applyFill="1" applyBorder="1" applyAlignment="1">
      <alignment horizontal="left" vertical="center" wrapText="1"/>
    </xf>
    <xf numFmtId="0" fontId="12" fillId="6" borderId="0" xfId="0" applyFont="1" applyFill="1" applyBorder="1" applyAlignment="1">
      <alignment horizontal="left" wrapText="1"/>
    </xf>
    <xf numFmtId="0" fontId="27" fillId="2" borderId="0" xfId="13" applyFont="1" applyFill="1" applyBorder="1" applyAlignment="1">
      <alignment horizontal="center" vertical="top" wrapText="1"/>
    </xf>
    <xf numFmtId="0" fontId="7" fillId="6" borderId="0" xfId="12" applyFont="1" applyFill="1" applyAlignment="1">
      <alignment horizontal="center" vertical="center" wrapText="1"/>
    </xf>
    <xf numFmtId="0" fontId="27" fillId="2" borderId="0" xfId="12" applyFont="1" applyFill="1" applyBorder="1" applyAlignment="1">
      <alignment horizontal="center" vertical="center" wrapText="1"/>
    </xf>
    <xf numFmtId="0" fontId="27" fillId="2" borderId="0" xfId="12" applyFont="1" applyFill="1" applyBorder="1" applyAlignment="1">
      <alignment horizontal="center" vertical="top" wrapText="1"/>
    </xf>
    <xf numFmtId="0" fontId="27" fillId="2" borderId="0" xfId="13" applyFont="1" applyFill="1" applyBorder="1" applyAlignment="1">
      <alignment horizontal="left" vertical="center" wrapText="1"/>
    </xf>
  </cellXfs>
  <cellStyles count="383">
    <cellStyle name="Normal" xfId="0" builtinId="0"/>
    <cellStyle name="Normal 2" xfId="19"/>
    <cellStyle name="Normal 3" xfId="1"/>
    <cellStyle name="Normal 4" xfId="230"/>
    <cellStyle name="Normal 5" xfId="306"/>
    <cellStyle name="Normal 6" xfId="382"/>
    <cellStyle name="Normal_CUADRO PROPUESTO" xfId="2"/>
    <cellStyle name="Normal_Hoja1" xfId="3"/>
    <cellStyle name="Normal_Hoja1 2" xfId="7"/>
    <cellStyle name="Normal_Hoja1 2 2" xfId="15"/>
    <cellStyle name="Normal_Hoja1 3" xfId="12"/>
    <cellStyle name="Normal_Hoja2" xfId="4"/>
    <cellStyle name="Normal_Hoja2 2" xfId="10"/>
    <cellStyle name="Normal_Hoja2 2 2" xfId="17"/>
    <cellStyle name="Normal_Hoja2 3" xfId="14"/>
    <cellStyle name="Normal_Hoja3" xfId="5"/>
    <cellStyle name="Normal_Hoja3 2" xfId="8"/>
    <cellStyle name="Normal_Hoja3 2 2" xfId="16"/>
    <cellStyle name="Normal_Hoja3 3" xfId="13"/>
    <cellStyle name="Normal_Hoja5" xfId="6"/>
    <cellStyle name="Normal_Hoja5 2" xfId="11"/>
    <cellStyle name="Normal_Hoja5 2 2" xfId="18"/>
    <cellStyle name="Normal_Hoja5_1" xfId="9"/>
    <cellStyle name="style1438641155900" xfId="20"/>
    <cellStyle name="style1438641156010" xfId="21"/>
    <cellStyle name="style1438641156090" xfId="22"/>
    <cellStyle name="style1438641156120" xfId="23"/>
    <cellStyle name="style1438641156160" xfId="24"/>
    <cellStyle name="style1438641156200" xfId="25"/>
    <cellStyle name="style1438641156221" xfId="26"/>
    <cellStyle name="style1438641156265" xfId="27"/>
    <cellStyle name="style1438641156295" xfId="28"/>
    <cellStyle name="style1438641156312" xfId="29"/>
    <cellStyle name="style1438641156358" xfId="30"/>
    <cellStyle name="style1438641156388" xfId="31"/>
    <cellStyle name="style1438641156408" xfId="32"/>
    <cellStyle name="style1438641156438" xfId="33"/>
    <cellStyle name="style1438641156468" xfId="34"/>
    <cellStyle name="style1438641156498" xfId="35"/>
    <cellStyle name="style1438641156568" xfId="36"/>
    <cellStyle name="style1438641156632" xfId="37"/>
    <cellStyle name="style1438641156670" xfId="38"/>
    <cellStyle name="style1438641156700" xfId="39"/>
    <cellStyle name="style1438641156730" xfId="40"/>
    <cellStyle name="style1438641156760" xfId="41"/>
    <cellStyle name="style1438641156790" xfId="42"/>
    <cellStyle name="style1438641156830" xfId="43"/>
    <cellStyle name="style1438641156860" xfId="44"/>
    <cellStyle name="style1438641156881" xfId="45"/>
    <cellStyle name="style1438641156921" xfId="46"/>
    <cellStyle name="style1438641156951" xfId="47"/>
    <cellStyle name="style1438641156981" xfId="48"/>
    <cellStyle name="style1438641157011" xfId="49"/>
    <cellStyle name="style1438641157041" xfId="50"/>
    <cellStyle name="style1438641157071" xfId="51"/>
    <cellStyle name="style1438641157101" xfId="52"/>
    <cellStyle name="style1438641157121" xfId="53"/>
    <cellStyle name="style1438641157161" xfId="54"/>
    <cellStyle name="style1438641157181" xfId="55"/>
    <cellStyle name="style1438641157201" xfId="56"/>
    <cellStyle name="style1438641157216" xfId="57"/>
    <cellStyle name="style1438641157253" xfId="58"/>
    <cellStyle name="style1438641157293" xfId="59"/>
    <cellStyle name="style1438641157313" xfId="60"/>
    <cellStyle name="style1438641157343" xfId="61"/>
    <cellStyle name="style1438641157363" xfId="62"/>
    <cellStyle name="style1438641157403" xfId="63"/>
    <cellStyle name="style1438641157433" xfId="64"/>
    <cellStyle name="style1438641157463" xfId="65"/>
    <cellStyle name="style1438641157524" xfId="66"/>
    <cellStyle name="style1438641157555" xfId="67"/>
    <cellStyle name="style1438641157585" xfId="68"/>
    <cellStyle name="style1438641157615" xfId="69"/>
    <cellStyle name="style1438641157645" xfId="70"/>
    <cellStyle name="style1438641157675" xfId="71"/>
    <cellStyle name="style1438641157705" xfId="72"/>
    <cellStyle name="style1438641157725" xfId="73"/>
    <cellStyle name="style1438641157745" xfId="74"/>
    <cellStyle name="style1438641157775" xfId="75"/>
    <cellStyle name="style1438641157795" xfId="76"/>
    <cellStyle name="style1438641157825" xfId="77"/>
    <cellStyle name="style1438641157855" xfId="78"/>
    <cellStyle name="style1438641157885" xfId="79"/>
    <cellStyle name="style1438641157915" xfId="80"/>
    <cellStyle name="style1438641157935" xfId="81"/>
    <cellStyle name="style1438641157965" xfId="82"/>
    <cellStyle name="style1438641157985" xfId="83"/>
    <cellStyle name="style1438641158015" xfId="84"/>
    <cellStyle name="style1438641158045" xfId="85"/>
    <cellStyle name="style1438641158065" xfId="86"/>
    <cellStyle name="style1438641158095" xfId="87"/>
    <cellStyle name="style1438641158115" xfId="88"/>
    <cellStyle name="style1438641158145" xfId="89"/>
    <cellStyle name="style1438641158175" xfId="90"/>
    <cellStyle name="style1438641158195" xfId="91"/>
    <cellStyle name="style1438641158225" xfId="92"/>
    <cellStyle name="style1438641158280" xfId="93"/>
    <cellStyle name="style1438641158300" xfId="94"/>
    <cellStyle name="style1438641158362" xfId="95"/>
    <cellStyle name="style1438641158402" xfId="96"/>
    <cellStyle name="style1438641158422" xfId="97"/>
    <cellStyle name="style1438641158442" xfId="98"/>
    <cellStyle name="style1438641158472" xfId="99"/>
    <cellStyle name="style1438641158502" xfId="100"/>
    <cellStyle name="style1438641158532" xfId="101"/>
    <cellStyle name="style1438641158552" xfId="102"/>
    <cellStyle name="style1438641158582" xfId="103"/>
    <cellStyle name="style1438641158612" xfId="104"/>
    <cellStyle name="style1438641158632" xfId="105"/>
    <cellStyle name="style1438641158683" xfId="106"/>
    <cellStyle name="style1438641158713" xfId="107"/>
    <cellStyle name="style1438641158743" xfId="108"/>
    <cellStyle name="style1438641158763" xfId="109"/>
    <cellStyle name="style1438641158880" xfId="110"/>
    <cellStyle name="style1438641158951" xfId="111"/>
    <cellStyle name="style1438641159011" xfId="112"/>
    <cellStyle name="style1438641159031" xfId="113"/>
    <cellStyle name="style1438641159071" xfId="114"/>
    <cellStyle name="style1438641159101" xfId="115"/>
    <cellStyle name="style1438641159131" xfId="116"/>
    <cellStyle name="style1438641159613" xfId="117"/>
    <cellStyle name="style1438641159633" xfId="118"/>
    <cellStyle name="style1438641159653" xfId="119"/>
    <cellStyle name="style1438641159683" xfId="120"/>
    <cellStyle name="style1438641159703" xfId="121"/>
    <cellStyle name="style1438641159723" xfId="122"/>
    <cellStyle name="style1438641159753" xfId="123"/>
    <cellStyle name="style1438641159925" xfId="124"/>
    <cellStyle name="style1439501148739" xfId="220"/>
    <cellStyle name="style1439501148799" xfId="219"/>
    <cellStyle name="style1439501148839" xfId="218"/>
    <cellStyle name="style1439501148869" xfId="217"/>
    <cellStyle name="style1439501148899" xfId="216"/>
    <cellStyle name="style1439501148939" xfId="215"/>
    <cellStyle name="style1439501148969" xfId="214"/>
    <cellStyle name="style1439501149009" xfId="213"/>
    <cellStyle name="style1439501149049" xfId="212"/>
    <cellStyle name="style1439501149109" xfId="211"/>
    <cellStyle name="style1439501149141" xfId="210"/>
    <cellStyle name="style1439501149191" xfId="209"/>
    <cellStyle name="style1439501149221" xfId="208"/>
    <cellStyle name="style1439501149251" xfId="207"/>
    <cellStyle name="style1439501149291" xfId="206"/>
    <cellStyle name="style1439501149321" xfId="205"/>
    <cellStyle name="style1439501149351" xfId="204"/>
    <cellStyle name="style1439501149381" xfId="203"/>
    <cellStyle name="style1439501149401" xfId="202"/>
    <cellStyle name="style1439501149441" xfId="201"/>
    <cellStyle name="style1439501149471" xfId="200"/>
    <cellStyle name="style1439501149501" xfId="199"/>
    <cellStyle name="style1439501149541" xfId="198"/>
    <cellStyle name="style1439501149571" xfId="197"/>
    <cellStyle name="style1439501149601" xfId="196"/>
    <cellStyle name="style1439501149641" xfId="195"/>
    <cellStyle name="style1439501149671" xfId="194"/>
    <cellStyle name="style1439501149711" xfId="193"/>
    <cellStyle name="style1439501149771" xfId="192"/>
    <cellStyle name="style1439501149801" xfId="191"/>
    <cellStyle name="style1439501149831" xfId="190"/>
    <cellStyle name="style1439501149861" xfId="189"/>
    <cellStyle name="style1439501149891" xfId="188"/>
    <cellStyle name="style1439501149921" xfId="187"/>
    <cellStyle name="style1439501149961" xfId="186"/>
    <cellStyle name="style1439501149991" xfId="185"/>
    <cellStyle name="style1439501150011" xfId="184"/>
    <cellStyle name="style1439501150041" xfId="183"/>
    <cellStyle name="style1439501150071" xfId="182"/>
    <cellStyle name="style1439501150111" xfId="181"/>
    <cellStyle name="style1439501150131" xfId="180"/>
    <cellStyle name="style1439501150161" xfId="179"/>
    <cellStyle name="style1439501150181" xfId="178"/>
    <cellStyle name="style1439501150211" xfId="177"/>
    <cellStyle name="style1439501150241" xfId="176"/>
    <cellStyle name="style1439501150271" xfId="175"/>
    <cellStyle name="style1439501150301" xfId="174"/>
    <cellStyle name="style1439501150361" xfId="173"/>
    <cellStyle name="style1439501150391" xfId="172"/>
    <cellStyle name="style1439501150421" xfId="171"/>
    <cellStyle name="style1439501150451" xfId="170"/>
    <cellStyle name="style1439501150481" xfId="169"/>
    <cellStyle name="style1439501150511" xfId="168"/>
    <cellStyle name="style1439501150541" xfId="167"/>
    <cellStyle name="style1439501150561" xfId="166"/>
    <cellStyle name="style1439501150591" xfId="165"/>
    <cellStyle name="style1439501150611" xfId="164"/>
    <cellStyle name="style1439501150632" xfId="163"/>
    <cellStyle name="style1439501150697" xfId="162"/>
    <cellStyle name="style1439501150747" xfId="161"/>
    <cellStyle name="style1439501150777" xfId="160"/>
    <cellStyle name="style1439501150797" xfId="159"/>
    <cellStyle name="style1439501150817" xfId="158"/>
    <cellStyle name="style1439501150837" xfId="157"/>
    <cellStyle name="style1439501150867" xfId="156"/>
    <cellStyle name="style1439501150887" xfId="155"/>
    <cellStyle name="style1439501150907" xfId="154"/>
    <cellStyle name="style1439501150927" xfId="153"/>
    <cellStyle name="style1439501150957" xfId="152"/>
    <cellStyle name="style1439501151017" xfId="151"/>
    <cellStyle name="style1439501151037" xfId="150"/>
    <cellStyle name="style1439501151057" xfId="149"/>
    <cellStyle name="style1439501151087" xfId="148"/>
    <cellStyle name="style1439501151137" xfId="147"/>
    <cellStyle name="style1439501151167" xfId="146"/>
    <cellStyle name="style1439501151197" xfId="145"/>
    <cellStyle name="style1439501151217" xfId="144"/>
    <cellStyle name="style1439501151247" xfId="143"/>
    <cellStyle name="style1439501151267" xfId="142"/>
    <cellStyle name="style1439501151287" xfId="141"/>
    <cellStyle name="style1439501151317" xfId="140"/>
    <cellStyle name="style1439501151347" xfId="139"/>
    <cellStyle name="style1439501151398" xfId="138"/>
    <cellStyle name="style1439501151439" xfId="137"/>
    <cellStyle name="style1439501151459" xfId="136"/>
    <cellStyle name="style1439501151489" xfId="135"/>
    <cellStyle name="style1439501151539" xfId="134"/>
    <cellStyle name="style1439501151559" xfId="133"/>
    <cellStyle name="style1439501151589" xfId="132"/>
    <cellStyle name="style1439501151619" xfId="131"/>
    <cellStyle name="style1439501151721" xfId="130"/>
    <cellStyle name="style1439501151801" xfId="129"/>
    <cellStyle name="style1439501151882" xfId="128"/>
    <cellStyle name="style1439501151902" xfId="127"/>
    <cellStyle name="style1439501151953" xfId="126"/>
    <cellStyle name="style1439501151983" xfId="125"/>
    <cellStyle name="style1439501152013" xfId="221"/>
    <cellStyle name="style1439501152474" xfId="222"/>
    <cellStyle name="style1439501152504" xfId="223"/>
    <cellStyle name="style1439501152524" xfId="224"/>
    <cellStyle name="style1439501152544" xfId="225"/>
    <cellStyle name="style1439501152574" xfId="226"/>
    <cellStyle name="style1439501152594" xfId="227"/>
    <cellStyle name="style1439501152624" xfId="228"/>
    <cellStyle name="style1439501152794" xfId="229"/>
    <cellStyle name="style1495136022086" xfId="231"/>
    <cellStyle name="style1495136022086 2" xfId="307"/>
    <cellStyle name="style1495136022120" xfId="232"/>
    <cellStyle name="style1495136022120 2" xfId="308"/>
    <cellStyle name="style1495136022144" xfId="233"/>
    <cellStyle name="style1495136022144 2" xfId="309"/>
    <cellStyle name="style1495136022165" xfId="234"/>
    <cellStyle name="style1495136022165 2" xfId="310"/>
    <cellStyle name="style1495136022222" xfId="235"/>
    <cellStyle name="style1495136022222 2" xfId="311"/>
    <cellStyle name="style1495136022247" xfId="236"/>
    <cellStyle name="style1495136022247 2" xfId="312"/>
    <cellStyle name="style1495136022272" xfId="237"/>
    <cellStyle name="style1495136022272 2" xfId="313"/>
    <cellStyle name="style1495136022303" xfId="238"/>
    <cellStyle name="style1495136022303 2" xfId="314"/>
    <cellStyle name="style1495136022335" xfId="239"/>
    <cellStyle name="style1495136022335 2" xfId="315"/>
    <cellStyle name="style1495136022364" xfId="240"/>
    <cellStyle name="style1495136022364 2" xfId="316"/>
    <cellStyle name="style1495136022388" xfId="241"/>
    <cellStyle name="style1495136022388 2" xfId="317"/>
    <cellStyle name="style1495136022415" xfId="242"/>
    <cellStyle name="style1495136022415 2" xfId="318"/>
    <cellStyle name="style1495136022436" xfId="243"/>
    <cellStyle name="style1495136022436 2" xfId="319"/>
    <cellStyle name="style1495136022456" xfId="244"/>
    <cellStyle name="style1495136022456 2" xfId="320"/>
    <cellStyle name="style1495136022481" xfId="245"/>
    <cellStyle name="style1495136022481 2" xfId="321"/>
    <cellStyle name="style1495136022502" xfId="246"/>
    <cellStyle name="style1495136022502 2" xfId="322"/>
    <cellStyle name="style1495136022528" xfId="247"/>
    <cellStyle name="style1495136022528 2" xfId="323"/>
    <cellStyle name="style1495136022546" xfId="248"/>
    <cellStyle name="style1495136022546 2" xfId="324"/>
    <cellStyle name="style1495136022812" xfId="249"/>
    <cellStyle name="style1495136022812 2" xfId="325"/>
    <cellStyle name="style1495136022834" xfId="250"/>
    <cellStyle name="style1495136022834 2" xfId="326"/>
    <cellStyle name="style1495136022856" xfId="251"/>
    <cellStyle name="style1495136022856 2" xfId="327"/>
    <cellStyle name="style1495136022878" xfId="252"/>
    <cellStyle name="style1495136022878 2" xfId="328"/>
    <cellStyle name="style1495136022901" xfId="253"/>
    <cellStyle name="style1495136022901 2" xfId="329"/>
    <cellStyle name="style1495136022927" xfId="254"/>
    <cellStyle name="style1495136022927 2" xfId="330"/>
    <cellStyle name="style1495136022949" xfId="255"/>
    <cellStyle name="style1495136022949 2" xfId="331"/>
    <cellStyle name="style1495136022972" xfId="256"/>
    <cellStyle name="style1495136022972 2" xfId="332"/>
    <cellStyle name="style1495136022995" xfId="257"/>
    <cellStyle name="style1495136022995 2" xfId="333"/>
    <cellStyle name="style1495136023017" xfId="258"/>
    <cellStyle name="style1495136023017 2" xfId="334"/>
    <cellStyle name="style1495136023039" xfId="259"/>
    <cellStyle name="style1495136023039 2" xfId="335"/>
    <cellStyle name="style1495136023063" xfId="260"/>
    <cellStyle name="style1495136023063 2" xfId="336"/>
    <cellStyle name="style1495136023085" xfId="261"/>
    <cellStyle name="style1495136023085 2" xfId="337"/>
    <cellStyle name="style1495136023107" xfId="262"/>
    <cellStyle name="style1495136023107 2" xfId="338"/>
    <cellStyle name="style1495136023165" xfId="263"/>
    <cellStyle name="style1495136023165 2" xfId="339"/>
    <cellStyle name="style1495136023182" xfId="264"/>
    <cellStyle name="style1495136023182 2" xfId="340"/>
    <cellStyle name="style1495136023199" xfId="265"/>
    <cellStyle name="style1495136023199 2" xfId="341"/>
    <cellStyle name="style1495136023216" xfId="266"/>
    <cellStyle name="style1495136023216 2" xfId="342"/>
    <cellStyle name="style1495136023237" xfId="267"/>
    <cellStyle name="style1495136023237 2" xfId="343"/>
    <cellStyle name="style1495136023258" xfId="268"/>
    <cellStyle name="style1495136023258 2" xfId="344"/>
    <cellStyle name="style1495136023278" xfId="269"/>
    <cellStyle name="style1495136023278 2" xfId="345"/>
    <cellStyle name="style1495136023300" xfId="270"/>
    <cellStyle name="style1495136023300 2" xfId="346"/>
    <cellStyle name="style1495136023320" xfId="271"/>
    <cellStyle name="style1495136023320 2" xfId="347"/>
    <cellStyle name="style1495136023341" xfId="272"/>
    <cellStyle name="style1495136023341 2" xfId="348"/>
    <cellStyle name="style1495136023361" xfId="273"/>
    <cellStyle name="style1495136023361 2" xfId="349"/>
    <cellStyle name="style1495136023382" xfId="274"/>
    <cellStyle name="style1495136023382 2" xfId="350"/>
    <cellStyle name="style1495136023402" xfId="275"/>
    <cellStyle name="style1495136023402 2" xfId="351"/>
    <cellStyle name="style1495136023423" xfId="276"/>
    <cellStyle name="style1495136023423 2" xfId="352"/>
    <cellStyle name="style1495136023439" xfId="277"/>
    <cellStyle name="style1495136023439 2" xfId="353"/>
    <cellStyle name="style1495136023456" xfId="278"/>
    <cellStyle name="style1495136023456 2" xfId="354"/>
    <cellStyle name="style1495136023498" xfId="279"/>
    <cellStyle name="style1495136023498 2" xfId="355"/>
    <cellStyle name="style1495136023515" xfId="280"/>
    <cellStyle name="style1495136023515 2" xfId="356"/>
    <cellStyle name="style1495136023531" xfId="281"/>
    <cellStyle name="style1495136023531 2" xfId="357"/>
    <cellStyle name="style1495136023548" xfId="282"/>
    <cellStyle name="style1495136023548 2" xfId="358"/>
    <cellStyle name="style1495136023566" xfId="283"/>
    <cellStyle name="style1495136023566 2" xfId="359"/>
    <cellStyle name="style1495136023583" xfId="284"/>
    <cellStyle name="style1495136023583 2" xfId="360"/>
    <cellStyle name="style1495136023598" xfId="285"/>
    <cellStyle name="style1495136023598 2" xfId="361"/>
    <cellStyle name="style1495136023616" xfId="286"/>
    <cellStyle name="style1495136023616 2" xfId="362"/>
    <cellStyle name="style1495136023632" xfId="287"/>
    <cellStyle name="style1495136023632 2" xfId="363"/>
    <cellStyle name="style1495136023648" xfId="288"/>
    <cellStyle name="style1495136023648 2" xfId="364"/>
    <cellStyle name="style1495136023664" xfId="289"/>
    <cellStyle name="style1495136023664 2" xfId="365"/>
    <cellStyle name="style1495136023681" xfId="290"/>
    <cellStyle name="style1495136023681 2" xfId="366"/>
    <cellStyle name="style1495136023697" xfId="291"/>
    <cellStyle name="style1495136023697 2" xfId="367"/>
    <cellStyle name="style1495136023722" xfId="292"/>
    <cellStyle name="style1495136023722 2" xfId="368"/>
    <cellStyle name="style1495136023758" xfId="293"/>
    <cellStyle name="style1495136023758 2" xfId="369"/>
    <cellStyle name="style1495136023858" xfId="294"/>
    <cellStyle name="style1495136023858 2" xfId="370"/>
    <cellStyle name="style1495136023878" xfId="295"/>
    <cellStyle name="style1495136023878 2" xfId="371"/>
    <cellStyle name="style1495136023899" xfId="296"/>
    <cellStyle name="style1495136023899 2" xfId="372"/>
    <cellStyle name="style1495136023916" xfId="297"/>
    <cellStyle name="style1495136023916 2" xfId="373"/>
    <cellStyle name="style1495136023936" xfId="298"/>
    <cellStyle name="style1495136023936 2" xfId="374"/>
    <cellStyle name="style1495136024143" xfId="299"/>
    <cellStyle name="style1495136024143 2" xfId="375"/>
    <cellStyle name="style1495136024180" xfId="300"/>
    <cellStyle name="style1495136024180 2" xfId="376"/>
    <cellStyle name="style1495136024241" xfId="301"/>
    <cellStyle name="style1495136024241 2" xfId="377"/>
    <cellStyle name="style1495136024514" xfId="302"/>
    <cellStyle name="style1495136024514 2" xfId="378"/>
    <cellStyle name="style1495136024531" xfId="303"/>
    <cellStyle name="style1495136024531 2" xfId="379"/>
    <cellStyle name="style1495136024549" xfId="304"/>
    <cellStyle name="style1495136024549 2" xfId="380"/>
    <cellStyle name="style1495136024578" xfId="305"/>
    <cellStyle name="style1495136024578 2" xfId="381"/>
  </cellStyles>
  <dxfs count="0"/>
  <tableStyles count="0" defaultTableStyle="TableStyleMedium9" defaultPivotStyle="PivotStyleLight16"/>
  <colors>
    <mruColors>
      <color rgb="FFBFBFBF"/>
      <color rgb="FF5A2363"/>
      <color rgb="FFF3DF7D"/>
      <color rgb="FF8E4716"/>
      <color rgb="FFDA9896"/>
      <color rgb="FFBC4744"/>
      <color rgb="FFD38583"/>
      <color rgb="FFD07C7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0"/>
  <sheetViews>
    <sheetView zoomScaleNormal="100" workbookViewId="0">
      <pane xSplit="1" ySplit="11" topLeftCell="B39" activePane="bottomRight" state="frozen"/>
      <selection activeCell="B75" sqref="B75"/>
      <selection pane="topRight" activeCell="B75" sqref="B75"/>
      <selection pane="bottomLeft" activeCell="B75" sqref="B75"/>
      <selection pane="bottomRight" activeCell="A57" sqref="A57:M61"/>
    </sheetView>
  </sheetViews>
  <sheetFormatPr defaultColWidth="11.44140625" defaultRowHeight="13.2"/>
  <cols>
    <col min="1" max="1" width="30.6640625" style="211" customWidth="1"/>
    <col min="2" max="2" width="7.6640625" style="214" customWidth="1"/>
    <col min="3" max="3" width="2.5546875" style="214" customWidth="1"/>
    <col min="4" max="4" width="7.44140625" style="214" customWidth="1"/>
    <col min="5" max="5" width="2.6640625" style="211" customWidth="1"/>
    <col min="6" max="6" width="7.6640625" style="211" bestFit="1" customWidth="1"/>
    <col min="7" max="7" width="3.21875" style="211" customWidth="1"/>
    <col min="8" max="8" width="4.44140625" style="206" customWidth="1"/>
    <col min="9" max="9" width="6.6640625" style="211" customWidth="1"/>
    <col min="10" max="10" width="2.6640625" style="211" customWidth="1"/>
    <col min="11" max="11" width="7.6640625" style="211" customWidth="1"/>
    <col min="12" max="12" width="1.88671875" style="211" customWidth="1"/>
    <col min="13" max="13" width="7.21875" style="211" customWidth="1"/>
    <col min="14" max="14" width="2.21875" style="206" customWidth="1"/>
    <col min="15" max="15" width="2.5546875" style="206" customWidth="1"/>
    <col min="16" max="16384" width="11.44140625" style="206"/>
  </cols>
  <sheetData>
    <row r="1" spans="1:24" ht="38.25" customHeight="1">
      <c r="A1" s="616" t="s">
        <v>192</v>
      </c>
      <c r="B1" s="616"/>
      <c r="C1" s="616"/>
      <c r="D1" s="616"/>
      <c r="E1" s="616"/>
      <c r="F1" s="616"/>
      <c r="G1" s="616"/>
      <c r="H1" s="616"/>
      <c r="I1" s="616"/>
      <c r="J1" s="616"/>
      <c r="K1" s="616"/>
      <c r="L1" s="616"/>
      <c r="M1" s="616"/>
      <c r="N1" s="616"/>
    </row>
    <row r="2" spans="1:24" s="211" customFormat="1" ht="6" customHeight="1" thickBot="1">
      <c r="A2" s="207"/>
      <c r="B2" s="209"/>
      <c r="C2" s="209"/>
      <c r="D2" s="209"/>
      <c r="E2" s="207"/>
      <c r="F2" s="210"/>
      <c r="G2" s="210"/>
      <c r="I2" s="207"/>
      <c r="J2" s="207"/>
      <c r="K2" s="207"/>
      <c r="L2" s="207"/>
      <c r="M2" s="207"/>
    </row>
    <row r="3" spans="1:24" s="211" customFormat="1" ht="6" customHeight="1">
      <c r="A3" s="1"/>
      <c r="B3" s="3"/>
      <c r="C3" s="3"/>
      <c r="D3" s="3"/>
      <c r="E3" s="2"/>
      <c r="F3" s="2"/>
      <c r="G3" s="2"/>
      <c r="H3" s="2"/>
      <c r="I3" s="2"/>
      <c r="J3" s="2"/>
      <c r="K3" s="2"/>
      <c r="L3" s="2"/>
      <c r="M3" s="2"/>
      <c r="N3" s="2"/>
    </row>
    <row r="4" spans="1:24" s="211" customFormat="1" ht="17.399999999999999" customHeight="1">
      <c r="A4" s="618" t="s">
        <v>64</v>
      </c>
      <c r="B4" s="619" t="s">
        <v>193</v>
      </c>
      <c r="C4" s="619"/>
      <c r="D4" s="619"/>
      <c r="E4" s="619"/>
      <c r="F4" s="619"/>
      <c r="G4" s="619"/>
      <c r="H4" s="190"/>
      <c r="I4" s="619" t="s">
        <v>44</v>
      </c>
      <c r="J4" s="619"/>
      <c r="K4" s="619"/>
      <c r="L4" s="619"/>
      <c r="M4" s="619"/>
      <c r="N4" s="619"/>
    </row>
    <row r="5" spans="1:24" s="211" customFormat="1" ht="6" customHeight="1">
      <c r="A5" s="618"/>
      <c r="B5" s="5"/>
      <c r="C5" s="6"/>
      <c r="D5" s="5"/>
      <c r="E5" s="6"/>
      <c r="F5" s="5"/>
      <c r="G5" s="6"/>
      <c r="H5" s="190"/>
      <c r="I5" s="5"/>
      <c r="J5" s="5"/>
      <c r="K5" s="5"/>
      <c r="L5" s="5"/>
      <c r="M5" s="5"/>
      <c r="N5" s="5"/>
    </row>
    <row r="6" spans="1:24" s="211" customFormat="1" ht="6" customHeight="1">
      <c r="A6" s="618"/>
      <c r="B6" s="7"/>
      <c r="C6" s="8"/>
      <c r="D6" s="7"/>
      <c r="E6" s="8"/>
      <c r="F6" s="7"/>
      <c r="G6" s="8"/>
      <c r="H6" s="190"/>
      <c r="I6" s="194"/>
      <c r="J6" s="194"/>
      <c r="K6" s="194"/>
      <c r="L6" s="194"/>
      <c r="M6" s="194"/>
      <c r="N6" s="194"/>
    </row>
    <row r="7" spans="1:24" s="211" customFormat="1" ht="35.4" customHeight="1">
      <c r="A7" s="618"/>
      <c r="B7" s="620" t="s">
        <v>0</v>
      </c>
      <c r="C7" s="620"/>
      <c r="D7" s="621" t="s">
        <v>54</v>
      </c>
      <c r="E7" s="621"/>
      <c r="F7" s="621"/>
      <c r="G7" s="621"/>
      <c r="H7" s="190"/>
      <c r="I7" s="620" t="s">
        <v>0</v>
      </c>
      <c r="J7" s="620"/>
      <c r="K7" s="621" t="s">
        <v>54</v>
      </c>
      <c r="L7" s="621"/>
      <c r="M7" s="621"/>
      <c r="N7" s="621"/>
    </row>
    <row r="8" spans="1:24" s="211" customFormat="1" ht="6" customHeight="1">
      <c r="A8" s="618"/>
      <c r="B8" s="620"/>
      <c r="C8" s="620"/>
      <c r="D8" s="9"/>
      <c r="E8" s="10"/>
      <c r="F8" s="9"/>
      <c r="G8" s="10"/>
      <c r="H8" s="190"/>
      <c r="I8" s="620"/>
      <c r="J8" s="620"/>
      <c r="K8" s="9"/>
      <c r="L8" s="9"/>
      <c r="M8" s="9"/>
      <c r="N8" s="9"/>
    </row>
    <row r="9" spans="1:24" s="211" customFormat="1" ht="6" customHeight="1">
      <c r="A9" s="618"/>
      <c r="B9" s="620"/>
      <c r="C9" s="620"/>
      <c r="D9" s="11"/>
      <c r="E9" s="12"/>
      <c r="F9" s="11"/>
      <c r="G9" s="12"/>
      <c r="H9" s="190"/>
      <c r="I9" s="620"/>
      <c r="J9" s="620"/>
      <c r="K9" s="11"/>
      <c r="L9" s="11"/>
      <c r="M9" s="11"/>
      <c r="N9" s="11"/>
    </row>
    <row r="10" spans="1:24" s="211" customFormat="1" ht="25.5" customHeight="1">
      <c r="A10" s="618"/>
      <c r="B10" s="620"/>
      <c r="C10" s="620"/>
      <c r="D10" s="622" t="s">
        <v>1</v>
      </c>
      <c r="E10" s="622"/>
      <c r="F10" s="622" t="s">
        <v>2</v>
      </c>
      <c r="G10" s="622"/>
      <c r="H10" s="190"/>
      <c r="I10" s="620"/>
      <c r="J10" s="620"/>
      <c r="K10" s="622" t="s">
        <v>1</v>
      </c>
      <c r="L10" s="622"/>
      <c r="M10" s="622" t="s">
        <v>2</v>
      </c>
      <c r="N10" s="622"/>
    </row>
    <row r="11" spans="1:24" s="211" customFormat="1" ht="6" customHeight="1">
      <c r="A11" s="13"/>
      <c r="B11" s="16"/>
      <c r="C11" s="16"/>
      <c r="D11" s="16"/>
      <c r="E11" s="15"/>
      <c r="F11" s="15"/>
      <c r="G11" s="15"/>
      <c r="H11" s="191"/>
      <c r="I11" s="14"/>
      <c r="J11" s="14"/>
      <c r="K11" s="15"/>
      <c r="L11" s="15"/>
      <c r="M11" s="15"/>
      <c r="N11" s="15"/>
    </row>
    <row r="12" spans="1:24" s="211" customFormat="1" ht="6" customHeight="1">
      <c r="A12" s="213"/>
      <c r="B12" s="215"/>
      <c r="C12" s="215"/>
      <c r="D12" s="215"/>
      <c r="E12" s="212"/>
      <c r="F12" s="212"/>
      <c r="G12" s="212"/>
      <c r="I12" s="212"/>
      <c r="J12" s="212"/>
      <c r="K12" s="212"/>
      <c r="L12" s="212"/>
      <c r="M12" s="212"/>
    </row>
    <row r="13" spans="1:24" s="211" customFormat="1" ht="12">
      <c r="A13" s="303" t="s">
        <v>63</v>
      </c>
      <c r="B13" s="17">
        <v>346451</v>
      </c>
      <c r="C13" s="18"/>
      <c r="D13" s="607">
        <v>89982</v>
      </c>
      <c r="E13" s="608"/>
      <c r="F13" s="607">
        <v>256469</v>
      </c>
      <c r="G13" s="19"/>
      <c r="H13" s="192"/>
      <c r="I13" s="606"/>
      <c r="J13" s="20"/>
      <c r="K13" s="606"/>
      <c r="L13" s="20"/>
      <c r="M13" s="606"/>
      <c r="N13" s="192"/>
    </row>
    <row r="14" spans="1:24" s="224" customFormat="1" ht="6" customHeight="1">
      <c r="A14" s="218"/>
      <c r="B14" s="215"/>
      <c r="C14" s="215"/>
      <c r="D14" s="215"/>
      <c r="E14" s="222"/>
      <c r="F14" s="222"/>
      <c r="G14" s="222"/>
      <c r="I14" s="223"/>
      <c r="J14" s="223"/>
      <c r="K14" s="223"/>
      <c r="L14" s="223"/>
      <c r="M14" s="223"/>
      <c r="U14" s="609"/>
      <c r="V14" s="609"/>
      <c r="W14" s="609"/>
      <c r="X14" s="609"/>
    </row>
    <row r="15" spans="1:24" s="224" customFormat="1" ht="6" customHeight="1">
      <c r="A15" s="211"/>
      <c r="B15" s="214"/>
      <c r="C15" s="214"/>
      <c r="D15" s="214"/>
      <c r="E15" s="233"/>
      <c r="F15" s="233"/>
      <c r="G15" s="233"/>
      <c r="I15" s="223"/>
      <c r="J15" s="223"/>
      <c r="K15" s="223"/>
      <c r="L15" s="223"/>
      <c r="M15" s="223"/>
    </row>
    <row r="16" spans="1:24" s="211" customFormat="1" ht="24">
      <c r="A16" s="216" t="s">
        <v>109</v>
      </c>
      <c r="B16" s="225">
        <f t="shared" ref="B16:B19" si="0">D16+F16</f>
        <v>346452</v>
      </c>
      <c r="C16" s="226"/>
      <c r="D16" s="225">
        <f>SUM(D17:D19)</f>
        <v>89982</v>
      </c>
      <c r="E16" s="226"/>
      <c r="F16" s="225">
        <f>SUM(F17:F19)</f>
        <v>256470</v>
      </c>
      <c r="G16" s="236"/>
      <c r="I16" s="230">
        <f>SUM(I17:I19)</f>
        <v>100</v>
      </c>
      <c r="J16" s="230"/>
      <c r="K16" s="230">
        <f>SUM(K17:K19)</f>
        <v>100</v>
      </c>
      <c r="L16" s="230"/>
      <c r="M16" s="230">
        <f>SUM(M17:M19)</f>
        <v>100</v>
      </c>
    </row>
    <row r="17" spans="1:20" s="211" customFormat="1" ht="11.4">
      <c r="A17" s="237" t="s">
        <v>135</v>
      </c>
      <c r="B17" s="232">
        <f t="shared" si="0"/>
        <v>34030</v>
      </c>
      <c r="C17" s="217"/>
      <c r="D17" s="232">
        <v>8739</v>
      </c>
      <c r="E17" s="232"/>
      <c r="F17" s="232">
        <v>25291</v>
      </c>
      <c r="G17" s="222"/>
      <c r="I17" s="223">
        <f>B17*100/B16</f>
        <v>9.8224285038042787</v>
      </c>
      <c r="J17" s="238"/>
      <c r="K17" s="223">
        <f>D17*100/D16</f>
        <v>9.711942388477695</v>
      </c>
      <c r="L17" s="239"/>
      <c r="M17" s="223">
        <f>F17*100/F16</f>
        <v>9.8611923421842711</v>
      </c>
    </row>
    <row r="18" spans="1:20" s="211" customFormat="1" ht="12">
      <c r="A18" s="237" t="s">
        <v>134</v>
      </c>
      <c r="B18" s="232">
        <f t="shared" si="0"/>
        <v>110342</v>
      </c>
      <c r="C18" s="217"/>
      <c r="D18" s="232">
        <v>80698</v>
      </c>
      <c r="E18" s="232"/>
      <c r="F18" s="232">
        <v>29644</v>
      </c>
      <c r="G18" s="229"/>
      <c r="I18" s="223">
        <f>B18*100/B16</f>
        <v>31.849145047510188</v>
      </c>
      <c r="J18" s="238"/>
      <c r="K18" s="223">
        <f>D18*100/D16</f>
        <v>89.682380920628574</v>
      </c>
      <c r="L18" s="239"/>
      <c r="M18" s="223">
        <f>F18*100/F16</f>
        <v>11.558466877217608</v>
      </c>
    </row>
    <row r="19" spans="1:20" s="211" customFormat="1" ht="11.4">
      <c r="A19" s="237" t="s">
        <v>136</v>
      </c>
      <c r="B19" s="232">
        <f t="shared" si="0"/>
        <v>202080</v>
      </c>
      <c r="C19" s="217"/>
      <c r="D19" s="232">
        <v>545</v>
      </c>
      <c r="E19" s="232" t="s">
        <v>184</v>
      </c>
      <c r="F19" s="232">
        <v>201535</v>
      </c>
      <c r="G19" s="222"/>
      <c r="I19" s="223">
        <f>B19*100/B16</f>
        <v>58.328426448685534</v>
      </c>
      <c r="J19" s="238"/>
      <c r="K19" s="223">
        <f>D19*100/D16</f>
        <v>0.60567669089373433</v>
      </c>
      <c r="L19" s="239"/>
      <c r="M19" s="223">
        <f>F19*100/F16</f>
        <v>78.580340780598121</v>
      </c>
    </row>
    <row r="20" spans="1:20" s="224" customFormat="1" ht="6" customHeight="1">
      <c r="A20" s="211"/>
      <c r="B20" s="215"/>
      <c r="C20" s="215"/>
      <c r="D20" s="215"/>
      <c r="E20" s="233"/>
      <c r="F20" s="233"/>
      <c r="G20" s="233"/>
      <c r="I20" s="240"/>
      <c r="J20" s="240"/>
      <c r="K20" s="240"/>
      <c r="L20" s="240"/>
      <c r="M20" s="240"/>
    </row>
    <row r="21" spans="1:20" s="211" customFormat="1" ht="24">
      <c r="A21" s="241" t="s">
        <v>143</v>
      </c>
      <c r="B21" s="225">
        <f t="shared" ref="B21:B29" si="1">D21+F21</f>
        <v>346450</v>
      </c>
      <c r="C21" s="226"/>
      <c r="D21" s="225">
        <f>D22+D28+D29</f>
        <v>89982</v>
      </c>
      <c r="E21" s="226"/>
      <c r="F21" s="225">
        <f>F22+F28+F29</f>
        <v>256468</v>
      </c>
      <c r="G21" s="229"/>
      <c r="I21" s="230">
        <f>I22+I28</f>
        <v>100</v>
      </c>
      <c r="J21" s="230"/>
      <c r="K21" s="242">
        <f>K22+K28</f>
        <v>100</v>
      </c>
      <c r="L21" s="230"/>
      <c r="M21" s="230">
        <f>M22+M28</f>
        <v>100</v>
      </c>
      <c r="P21" s="617"/>
      <c r="Q21" s="617"/>
      <c r="R21" s="617"/>
      <c r="S21" s="617"/>
      <c r="T21" s="617"/>
    </row>
    <row r="22" spans="1:20" s="211" customFormat="1" ht="11.4">
      <c r="A22" s="218" t="s">
        <v>62</v>
      </c>
      <c r="B22" s="232">
        <f t="shared" si="1"/>
        <v>343161</v>
      </c>
      <c r="C22" s="220"/>
      <c r="D22" s="243">
        <f>SUM(D23:D27)</f>
        <v>89537</v>
      </c>
      <c r="E22" s="215"/>
      <c r="F22" s="243">
        <f>SUM(F23:F27)</f>
        <v>253624</v>
      </c>
      <c r="G22" s="215"/>
      <c r="I22" s="223">
        <f>B22*100/($B$22+$B$28)</f>
        <v>99.143948411551932</v>
      </c>
      <c r="J22" s="244"/>
      <c r="K22" s="245">
        <f>F22*100/($F$22+$F$28)</f>
        <v>99.016951534695593</v>
      </c>
      <c r="L22" s="244"/>
      <c r="M22" s="245">
        <f>F22*100/($F$22+$F$28)</f>
        <v>99.016951534695593</v>
      </c>
      <c r="P22" s="617"/>
      <c r="Q22" s="617"/>
      <c r="R22" s="617"/>
      <c r="S22" s="617"/>
      <c r="T22" s="617"/>
    </row>
    <row r="23" spans="1:20" s="211" customFormat="1" ht="11.4">
      <c r="A23" s="246" t="s">
        <v>61</v>
      </c>
      <c r="B23" s="232">
        <f t="shared" si="1"/>
        <v>131797</v>
      </c>
      <c r="C23" s="220"/>
      <c r="D23" s="232">
        <v>87353</v>
      </c>
      <c r="E23" s="232"/>
      <c r="F23" s="232">
        <v>44444</v>
      </c>
      <c r="G23" s="214"/>
      <c r="I23" s="223">
        <f t="shared" ref="I23:I28" si="2">B23*100/($B$22+$B$28)</f>
        <v>38.077972056257295</v>
      </c>
      <c r="J23" s="244"/>
      <c r="K23" s="245">
        <f t="shared" ref="K23:K28" si="3">F23*100/($F$22+$F$28)</f>
        <v>17.351312943601595</v>
      </c>
      <c r="L23" s="244"/>
      <c r="M23" s="245">
        <f t="shared" ref="M23:M28" si="4">F23*100/($F$22+$F$28)</f>
        <v>17.351312943601595</v>
      </c>
      <c r="P23" s="617"/>
      <c r="Q23" s="617"/>
      <c r="R23" s="617"/>
      <c r="S23" s="617"/>
      <c r="T23" s="617"/>
    </row>
    <row r="24" spans="1:20" s="211" customFormat="1" ht="11.4">
      <c r="A24" s="246" t="s">
        <v>60</v>
      </c>
      <c r="B24" s="232">
        <f t="shared" si="1"/>
        <v>194750</v>
      </c>
      <c r="C24" s="220"/>
      <c r="D24" s="232">
        <v>545</v>
      </c>
      <c r="E24" s="232" t="s">
        <v>184</v>
      </c>
      <c r="F24" s="232">
        <v>194205</v>
      </c>
      <c r="G24" s="214"/>
      <c r="I24" s="223">
        <f t="shared" si="2"/>
        <v>56.265962487432247</v>
      </c>
      <c r="J24" s="240"/>
      <c r="K24" s="245">
        <f t="shared" si="3"/>
        <v>75.819272122494553</v>
      </c>
      <c r="L24" s="240"/>
      <c r="M24" s="245">
        <f t="shared" si="4"/>
        <v>75.819272122494553</v>
      </c>
      <c r="P24" s="617"/>
      <c r="Q24" s="617"/>
      <c r="R24" s="617"/>
      <c r="S24" s="617"/>
      <c r="T24" s="617"/>
    </row>
    <row r="25" spans="1:20" s="211" customFormat="1" ht="11.4">
      <c r="A25" s="246" t="s">
        <v>59</v>
      </c>
      <c r="B25" s="232">
        <f t="shared" si="1"/>
        <v>13401</v>
      </c>
      <c r="C25" s="220"/>
      <c r="D25" s="232">
        <v>1569</v>
      </c>
      <c r="E25" s="232"/>
      <c r="F25" s="232">
        <v>11832</v>
      </c>
      <c r="G25" s="214"/>
      <c r="I25" s="223">
        <f t="shared" si="2"/>
        <v>3.871733829494632</v>
      </c>
      <c r="J25" s="240"/>
      <c r="K25" s="245">
        <f t="shared" si="3"/>
        <v>4.6193127249728665</v>
      </c>
      <c r="L25" s="240"/>
      <c r="M25" s="245">
        <f t="shared" si="4"/>
        <v>4.6193127249728665</v>
      </c>
      <c r="P25" s="617"/>
      <c r="Q25" s="617"/>
      <c r="R25" s="617"/>
      <c r="S25" s="617"/>
      <c r="T25" s="617"/>
    </row>
    <row r="26" spans="1:20" s="211" customFormat="1" ht="11.4">
      <c r="A26" s="246" t="s">
        <v>58</v>
      </c>
      <c r="B26" s="232">
        <f t="shared" si="1"/>
        <v>2194</v>
      </c>
      <c r="C26" s="220"/>
      <c r="D26" s="232">
        <v>70</v>
      </c>
      <c r="E26" s="232" t="s">
        <v>184</v>
      </c>
      <c r="F26" s="232">
        <v>2124</v>
      </c>
      <c r="G26" s="214"/>
      <c r="I26" s="223">
        <f t="shared" si="2"/>
        <v>0.63387687649512892</v>
      </c>
      <c r="J26" s="240"/>
      <c r="K26" s="245">
        <f t="shared" si="3"/>
        <v>0.82922753785009873</v>
      </c>
      <c r="L26" s="240"/>
      <c r="M26" s="245">
        <f t="shared" si="4"/>
        <v>0.82922753785009873</v>
      </c>
      <c r="P26" s="617"/>
      <c r="Q26" s="617"/>
      <c r="R26" s="617"/>
      <c r="S26" s="617"/>
      <c r="T26" s="617"/>
    </row>
    <row r="27" spans="1:20" s="211" customFormat="1" ht="11.4">
      <c r="A27" s="246" t="s">
        <v>117</v>
      </c>
      <c r="B27" s="232">
        <f t="shared" si="1"/>
        <v>1019</v>
      </c>
      <c r="C27" s="215" t="s">
        <v>184</v>
      </c>
      <c r="D27" s="232">
        <v>0</v>
      </c>
      <c r="E27" s="232"/>
      <c r="F27" s="232">
        <v>1019</v>
      </c>
      <c r="G27" s="215" t="s">
        <v>184</v>
      </c>
      <c r="I27" s="223">
        <f t="shared" si="2"/>
        <v>0.29440316187262366</v>
      </c>
      <c r="J27" s="244"/>
      <c r="K27" s="245">
        <f t="shared" si="3"/>
        <v>0.39782620577648337</v>
      </c>
      <c r="L27" s="244"/>
      <c r="M27" s="245">
        <f t="shared" si="4"/>
        <v>0.39782620577648337</v>
      </c>
      <c r="P27" s="617"/>
      <c r="Q27" s="617"/>
      <c r="R27" s="617"/>
      <c r="S27" s="617"/>
      <c r="T27" s="617"/>
    </row>
    <row r="28" spans="1:20" s="211" customFormat="1" ht="11.4">
      <c r="A28" s="247" t="s">
        <v>57</v>
      </c>
      <c r="B28" s="232">
        <f t="shared" si="1"/>
        <v>2963</v>
      </c>
      <c r="C28" s="220"/>
      <c r="D28" s="232">
        <v>445</v>
      </c>
      <c r="E28" s="232" t="s">
        <v>184</v>
      </c>
      <c r="F28" s="232">
        <v>2518</v>
      </c>
      <c r="G28" s="214"/>
      <c r="I28" s="223">
        <f t="shared" si="2"/>
        <v>0.85605158844807061</v>
      </c>
      <c r="J28" s="240"/>
      <c r="K28" s="245">
        <f t="shared" si="3"/>
        <v>0.98304846530440149</v>
      </c>
      <c r="L28" s="240"/>
      <c r="M28" s="245">
        <f t="shared" si="4"/>
        <v>0.98304846530440149</v>
      </c>
      <c r="P28" s="617"/>
      <c r="Q28" s="617"/>
      <c r="R28" s="617"/>
      <c r="S28" s="617"/>
      <c r="T28" s="617"/>
    </row>
    <row r="29" spans="1:20" s="211" customFormat="1" ht="11.4">
      <c r="A29" s="237" t="s">
        <v>3</v>
      </c>
      <c r="B29" s="232">
        <f t="shared" si="1"/>
        <v>326</v>
      </c>
      <c r="C29" s="220" t="s">
        <v>184</v>
      </c>
      <c r="D29" s="232">
        <v>0</v>
      </c>
      <c r="E29" s="232"/>
      <c r="F29" s="232">
        <v>326</v>
      </c>
      <c r="G29" s="214" t="s">
        <v>184</v>
      </c>
      <c r="I29" s="223">
        <f>B29*100/($B$22+$B$28)</f>
        <v>9.418589869526528E-2</v>
      </c>
      <c r="J29" s="240"/>
      <c r="K29" s="245">
        <f>F29*100/($F$22+$F$28)</f>
        <v>0.12727315317284943</v>
      </c>
      <c r="L29" s="240"/>
      <c r="M29" s="245">
        <f>F29*100/($F$22+$F$28)</f>
        <v>0.12727315317284943</v>
      </c>
      <c r="P29" s="617"/>
      <c r="Q29" s="617"/>
      <c r="R29" s="617"/>
      <c r="S29" s="617"/>
      <c r="T29" s="617"/>
    </row>
    <row r="30" spans="1:20" s="211" customFormat="1" ht="6" customHeight="1">
      <c r="B30" s="214"/>
      <c r="C30" s="214"/>
      <c r="D30" s="214"/>
      <c r="E30" s="233"/>
      <c r="F30" s="233"/>
      <c r="G30" s="233"/>
      <c r="I30" s="240"/>
      <c r="J30" s="240"/>
      <c r="K30" s="240"/>
      <c r="L30" s="240"/>
      <c r="M30" s="240"/>
      <c r="P30" s="617"/>
      <c r="Q30" s="617"/>
      <c r="R30" s="617"/>
      <c r="S30" s="617"/>
      <c r="T30" s="617"/>
    </row>
    <row r="31" spans="1:20" s="211" customFormat="1" ht="24">
      <c r="A31" s="241" t="s">
        <v>110</v>
      </c>
      <c r="B31" s="225">
        <f t="shared" ref="B31:B33" si="5">D31+F31</f>
        <v>346452</v>
      </c>
      <c r="C31" s="228"/>
      <c r="D31" s="227">
        <f>SUM(D32:D34)</f>
        <v>89982</v>
      </c>
      <c r="E31" s="226"/>
      <c r="F31" s="227">
        <f>SUM(F32:F34)</f>
        <v>256470</v>
      </c>
      <c r="G31" s="229"/>
      <c r="I31" s="230">
        <f>SUM(I32:I33)</f>
        <v>100</v>
      </c>
      <c r="J31" s="230"/>
      <c r="K31" s="230">
        <f>SUM(K32:K33)</f>
        <v>100</v>
      </c>
      <c r="L31" s="230"/>
      <c r="M31" s="230">
        <f>SUM(M32:M33)</f>
        <v>100</v>
      </c>
      <c r="P31" s="617"/>
      <c r="Q31" s="617"/>
      <c r="R31" s="617"/>
      <c r="S31" s="617"/>
      <c r="T31" s="617"/>
    </row>
    <row r="32" spans="1:20" s="211" customFormat="1" ht="11.4">
      <c r="A32" s="247" t="s">
        <v>56</v>
      </c>
      <c r="B32" s="232">
        <f t="shared" si="5"/>
        <v>54978</v>
      </c>
      <c r="C32" s="214"/>
      <c r="D32" s="232">
        <v>20203</v>
      </c>
      <c r="E32" s="232"/>
      <c r="F32" s="232">
        <v>34775</v>
      </c>
      <c r="G32" s="233"/>
      <c r="I32" s="223">
        <f>B32*100/SUM(B32:B33)</f>
        <v>17.627707737492145</v>
      </c>
      <c r="J32" s="244"/>
      <c r="K32" s="223">
        <f>D32*100/SUM($D$32:$D$33)</f>
        <v>26.170028109172399</v>
      </c>
      <c r="L32" s="244"/>
      <c r="M32" s="223">
        <f>F32*100/SUM($F$32:$F$33)</f>
        <v>14.817734409953768</v>
      </c>
    </row>
    <row r="33" spans="1:13" s="224" customFormat="1" ht="12">
      <c r="A33" s="248" t="s">
        <v>55</v>
      </c>
      <c r="B33" s="232">
        <f t="shared" si="5"/>
        <v>256906</v>
      </c>
      <c r="C33" s="215"/>
      <c r="D33" s="232">
        <v>56996</v>
      </c>
      <c r="E33" s="232"/>
      <c r="F33" s="232">
        <v>199910</v>
      </c>
      <c r="G33" s="222"/>
      <c r="I33" s="223">
        <f>B33*100/SUM(B32:B33)</f>
        <v>82.372292262507855</v>
      </c>
      <c r="J33" s="240"/>
      <c r="K33" s="223">
        <f>D33*100/SUM($D$32:$D$33)</f>
        <v>73.829971890827608</v>
      </c>
      <c r="L33" s="240"/>
      <c r="M33" s="223">
        <f>F33*100/SUM($F$32:$F$33)</f>
        <v>85.182265590046228</v>
      </c>
    </row>
    <row r="34" spans="1:13" s="224" customFormat="1" ht="12">
      <c r="A34" s="237" t="s">
        <v>3</v>
      </c>
      <c r="B34" s="232">
        <f>D34+F34</f>
        <v>34568</v>
      </c>
      <c r="C34" s="215"/>
      <c r="D34" s="232">
        <v>12783</v>
      </c>
      <c r="E34" s="232"/>
      <c r="F34" s="232">
        <v>21785</v>
      </c>
      <c r="G34" s="222"/>
      <c r="I34" s="249" t="s">
        <v>108</v>
      </c>
      <c r="J34" s="240"/>
      <c r="K34" s="249" t="s">
        <v>108</v>
      </c>
      <c r="L34" s="240"/>
      <c r="M34" s="249" t="s">
        <v>108</v>
      </c>
    </row>
    <row r="35" spans="1:13" s="211" customFormat="1" ht="6" customHeight="1">
      <c r="A35" s="250"/>
      <c r="B35" s="215"/>
      <c r="C35" s="215"/>
      <c r="D35" s="215"/>
      <c r="E35" s="222"/>
      <c r="F35" s="222"/>
      <c r="G35" s="222"/>
      <c r="I35" s="244"/>
      <c r="J35" s="244"/>
      <c r="K35" s="244"/>
      <c r="L35" s="244"/>
      <c r="M35" s="244"/>
    </row>
    <row r="36" spans="1:13" s="211" customFormat="1" ht="24">
      <c r="A36" s="241" t="s">
        <v>144</v>
      </c>
      <c r="B36" s="225">
        <f t="shared" ref="B36:B40" si="6">D36+F36</f>
        <v>346452</v>
      </c>
      <c r="C36" s="226"/>
      <c r="D36" s="225">
        <f>SUM(D37:D41)</f>
        <v>89982</v>
      </c>
      <c r="E36" s="226"/>
      <c r="F36" s="225">
        <f>SUM(F37:F41)</f>
        <v>256470</v>
      </c>
      <c r="G36" s="236"/>
      <c r="I36" s="230">
        <f>SUM(I37:I40)</f>
        <v>100</v>
      </c>
      <c r="J36" s="230"/>
      <c r="K36" s="230">
        <f>SUM(K37:K40)</f>
        <v>100</v>
      </c>
      <c r="L36" s="230"/>
      <c r="M36" s="230">
        <f>SUM(M37:M40)</f>
        <v>100</v>
      </c>
    </row>
    <row r="37" spans="1:13" s="211" customFormat="1" ht="11.4">
      <c r="A37" s="237" t="s">
        <v>135</v>
      </c>
      <c r="B37" s="232">
        <f t="shared" si="6"/>
        <v>33982</v>
      </c>
      <c r="C37" s="234"/>
      <c r="D37" s="232">
        <v>8739</v>
      </c>
      <c r="E37" s="232"/>
      <c r="F37" s="232">
        <v>25243</v>
      </c>
      <c r="G37" s="217"/>
      <c r="I37" s="223">
        <f>B37*100/SUM($B$37:$B$40)</f>
        <v>9.817897105942107</v>
      </c>
      <c r="J37" s="240"/>
      <c r="K37" s="223">
        <f>D37*100/SUM($D$37:$D$40)</f>
        <v>9.711942388477695</v>
      </c>
      <c r="L37" s="240"/>
      <c r="M37" s="223">
        <f>F37*100/SUM($F$37:$F$40)</f>
        <v>9.8551188603152173</v>
      </c>
    </row>
    <row r="38" spans="1:13" s="211" customFormat="1" ht="11.4">
      <c r="A38" s="237" t="s">
        <v>134</v>
      </c>
      <c r="B38" s="232">
        <f t="shared" si="6"/>
        <v>110342</v>
      </c>
      <c r="C38" s="234"/>
      <c r="D38" s="232">
        <v>80698</v>
      </c>
      <c r="E38" s="232"/>
      <c r="F38" s="232">
        <v>29644</v>
      </c>
      <c r="G38" s="217"/>
      <c r="I38" s="223">
        <f t="shared" ref="I38:I40" si="7">B38*100/SUM($B$37:$B$40)</f>
        <v>31.879418588189747</v>
      </c>
      <c r="J38" s="240"/>
      <c r="K38" s="223">
        <f t="shared" ref="K38:K41" si="8">D38*100/SUM($D$37:$D$40)</f>
        <v>89.682380920628574</v>
      </c>
      <c r="L38" s="240"/>
      <c r="M38" s="223">
        <f t="shared" ref="M38:M40" si="9">F38*100/SUM($F$37:$F$40)</f>
        <v>11.573313136124245</v>
      </c>
    </row>
    <row r="39" spans="1:13" s="211" customFormat="1" ht="11.4">
      <c r="A39" s="237" t="s">
        <v>136</v>
      </c>
      <c r="B39" s="232">
        <f t="shared" si="6"/>
        <v>201743</v>
      </c>
      <c r="C39" s="234"/>
      <c r="D39" s="232">
        <v>545</v>
      </c>
      <c r="E39" s="232" t="s">
        <v>184</v>
      </c>
      <c r="F39" s="232">
        <v>201198</v>
      </c>
      <c r="G39" s="217"/>
      <c r="I39" s="223">
        <f t="shared" si="7"/>
        <v>58.286505086342139</v>
      </c>
      <c r="J39" s="240"/>
      <c r="K39" s="223">
        <f>D39*100/SUM($D$37:$D$40)</f>
        <v>0.60567669089373433</v>
      </c>
      <c r="L39" s="240"/>
      <c r="M39" s="223">
        <f>F39*100/SUM($F$37:$F$40)</f>
        <v>78.549705045268041</v>
      </c>
    </row>
    <row r="40" spans="1:13" s="211" customFormat="1" ht="12" customHeight="1">
      <c r="A40" s="237" t="s">
        <v>141</v>
      </c>
      <c r="B40" s="232">
        <f t="shared" si="6"/>
        <v>56</v>
      </c>
      <c r="C40" s="215" t="s">
        <v>184</v>
      </c>
      <c r="D40" s="232">
        <v>0</v>
      </c>
      <c r="E40" s="232"/>
      <c r="F40" s="232">
        <v>56</v>
      </c>
      <c r="G40" s="215" t="s">
        <v>184</v>
      </c>
      <c r="I40" s="223">
        <f t="shared" si="7"/>
        <v>1.617921952600665E-2</v>
      </c>
      <c r="J40" s="240"/>
      <c r="K40" s="223">
        <f t="shared" si="8"/>
        <v>0</v>
      </c>
      <c r="L40" s="240"/>
      <c r="M40" s="223">
        <f t="shared" si="9"/>
        <v>2.1862958292502958E-2</v>
      </c>
    </row>
    <row r="41" spans="1:13" s="211" customFormat="1" ht="12" customHeight="1">
      <c r="A41" s="237" t="s">
        <v>3</v>
      </c>
      <c r="B41" s="232">
        <f>D41+F41</f>
        <v>329</v>
      </c>
      <c r="C41" s="215" t="s">
        <v>184</v>
      </c>
      <c r="D41" s="232">
        <v>0</v>
      </c>
      <c r="E41" s="232"/>
      <c r="F41" s="232">
        <v>329</v>
      </c>
      <c r="G41" s="215" t="s">
        <v>184</v>
      </c>
      <c r="I41" s="249" t="s">
        <v>108</v>
      </c>
      <c r="J41" s="252"/>
      <c r="K41" s="223">
        <f t="shared" si="8"/>
        <v>0</v>
      </c>
      <c r="L41" s="252"/>
      <c r="M41" s="249" t="s">
        <v>108</v>
      </c>
    </row>
    <row r="42" spans="1:13" s="211" customFormat="1" ht="6" customHeight="1">
      <c r="A42" s="250"/>
      <c r="B42" s="215"/>
      <c r="C42" s="215"/>
      <c r="D42" s="215"/>
      <c r="E42" s="222"/>
      <c r="F42" s="222"/>
      <c r="G42" s="222"/>
      <c r="I42" s="244"/>
      <c r="J42" s="244"/>
      <c r="K42" s="244"/>
      <c r="L42" s="244"/>
      <c r="M42" s="244"/>
    </row>
    <row r="43" spans="1:13" s="212" customFormat="1" ht="12" customHeight="1">
      <c r="A43" s="241" t="s">
        <v>54</v>
      </c>
      <c r="B43" s="225">
        <f t="shared" ref="B43:B49" si="10">D43+F43</f>
        <v>346453</v>
      </c>
      <c r="C43" s="226"/>
      <c r="D43" s="227">
        <f>D44+D45</f>
        <v>89983</v>
      </c>
      <c r="E43" s="226"/>
      <c r="F43" s="227">
        <f>F44+F45</f>
        <v>256470</v>
      </c>
      <c r="G43" s="236"/>
      <c r="I43" s="230">
        <f>SUM(I44,I45)</f>
        <v>100</v>
      </c>
      <c r="J43" s="230"/>
      <c r="K43" s="230">
        <f>SUM(K44,K45)</f>
        <v>100</v>
      </c>
      <c r="L43" s="230"/>
      <c r="M43" s="230">
        <f>SUM(M44,M45)</f>
        <v>100</v>
      </c>
    </row>
    <row r="44" spans="1:13" s="211" customFormat="1" ht="11.4">
      <c r="A44" s="213" t="s">
        <v>1</v>
      </c>
      <c r="B44" s="232">
        <f t="shared" si="10"/>
        <v>89983</v>
      </c>
      <c r="C44" s="215"/>
      <c r="D44" s="232">
        <v>89983</v>
      </c>
      <c r="E44" s="232"/>
      <c r="F44" s="232">
        <v>0</v>
      </c>
      <c r="G44" s="222"/>
      <c r="I44" s="223">
        <f>B44*100/B43</f>
        <v>25.972642753851172</v>
      </c>
      <c r="J44" s="244"/>
      <c r="K44" s="223">
        <f>D44*100/D43</f>
        <v>100</v>
      </c>
      <c r="L44" s="244"/>
      <c r="M44" s="223">
        <f>F44*100/F43</f>
        <v>0</v>
      </c>
    </row>
    <row r="45" spans="1:13" s="211" customFormat="1" ht="11.4">
      <c r="A45" s="213" t="s">
        <v>2</v>
      </c>
      <c r="B45" s="232">
        <f t="shared" si="10"/>
        <v>256470</v>
      </c>
      <c r="C45" s="217"/>
      <c r="D45" s="232">
        <f>SUM(D46:D49)</f>
        <v>0</v>
      </c>
      <c r="E45" s="232"/>
      <c r="F45" s="232">
        <f>SUM(F46:F49)</f>
        <v>256470</v>
      </c>
      <c r="G45" s="222"/>
      <c r="I45" s="223">
        <f>B45*100/B43</f>
        <v>74.027357246148824</v>
      </c>
      <c r="J45" s="240"/>
      <c r="K45" s="223">
        <f>D45*100/D43</f>
        <v>0</v>
      </c>
      <c r="L45" s="240"/>
      <c r="M45" s="223">
        <f>F45*100/F43</f>
        <v>100</v>
      </c>
    </row>
    <row r="46" spans="1:13" s="211" customFormat="1" ht="12">
      <c r="A46" s="255" t="s">
        <v>53</v>
      </c>
      <c r="B46" s="232">
        <f t="shared" si="10"/>
        <v>20138</v>
      </c>
      <c r="C46" s="217"/>
      <c r="D46" s="232">
        <v>0</v>
      </c>
      <c r="E46" s="232"/>
      <c r="F46" s="232">
        <v>20138</v>
      </c>
      <c r="G46" s="229"/>
      <c r="I46" s="223">
        <f>B46*100/B43</f>
        <v>5.8126210481652638</v>
      </c>
      <c r="J46" s="230"/>
      <c r="K46" s="223">
        <f>D46*100/D43</f>
        <v>0</v>
      </c>
      <c r="L46" s="230"/>
      <c r="M46" s="223">
        <f>F46*100/F43</f>
        <v>7.8519904862167111</v>
      </c>
    </row>
    <row r="47" spans="1:13" s="211" customFormat="1" ht="11.4">
      <c r="A47" s="255" t="s">
        <v>119</v>
      </c>
      <c r="B47" s="232">
        <f t="shared" si="10"/>
        <v>82465</v>
      </c>
      <c r="C47" s="217"/>
      <c r="D47" s="232">
        <v>0</v>
      </c>
      <c r="E47" s="232"/>
      <c r="F47" s="232">
        <v>82465</v>
      </c>
      <c r="G47" s="222"/>
      <c r="I47" s="223">
        <f>B47*100/B43</f>
        <v>23.802651441898323</v>
      </c>
      <c r="J47" s="244"/>
      <c r="K47" s="223">
        <f>D47*100/D43</f>
        <v>0</v>
      </c>
      <c r="L47" s="244"/>
      <c r="M47" s="223">
        <f>F47*100/F43</f>
        <v>32.153858151050805</v>
      </c>
    </row>
    <row r="48" spans="1:13" s="211" customFormat="1" ht="11.4">
      <c r="A48" s="255" t="s">
        <v>52</v>
      </c>
      <c r="B48" s="232">
        <f t="shared" si="10"/>
        <v>133196</v>
      </c>
      <c r="C48" s="256"/>
      <c r="D48" s="232">
        <v>0</v>
      </c>
      <c r="E48" s="232"/>
      <c r="F48" s="232">
        <v>133196</v>
      </c>
      <c r="G48" s="222"/>
      <c r="I48" s="223">
        <f>B48*100/B43</f>
        <v>38.445618886255858</v>
      </c>
      <c r="J48" s="244"/>
      <c r="K48" s="223">
        <f>D48*100/D43</f>
        <v>0</v>
      </c>
      <c r="L48" s="244"/>
      <c r="M48" s="223">
        <f>F48*100/F43</f>
        <v>51.93433929894335</v>
      </c>
    </row>
    <row r="49" spans="1:14" s="211" customFormat="1" ht="11.4">
      <c r="A49" s="257" t="s">
        <v>51</v>
      </c>
      <c r="B49" s="232">
        <f t="shared" si="10"/>
        <v>20671</v>
      </c>
      <c r="C49" s="215"/>
      <c r="D49" s="232">
        <v>0</v>
      </c>
      <c r="E49" s="232"/>
      <c r="F49" s="232">
        <v>20671</v>
      </c>
      <c r="G49" s="222"/>
      <c r="I49" s="223">
        <f>B49*100/B43</f>
        <v>5.9664658698293849</v>
      </c>
      <c r="J49" s="244"/>
      <c r="K49" s="223">
        <f>D49*100/D43</f>
        <v>0</v>
      </c>
      <c r="L49" s="244"/>
      <c r="M49" s="223">
        <f>F49*100/F43</f>
        <v>8.0598120637891366</v>
      </c>
    </row>
    <row r="50" spans="1:14" s="211" customFormat="1" ht="6" customHeight="1" thickBot="1">
      <c r="A50" s="258"/>
      <c r="B50" s="209"/>
      <c r="C50" s="209"/>
      <c r="D50" s="209"/>
      <c r="E50" s="207"/>
      <c r="F50" s="210"/>
      <c r="G50" s="210"/>
      <c r="H50" s="207"/>
      <c r="I50" s="263"/>
      <c r="J50" s="207"/>
      <c r="K50" s="261"/>
      <c r="L50" s="207"/>
      <c r="M50" s="263"/>
      <c r="N50" s="263"/>
    </row>
    <row r="51" spans="1:14" s="269" customFormat="1" ht="6" customHeight="1">
      <c r="A51" s="264"/>
      <c r="B51" s="266"/>
      <c r="C51" s="266"/>
      <c r="D51" s="266"/>
      <c r="E51" s="265"/>
      <c r="F51" s="265"/>
      <c r="G51" s="265"/>
      <c r="I51" s="267"/>
      <c r="J51" s="265"/>
      <c r="K51" s="268"/>
      <c r="L51" s="265"/>
      <c r="M51" s="268"/>
    </row>
    <row r="52" spans="1:14" s="269" customFormat="1" ht="10.199999999999999">
      <c r="A52" s="270" t="s">
        <v>26</v>
      </c>
      <c r="B52" s="272"/>
      <c r="C52" s="272"/>
      <c r="D52" s="272"/>
    </row>
    <row r="53" spans="1:14" s="269" customFormat="1" ht="10.199999999999999">
      <c r="A53" s="273" t="s">
        <v>118</v>
      </c>
      <c r="B53" s="272"/>
      <c r="C53" s="272"/>
      <c r="D53" s="272"/>
    </row>
    <row r="54" spans="1:14">
      <c r="A54" s="269" t="s">
        <v>213</v>
      </c>
    </row>
    <row r="55" spans="1:14">
      <c r="A55" s="274" t="s">
        <v>185</v>
      </c>
    </row>
    <row r="57" spans="1:14" ht="14.4">
      <c r="A57" s="611" t="s">
        <v>214</v>
      </c>
      <c r="B57" s="612"/>
      <c r="C57" s="612"/>
      <c r="D57" s="612"/>
      <c r="E57" s="612"/>
      <c r="F57" s="612"/>
      <c r="G57" s="612"/>
      <c r="H57" s="612"/>
      <c r="I57" s="612"/>
      <c r="J57" s="612"/>
      <c r="K57" s="612"/>
      <c r="L57" s="613"/>
      <c r="M57" s="613"/>
    </row>
    <row r="58" spans="1:14">
      <c r="A58" s="615" t="s">
        <v>215</v>
      </c>
      <c r="B58" s="615"/>
      <c r="C58" s="615"/>
      <c r="D58" s="615"/>
      <c r="E58" s="615"/>
      <c r="F58" s="615"/>
      <c r="G58" s="615"/>
      <c r="H58" s="615"/>
      <c r="I58" s="615"/>
      <c r="J58" s="615"/>
      <c r="K58" s="615"/>
      <c r="L58" s="615"/>
      <c r="M58" s="615"/>
    </row>
    <row r="59" spans="1:14">
      <c r="A59" s="615"/>
      <c r="B59" s="615"/>
      <c r="C59" s="615"/>
      <c r="D59" s="615"/>
      <c r="E59" s="615"/>
      <c r="F59" s="615"/>
      <c r="G59" s="615"/>
      <c r="H59" s="615"/>
      <c r="I59" s="615"/>
      <c r="J59" s="615"/>
      <c r="K59" s="615"/>
      <c r="L59" s="615"/>
      <c r="M59" s="615"/>
    </row>
    <row r="60" spans="1:14">
      <c r="A60" s="615"/>
      <c r="B60" s="615"/>
      <c r="C60" s="615"/>
      <c r="D60" s="615"/>
      <c r="E60" s="615"/>
      <c r="F60" s="615"/>
      <c r="G60" s="615"/>
      <c r="H60" s="615"/>
      <c r="I60" s="615"/>
      <c r="J60" s="615"/>
      <c r="K60" s="615"/>
      <c r="L60" s="615"/>
      <c r="M60" s="615"/>
    </row>
    <row r="61" spans="1:14">
      <c r="A61" s="615"/>
      <c r="B61" s="615"/>
      <c r="C61" s="615"/>
      <c r="D61" s="615"/>
      <c r="E61" s="615"/>
      <c r="F61" s="615"/>
      <c r="G61" s="615"/>
      <c r="H61" s="615"/>
      <c r="I61" s="615"/>
      <c r="J61" s="615"/>
      <c r="K61" s="615"/>
      <c r="L61" s="615"/>
      <c r="M61" s="615"/>
    </row>
    <row r="64" spans="1:14">
      <c r="A64" s="206"/>
      <c r="B64" s="275"/>
      <c r="C64" s="275"/>
      <c r="D64" s="275"/>
      <c r="E64" s="206"/>
      <c r="F64" s="206"/>
      <c r="G64" s="206"/>
      <c r="I64" s="206"/>
      <c r="J64" s="206"/>
      <c r="K64" s="206"/>
      <c r="L64" s="206"/>
      <c r="M64" s="206"/>
    </row>
    <row r="65" spans="1:13">
      <c r="A65" s="206"/>
      <c r="B65" s="275"/>
      <c r="C65" s="275"/>
      <c r="D65" s="275"/>
      <c r="E65" s="206"/>
      <c r="F65" s="206"/>
      <c r="G65" s="206"/>
      <c r="I65" s="206"/>
      <c r="J65" s="206"/>
      <c r="K65" s="206"/>
      <c r="L65" s="206"/>
      <c r="M65" s="206"/>
    </row>
    <row r="66" spans="1:13">
      <c r="A66" s="206"/>
      <c r="B66" s="275"/>
      <c r="C66" s="275"/>
      <c r="D66" s="275"/>
      <c r="E66" s="206"/>
      <c r="F66" s="206"/>
      <c r="G66" s="206"/>
      <c r="I66" s="206"/>
      <c r="J66" s="206"/>
      <c r="K66" s="206"/>
      <c r="L66" s="206"/>
      <c r="M66" s="206"/>
    </row>
    <row r="67" spans="1:13">
      <c r="A67" s="206"/>
      <c r="B67" s="275"/>
      <c r="C67" s="275"/>
      <c r="D67" s="275"/>
      <c r="E67" s="206"/>
      <c r="F67" s="206"/>
      <c r="G67" s="206"/>
      <c r="I67" s="206"/>
      <c r="J67" s="206"/>
      <c r="K67" s="206"/>
      <c r="L67" s="206"/>
      <c r="M67" s="206"/>
    </row>
    <row r="68" spans="1:13">
      <c r="A68" s="206"/>
      <c r="B68" s="275"/>
      <c r="C68" s="275"/>
      <c r="D68" s="275"/>
      <c r="E68" s="206"/>
      <c r="F68" s="206"/>
      <c r="G68" s="206"/>
      <c r="I68" s="206"/>
      <c r="J68" s="206"/>
      <c r="K68" s="206"/>
      <c r="L68" s="206"/>
      <c r="M68" s="206"/>
    </row>
    <row r="69" spans="1:13">
      <c r="A69" s="206"/>
      <c r="B69" s="275"/>
      <c r="C69" s="275"/>
      <c r="D69" s="275"/>
      <c r="E69" s="206"/>
      <c r="F69" s="206"/>
      <c r="G69" s="206"/>
      <c r="I69" s="206"/>
      <c r="J69" s="206"/>
      <c r="K69" s="206"/>
      <c r="L69" s="206"/>
      <c r="M69" s="206"/>
    </row>
    <row r="70" spans="1:13">
      <c r="A70" s="206"/>
      <c r="B70" s="275"/>
      <c r="C70" s="275"/>
      <c r="D70" s="275"/>
      <c r="E70" s="206"/>
      <c r="F70" s="206"/>
      <c r="G70" s="206"/>
      <c r="I70" s="206"/>
      <c r="J70" s="206"/>
      <c r="K70" s="206"/>
      <c r="L70" s="206"/>
      <c r="M70" s="206"/>
    </row>
    <row r="71" spans="1:13">
      <c r="A71" s="206"/>
      <c r="B71" s="275"/>
      <c r="C71" s="275"/>
      <c r="D71" s="275"/>
      <c r="E71" s="206"/>
      <c r="F71" s="206"/>
      <c r="G71" s="206"/>
      <c r="I71" s="206"/>
      <c r="J71" s="206"/>
      <c r="K71" s="206"/>
      <c r="L71" s="206"/>
      <c r="M71" s="206"/>
    </row>
    <row r="72" spans="1:13">
      <c r="A72" s="206"/>
      <c r="B72" s="275"/>
      <c r="C72" s="275"/>
      <c r="D72" s="275"/>
      <c r="E72" s="206"/>
      <c r="F72" s="206"/>
      <c r="G72" s="206"/>
      <c r="I72" s="206"/>
      <c r="J72" s="206"/>
      <c r="K72" s="206"/>
      <c r="L72" s="206"/>
      <c r="M72" s="206"/>
    </row>
    <row r="73" spans="1:13">
      <c r="A73" s="206"/>
      <c r="B73" s="275"/>
      <c r="C73" s="275"/>
      <c r="D73" s="275"/>
      <c r="E73" s="206"/>
      <c r="F73" s="206"/>
      <c r="G73" s="206"/>
      <c r="I73" s="206"/>
      <c r="J73" s="206"/>
      <c r="K73" s="206"/>
      <c r="L73" s="206"/>
      <c r="M73" s="206"/>
    </row>
    <row r="74" spans="1:13">
      <c r="A74" s="206"/>
      <c r="B74" s="275"/>
      <c r="C74" s="275"/>
      <c r="D74" s="275"/>
      <c r="E74" s="206"/>
      <c r="F74" s="206"/>
      <c r="G74" s="206"/>
      <c r="I74" s="206"/>
      <c r="J74" s="206"/>
      <c r="K74" s="206"/>
      <c r="L74" s="206"/>
      <c r="M74" s="206"/>
    </row>
    <row r="75" spans="1:13">
      <c r="A75" s="206"/>
      <c r="B75" s="275"/>
      <c r="C75" s="275"/>
      <c r="D75" s="275"/>
      <c r="E75" s="206"/>
      <c r="F75" s="206"/>
      <c r="G75" s="206"/>
      <c r="I75" s="206"/>
      <c r="J75" s="206"/>
      <c r="K75" s="206"/>
      <c r="L75" s="206"/>
      <c r="M75" s="206"/>
    </row>
    <row r="76" spans="1:13">
      <c r="A76" s="206"/>
      <c r="B76" s="275"/>
      <c r="C76" s="275"/>
      <c r="D76" s="275"/>
      <c r="E76" s="206"/>
      <c r="F76" s="206"/>
      <c r="G76" s="206"/>
      <c r="I76" s="206"/>
      <c r="J76" s="206"/>
      <c r="K76" s="206"/>
      <c r="L76" s="206"/>
      <c r="M76" s="206"/>
    </row>
    <row r="77" spans="1:13">
      <c r="A77" s="206"/>
      <c r="B77" s="275"/>
      <c r="C77" s="275"/>
      <c r="D77" s="275"/>
      <c r="E77" s="206"/>
      <c r="F77" s="206"/>
      <c r="G77" s="206"/>
      <c r="I77" s="206"/>
      <c r="J77" s="206"/>
      <c r="K77" s="206"/>
      <c r="L77" s="206"/>
      <c r="M77" s="206"/>
    </row>
    <row r="78" spans="1:13">
      <c r="A78" s="206"/>
      <c r="B78" s="275"/>
      <c r="C78" s="275"/>
      <c r="D78" s="275"/>
      <c r="E78" s="206"/>
      <c r="F78" s="206"/>
      <c r="G78" s="206"/>
      <c r="I78" s="206"/>
      <c r="J78" s="206"/>
      <c r="K78" s="206"/>
      <c r="L78" s="206"/>
      <c r="M78" s="206"/>
    </row>
    <row r="79" spans="1:13">
      <c r="A79" s="206"/>
      <c r="B79" s="275"/>
      <c r="C79" s="275"/>
      <c r="D79" s="275"/>
      <c r="E79" s="206"/>
      <c r="F79" s="206"/>
      <c r="G79" s="206"/>
      <c r="I79" s="206"/>
      <c r="J79" s="206"/>
      <c r="K79" s="206"/>
      <c r="L79" s="206"/>
      <c r="M79" s="206"/>
    </row>
    <row r="80" spans="1:13">
      <c r="A80" s="206"/>
      <c r="B80" s="275"/>
      <c r="C80" s="275"/>
      <c r="D80" s="275"/>
      <c r="E80" s="206"/>
      <c r="F80" s="206"/>
      <c r="G80" s="206"/>
      <c r="I80" s="206"/>
      <c r="J80" s="206"/>
      <c r="K80" s="206"/>
      <c r="L80" s="206"/>
      <c r="M80" s="206"/>
    </row>
  </sheetData>
  <mergeCells count="14">
    <mergeCell ref="A58:M61"/>
    <mergeCell ref="A1:N1"/>
    <mergeCell ref="P21:T31"/>
    <mergeCell ref="A4:A10"/>
    <mergeCell ref="B4:G4"/>
    <mergeCell ref="B7:C10"/>
    <mergeCell ref="D7:G7"/>
    <mergeCell ref="D10:E10"/>
    <mergeCell ref="F10:G10"/>
    <mergeCell ref="I7:J10"/>
    <mergeCell ref="K10:L10"/>
    <mergeCell ref="I4:N4"/>
    <mergeCell ref="K7:N7"/>
    <mergeCell ref="M10:N10"/>
  </mergeCells>
  <printOptions horizontalCentered="1"/>
  <pageMargins left="0.78740157480314965" right="0.78740157480314965" top="0.78740157480314965" bottom="0.78740157480314965" header="0.39370078740157483" footer="0.39370078740157483"/>
  <pageSetup scale="8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1"/>
  <sheetViews>
    <sheetView zoomScaleNormal="100" workbookViewId="0">
      <pane xSplit="1" ySplit="11" topLeftCell="B36" activePane="bottomRight" state="frozen"/>
      <selection pane="topRight" activeCell="B1" sqref="B1"/>
      <selection pane="bottomLeft" activeCell="A12" sqref="A12"/>
      <selection pane="bottomRight" activeCell="A47" sqref="A47:M51"/>
    </sheetView>
  </sheetViews>
  <sheetFormatPr defaultColWidth="11.44140625" defaultRowHeight="11.4"/>
  <cols>
    <col min="1" max="1" width="25.6640625" style="211" customWidth="1"/>
    <col min="2" max="2" width="8.6640625" style="211" customWidth="1"/>
    <col min="3" max="3" width="2.6640625" style="214" customWidth="1"/>
    <col min="4" max="4" width="8.6640625" style="211" customWidth="1"/>
    <col min="5" max="5" width="2.6640625" style="214" customWidth="1"/>
    <col min="6" max="6" width="8.6640625" style="211" customWidth="1"/>
    <col min="7" max="8" width="2.6640625" style="214" customWidth="1"/>
    <col min="9" max="9" width="6.109375" style="211" bestFit="1" customWidth="1"/>
    <col min="10" max="10" width="2.6640625" style="211" customWidth="1"/>
    <col min="11" max="11" width="8.6640625" style="211" customWidth="1"/>
    <col min="12" max="12" width="2.6640625" style="211" customWidth="1"/>
    <col min="13" max="13" width="8.6640625" style="211" customWidth="1"/>
    <col min="14" max="14" width="2.6640625" style="211" customWidth="1"/>
    <col min="15" max="15" width="2.21875" style="211" customWidth="1"/>
    <col min="16" max="16384" width="11.44140625" style="211"/>
  </cols>
  <sheetData>
    <row r="1" spans="1:24" s="206" customFormat="1" ht="25.5" customHeight="1">
      <c r="A1" s="616" t="s">
        <v>194</v>
      </c>
      <c r="B1" s="616"/>
      <c r="C1" s="616"/>
      <c r="D1" s="616"/>
      <c r="E1" s="616"/>
      <c r="F1" s="616"/>
      <c r="G1" s="616"/>
      <c r="H1" s="616"/>
      <c r="I1" s="616"/>
      <c r="J1" s="616"/>
      <c r="K1" s="616"/>
      <c r="L1" s="616"/>
      <c r="M1" s="616"/>
      <c r="N1" s="616"/>
    </row>
    <row r="2" spans="1:24" s="206" customFormat="1" ht="6" customHeight="1" thickBot="1">
      <c r="A2" s="276"/>
      <c r="B2" s="276"/>
      <c r="C2" s="277"/>
      <c r="D2" s="276"/>
      <c r="E2" s="277"/>
      <c r="F2" s="276"/>
      <c r="G2" s="277"/>
      <c r="H2" s="277"/>
      <c r="I2" s="276"/>
      <c r="J2" s="276"/>
      <c r="K2" s="276"/>
      <c r="L2" s="276"/>
      <c r="M2" s="276"/>
      <c r="N2" s="276"/>
    </row>
    <row r="3" spans="1:24" ht="6" customHeight="1">
      <c r="A3" s="21" t="s">
        <v>145</v>
      </c>
      <c r="B3" s="22"/>
      <c r="C3" s="23"/>
      <c r="D3" s="22"/>
      <c r="E3" s="23"/>
      <c r="F3" s="22"/>
      <c r="G3" s="23"/>
      <c r="H3" s="23"/>
      <c r="I3" s="22"/>
      <c r="J3" s="22"/>
      <c r="K3" s="22"/>
      <c r="L3" s="22"/>
      <c r="M3" s="22"/>
      <c r="N3" s="22"/>
    </row>
    <row r="4" spans="1:24" ht="12" customHeight="1">
      <c r="A4" s="623" t="s">
        <v>73</v>
      </c>
      <c r="B4" s="204"/>
      <c r="C4" s="605" t="s">
        <v>43</v>
      </c>
      <c r="D4" s="605"/>
      <c r="E4" s="605"/>
      <c r="F4" s="605"/>
      <c r="G4" s="605"/>
      <c r="H4" s="605"/>
      <c r="I4" s="627" t="s">
        <v>44</v>
      </c>
      <c r="J4" s="627"/>
      <c r="K4" s="627"/>
      <c r="L4" s="627"/>
      <c r="M4" s="627"/>
      <c r="N4" s="627"/>
    </row>
    <row r="5" spans="1:24" ht="16.8" customHeight="1">
      <c r="A5" s="623"/>
      <c r="B5" s="626"/>
      <c r="C5" s="626"/>
      <c r="D5" s="626"/>
      <c r="E5" s="626"/>
      <c r="F5" s="626"/>
      <c r="G5" s="25"/>
      <c r="H5" s="25"/>
      <c r="I5" s="626"/>
      <c r="J5" s="626"/>
      <c r="K5" s="626"/>
      <c r="L5" s="626"/>
      <c r="M5" s="626"/>
      <c r="N5" s="626"/>
    </row>
    <row r="6" spans="1:24" ht="6" customHeight="1">
      <c r="A6" s="623"/>
      <c r="B6" s="24"/>
      <c r="C6" s="25"/>
      <c r="D6" s="24"/>
      <c r="E6" s="25"/>
      <c r="F6" s="24"/>
      <c r="G6" s="25"/>
      <c r="H6" s="25"/>
      <c r="I6" s="24"/>
      <c r="J6" s="24"/>
      <c r="K6" s="24"/>
      <c r="L6" s="24"/>
      <c r="M6" s="24"/>
      <c r="N6" s="24"/>
    </row>
    <row r="7" spans="1:24" ht="25.5" customHeight="1">
      <c r="A7" s="623"/>
      <c r="B7" s="620" t="s">
        <v>0</v>
      </c>
      <c r="C7" s="620"/>
      <c r="D7" s="625" t="s">
        <v>54</v>
      </c>
      <c r="E7" s="625"/>
      <c r="F7" s="625"/>
      <c r="G7" s="625"/>
      <c r="H7" s="196"/>
      <c r="I7" s="628" t="s">
        <v>0</v>
      </c>
      <c r="J7" s="628"/>
      <c r="K7" s="625" t="s">
        <v>54</v>
      </c>
      <c r="L7" s="625"/>
      <c r="M7" s="625"/>
      <c r="N7" s="625"/>
    </row>
    <row r="8" spans="1:24" ht="6" customHeight="1">
      <c r="A8" s="623"/>
      <c r="B8" s="620"/>
      <c r="C8" s="620"/>
      <c r="D8" s="26"/>
      <c r="E8" s="27"/>
      <c r="F8" s="26"/>
      <c r="G8" s="28"/>
      <c r="H8" s="28"/>
      <c r="I8" s="628"/>
      <c r="J8" s="628"/>
      <c r="K8" s="26"/>
      <c r="L8" s="26"/>
      <c r="M8" s="26"/>
      <c r="N8" s="26"/>
    </row>
    <row r="9" spans="1:24" ht="6" customHeight="1">
      <c r="A9" s="623"/>
      <c r="B9" s="620"/>
      <c r="C9" s="620"/>
      <c r="D9" s="196"/>
      <c r="E9" s="28"/>
      <c r="F9" s="196"/>
      <c r="G9" s="28"/>
      <c r="H9" s="28"/>
      <c r="I9" s="628"/>
      <c r="J9" s="628"/>
      <c r="K9" s="196"/>
      <c r="L9" s="196"/>
      <c r="M9" s="196"/>
      <c r="N9" s="196"/>
    </row>
    <row r="10" spans="1:24" ht="24" customHeight="1">
      <c r="A10" s="623"/>
      <c r="B10" s="620"/>
      <c r="C10" s="620"/>
      <c r="D10" s="624" t="s">
        <v>1</v>
      </c>
      <c r="E10" s="624"/>
      <c r="F10" s="624" t="s">
        <v>2</v>
      </c>
      <c r="G10" s="624"/>
      <c r="H10" s="197"/>
      <c r="I10" s="628"/>
      <c r="J10" s="628"/>
      <c r="K10" s="624" t="s">
        <v>1</v>
      </c>
      <c r="L10" s="624"/>
      <c r="M10" s="624" t="s">
        <v>2</v>
      </c>
      <c r="N10" s="624"/>
    </row>
    <row r="11" spans="1:24" ht="6" customHeight="1">
      <c r="A11" s="29"/>
      <c r="B11" s="30"/>
      <c r="C11" s="31"/>
      <c r="D11" s="32"/>
      <c r="E11" s="33"/>
      <c r="F11" s="26"/>
      <c r="G11" s="27"/>
      <c r="H11" s="27"/>
      <c r="I11" s="30"/>
      <c r="J11" s="30"/>
      <c r="K11" s="32"/>
      <c r="L11" s="32"/>
      <c r="M11" s="26"/>
      <c r="N11" s="26"/>
    </row>
    <row r="12" spans="1:24" ht="6" customHeight="1">
      <c r="A12" s="278"/>
      <c r="B12" s="279"/>
      <c r="C12" s="280"/>
      <c r="D12" s="281"/>
      <c r="E12" s="282"/>
      <c r="F12" s="281"/>
      <c r="G12" s="283"/>
      <c r="H12" s="283"/>
      <c r="I12" s="279"/>
      <c r="J12" s="279"/>
      <c r="K12" s="281"/>
      <c r="L12" s="284"/>
      <c r="M12" s="281"/>
      <c r="N12" s="284"/>
    </row>
    <row r="13" spans="1:24" s="224" customFormat="1" ht="12">
      <c r="A13" s="34" t="s">
        <v>45</v>
      </c>
      <c r="B13" s="35">
        <f>D13+F13</f>
        <v>346452</v>
      </c>
      <c r="C13" s="36"/>
      <c r="D13" s="37">
        <f>SUM(D14:D15)</f>
        <v>89982</v>
      </c>
      <c r="E13" s="38"/>
      <c r="F13" s="37">
        <f>SUM(F14:F15)</f>
        <v>256470</v>
      </c>
      <c r="G13" s="39"/>
      <c r="H13" s="39"/>
      <c r="I13" s="40">
        <f>SUM(I14:I15)</f>
        <v>100</v>
      </c>
      <c r="J13" s="40"/>
      <c r="K13" s="40">
        <f>SUM(K14:K15)</f>
        <v>100</v>
      </c>
      <c r="L13" s="40"/>
      <c r="M13" s="40">
        <f>SUM(M14:M15)</f>
        <v>100</v>
      </c>
      <c r="N13" s="41"/>
    </row>
    <row r="14" spans="1:24" ht="11.4" customHeight="1">
      <c r="A14" s="42" t="s">
        <v>72</v>
      </c>
      <c r="B14" s="43">
        <f t="shared" ref="B14:B15" si="0">D14+F14</f>
        <v>308092</v>
      </c>
      <c r="C14" s="44"/>
      <c r="D14" s="43">
        <v>68396</v>
      </c>
      <c r="E14" s="43"/>
      <c r="F14" s="43">
        <v>239696</v>
      </c>
      <c r="G14" s="44"/>
      <c r="H14" s="44"/>
      <c r="I14" s="47">
        <f>B14*100/B13</f>
        <v>88.927759112373437</v>
      </c>
      <c r="J14" s="47"/>
      <c r="K14" s="47">
        <f>D14*100/D13</f>
        <v>76.010757707096971</v>
      </c>
      <c r="L14" s="47"/>
      <c r="M14" s="47">
        <f>F14*100/F13</f>
        <v>93.459663898311689</v>
      </c>
      <c r="N14" s="46"/>
      <c r="P14" s="617"/>
      <c r="Q14" s="617"/>
      <c r="R14" s="617"/>
      <c r="S14" s="617"/>
      <c r="T14" s="617"/>
      <c r="U14" s="609"/>
      <c r="V14" s="609"/>
      <c r="W14" s="609"/>
      <c r="X14" s="609"/>
    </row>
    <row r="15" spans="1:24" s="212" customFormat="1">
      <c r="A15" s="42" t="s">
        <v>71</v>
      </c>
      <c r="B15" s="43">
        <f t="shared" si="0"/>
        <v>38360</v>
      </c>
      <c r="C15" s="44"/>
      <c r="D15" s="43">
        <v>21586</v>
      </c>
      <c r="E15" s="43"/>
      <c r="F15" s="43">
        <v>16774</v>
      </c>
      <c r="G15" s="44"/>
      <c r="H15" s="44"/>
      <c r="I15" s="47">
        <f>B15*100/B13</f>
        <v>11.072240887626569</v>
      </c>
      <c r="J15" s="47"/>
      <c r="K15" s="47">
        <f>D15*100/D13</f>
        <v>23.989242292903025</v>
      </c>
      <c r="L15" s="47"/>
      <c r="M15" s="47">
        <f>F15*100/F13</f>
        <v>6.5403361016883066</v>
      </c>
      <c r="N15" s="46"/>
      <c r="P15" s="617"/>
      <c r="Q15" s="617"/>
      <c r="R15" s="617"/>
      <c r="S15" s="617"/>
      <c r="T15" s="617"/>
      <c r="U15" s="609"/>
      <c r="V15" s="609"/>
      <c r="W15" s="609"/>
      <c r="X15" s="609"/>
    </row>
    <row r="16" spans="1:24" ht="6" customHeight="1">
      <c r="A16" s="278"/>
      <c r="B16" s="287"/>
      <c r="C16" s="288"/>
      <c r="D16" s="289"/>
      <c r="E16" s="282"/>
      <c r="F16" s="289"/>
      <c r="G16" s="282"/>
      <c r="H16" s="282"/>
      <c r="I16" s="290"/>
      <c r="J16" s="290"/>
      <c r="K16" s="291"/>
      <c r="L16" s="291"/>
      <c r="M16" s="291"/>
      <c r="N16" s="281"/>
      <c r="P16" s="617"/>
      <c r="Q16" s="617"/>
      <c r="R16" s="617"/>
      <c r="S16" s="617"/>
      <c r="T16" s="617"/>
      <c r="U16" s="609"/>
      <c r="V16" s="609"/>
      <c r="W16" s="609"/>
      <c r="X16" s="609"/>
    </row>
    <row r="17" spans="1:24" s="224" customFormat="1" ht="12">
      <c r="A17" s="34" t="s">
        <v>45</v>
      </c>
      <c r="B17" s="35">
        <f t="shared" ref="B17:B24" si="1">D17+F17</f>
        <v>346452</v>
      </c>
      <c r="C17" s="36"/>
      <c r="D17" s="37">
        <f>SUM(D18:D24)</f>
        <v>89983</v>
      </c>
      <c r="E17" s="38"/>
      <c r="F17" s="37">
        <f>SUM(F18:F24)</f>
        <v>256469</v>
      </c>
      <c r="G17" s="48"/>
      <c r="H17" s="48"/>
      <c r="I17" s="40">
        <f>SUM(I18:I23)</f>
        <v>100.00000000000001</v>
      </c>
      <c r="J17" s="40"/>
      <c r="K17" s="40">
        <f>SUM(K18:K23)</f>
        <v>100</v>
      </c>
      <c r="L17" s="40"/>
      <c r="M17" s="40">
        <f>SUM(M18:M23)</f>
        <v>100.00000000000001</v>
      </c>
      <c r="N17" s="49"/>
      <c r="P17" s="617"/>
      <c r="Q17" s="617"/>
      <c r="R17" s="617"/>
      <c r="S17" s="617"/>
      <c r="T17" s="617"/>
      <c r="U17" s="609"/>
      <c r="V17" s="609"/>
      <c r="W17" s="609"/>
      <c r="X17" s="609"/>
    </row>
    <row r="18" spans="1:24">
      <c r="A18" s="50" t="s">
        <v>68</v>
      </c>
      <c r="B18" s="43">
        <f t="shared" si="1"/>
        <v>36796</v>
      </c>
      <c r="C18" s="44"/>
      <c r="D18" s="43">
        <v>11669</v>
      </c>
      <c r="E18" s="43"/>
      <c r="F18" s="43">
        <v>25127</v>
      </c>
      <c r="G18" s="43"/>
      <c r="H18" s="43"/>
      <c r="I18" s="47">
        <f>B18*100/SUM($B$18:$B$23)</f>
        <v>10.622769841911383</v>
      </c>
      <c r="J18" s="47"/>
      <c r="K18" s="47">
        <f>D18*100/SUM($D$18:$D$23)</f>
        <v>12.968005067623885</v>
      </c>
      <c r="L18" s="47"/>
      <c r="M18" s="47">
        <f>F18*100/SUM($F$18:$F$23)</f>
        <v>9.7997308944833375</v>
      </c>
      <c r="N18" s="46"/>
      <c r="P18" s="617"/>
      <c r="Q18" s="617"/>
      <c r="R18" s="617"/>
      <c r="S18" s="617"/>
      <c r="T18" s="617"/>
      <c r="U18" s="609"/>
      <c r="V18" s="609"/>
      <c r="W18" s="609"/>
      <c r="X18" s="609"/>
    </row>
    <row r="19" spans="1:24">
      <c r="A19" s="50" t="s">
        <v>67</v>
      </c>
      <c r="B19" s="43">
        <f t="shared" si="1"/>
        <v>95773</v>
      </c>
      <c r="C19" s="44"/>
      <c r="D19" s="43">
        <v>29323</v>
      </c>
      <c r="E19" s="43"/>
      <c r="F19" s="43">
        <v>66450</v>
      </c>
      <c r="G19" s="43"/>
      <c r="H19" s="43"/>
      <c r="I19" s="47">
        <f t="shared" ref="I19:I23" si="2">B19*100/SUM($B$18:$B$23)</f>
        <v>27.649052507592643</v>
      </c>
      <c r="J19" s="47"/>
      <c r="K19" s="47">
        <f t="shared" ref="K19:K23" si="3">D19*100/SUM($D$18:$D$23)</f>
        <v>32.58726648366914</v>
      </c>
      <c r="L19" s="47"/>
      <c r="M19" s="47">
        <f t="shared" ref="M19:M22" si="4">F19*100/SUM($F$18:$F$23)</f>
        <v>25.916031278641213</v>
      </c>
      <c r="N19" s="46"/>
      <c r="P19" s="617"/>
      <c r="Q19" s="617"/>
      <c r="R19" s="617"/>
      <c r="S19" s="617"/>
      <c r="T19" s="617"/>
      <c r="U19" s="609"/>
      <c r="V19" s="609"/>
      <c r="W19" s="609"/>
      <c r="X19" s="609"/>
    </row>
    <row r="20" spans="1:24">
      <c r="A20" s="50" t="s">
        <v>66</v>
      </c>
      <c r="B20" s="43">
        <f t="shared" si="1"/>
        <v>85516</v>
      </c>
      <c r="C20" s="44"/>
      <c r="D20" s="43">
        <v>20206</v>
      </c>
      <c r="E20" s="43"/>
      <c r="F20" s="43">
        <v>65310</v>
      </c>
      <c r="G20" s="43"/>
      <c r="H20" s="43"/>
      <c r="I20" s="47">
        <f t="shared" si="2"/>
        <v>24.687922214395417</v>
      </c>
      <c r="J20" s="47"/>
      <c r="K20" s="47">
        <f>D20*100/SUM($D$18:$D$23)</f>
        <v>22.455352677728015</v>
      </c>
      <c r="L20" s="47"/>
      <c r="M20" s="47">
        <f>F20*100/SUM($F$18:$F$23)</f>
        <v>25.471422164154365</v>
      </c>
      <c r="N20" s="46"/>
      <c r="P20" s="617"/>
      <c r="Q20" s="617"/>
      <c r="R20" s="617"/>
      <c r="S20" s="617"/>
      <c r="T20" s="617"/>
      <c r="U20" s="609"/>
    </row>
    <row r="21" spans="1:24">
      <c r="A21" s="50" t="s">
        <v>65</v>
      </c>
      <c r="B21" s="43">
        <f t="shared" si="1"/>
        <v>77052</v>
      </c>
      <c r="C21" s="44"/>
      <c r="D21" s="43">
        <v>18429</v>
      </c>
      <c r="E21" s="43"/>
      <c r="F21" s="43">
        <v>58623</v>
      </c>
      <c r="G21" s="43"/>
      <c r="H21" s="43"/>
      <c r="I21" s="47">
        <f>B21*100/SUM($B$18:$B$23)</f>
        <v>22.244419552640391</v>
      </c>
      <c r="J21" s="47"/>
      <c r="K21" s="47">
        <f t="shared" si="3"/>
        <v>20.48053521220675</v>
      </c>
      <c r="L21" s="47"/>
      <c r="M21" s="47">
        <f t="shared" si="4"/>
        <v>22.863438700493361</v>
      </c>
      <c r="N21" s="46"/>
      <c r="P21" s="617"/>
      <c r="Q21" s="617"/>
      <c r="R21" s="617"/>
      <c r="S21" s="617"/>
      <c r="T21" s="617"/>
      <c r="U21" s="609"/>
    </row>
    <row r="22" spans="1:24">
      <c r="A22" s="51" t="s">
        <v>70</v>
      </c>
      <c r="B22" s="43">
        <f t="shared" si="1"/>
        <v>39504</v>
      </c>
      <c r="C22" s="44"/>
      <c r="D22" s="43">
        <v>7631</v>
      </c>
      <c r="E22" s="43"/>
      <c r="F22" s="43">
        <v>31873</v>
      </c>
      <c r="G22" s="43"/>
      <c r="H22" s="43"/>
      <c r="I22" s="47">
        <f t="shared" si="2"/>
        <v>11.404552120743213</v>
      </c>
      <c r="J22" s="47"/>
      <c r="K22" s="47">
        <f t="shared" si="3"/>
        <v>8.480490759365658</v>
      </c>
      <c r="L22" s="47"/>
      <c r="M22" s="47">
        <f t="shared" si="4"/>
        <v>12.430724829859011</v>
      </c>
      <c r="N22" s="46"/>
      <c r="P22" s="617"/>
      <c r="Q22" s="617"/>
      <c r="R22" s="617"/>
      <c r="S22" s="617"/>
      <c r="T22" s="617"/>
      <c r="U22" s="609"/>
    </row>
    <row r="23" spans="1:24">
      <c r="A23" s="50" t="s">
        <v>69</v>
      </c>
      <c r="B23" s="43">
        <f t="shared" si="1"/>
        <v>11747</v>
      </c>
      <c r="C23" s="44"/>
      <c r="D23" s="43">
        <v>2725</v>
      </c>
      <c r="E23" s="43" t="s">
        <v>184</v>
      </c>
      <c r="F23" s="43">
        <v>9022</v>
      </c>
      <c r="G23" s="43"/>
      <c r="H23" s="43"/>
      <c r="I23" s="47">
        <f t="shared" si="2"/>
        <v>3.3912837627169532</v>
      </c>
      <c r="J23" s="47"/>
      <c r="K23" s="47">
        <f t="shared" si="3"/>
        <v>3.0283497994065547</v>
      </c>
      <c r="L23" s="47"/>
      <c r="M23" s="47">
        <f>F23*100/SUM($F$18:$F$23)</f>
        <v>3.5186521323687137</v>
      </c>
      <c r="N23" s="46"/>
      <c r="P23" s="617"/>
      <c r="Q23" s="617"/>
      <c r="R23" s="617"/>
      <c r="S23" s="617"/>
      <c r="T23" s="617"/>
      <c r="U23" s="609"/>
    </row>
    <row r="24" spans="1:24">
      <c r="A24" s="50" t="s">
        <v>3</v>
      </c>
      <c r="B24" s="43">
        <f t="shared" si="1"/>
        <v>64</v>
      </c>
      <c r="C24" s="44" t="s">
        <v>184</v>
      </c>
      <c r="D24" s="43">
        <v>0</v>
      </c>
      <c r="E24" s="43"/>
      <c r="F24" s="43">
        <v>64</v>
      </c>
      <c r="G24" s="43" t="s">
        <v>184</v>
      </c>
      <c r="H24" s="43"/>
      <c r="I24" s="74" t="s">
        <v>108</v>
      </c>
      <c r="J24" s="74"/>
      <c r="K24" s="74" t="s">
        <v>108</v>
      </c>
      <c r="L24" s="74"/>
      <c r="M24" s="74" t="s">
        <v>108</v>
      </c>
      <c r="N24" s="46"/>
      <c r="P24" s="617"/>
      <c r="Q24" s="617"/>
      <c r="R24" s="617"/>
      <c r="S24" s="617"/>
      <c r="T24" s="617"/>
      <c r="U24" s="609"/>
    </row>
    <row r="25" spans="1:24" ht="6" customHeight="1">
      <c r="A25" s="295"/>
      <c r="B25" s="219"/>
      <c r="D25" s="219"/>
      <c r="F25" s="219"/>
      <c r="G25" s="215"/>
      <c r="H25" s="215"/>
      <c r="I25" s="296"/>
      <c r="J25" s="296"/>
      <c r="K25" s="296"/>
      <c r="L25" s="296"/>
      <c r="M25" s="296"/>
      <c r="N25" s="233"/>
      <c r="P25" s="609"/>
      <c r="Q25" s="609"/>
      <c r="R25" s="609"/>
      <c r="S25" s="609"/>
      <c r="T25" s="609"/>
      <c r="U25" s="609"/>
    </row>
    <row r="26" spans="1:24" s="224" customFormat="1" ht="12">
      <c r="A26" s="285" t="s">
        <v>4</v>
      </c>
      <c r="B26" s="286">
        <f>D26+F26</f>
        <v>308092</v>
      </c>
      <c r="C26" s="292"/>
      <c r="D26" s="286">
        <f>SUM(D27:D33)</f>
        <v>68396</v>
      </c>
      <c r="E26" s="292"/>
      <c r="F26" s="286">
        <f>SUM(F27:F33)</f>
        <v>239696</v>
      </c>
      <c r="G26" s="292"/>
      <c r="H26" s="292"/>
      <c r="I26" s="230">
        <f>SUM(I27:I32)</f>
        <v>100</v>
      </c>
      <c r="J26" s="230"/>
      <c r="K26" s="230">
        <f>SUM(K27:K32)</f>
        <v>100</v>
      </c>
      <c r="L26" s="230"/>
      <c r="M26" s="230">
        <f>SUM(M27:M32)</f>
        <v>100</v>
      </c>
      <c r="N26" s="293"/>
      <c r="P26" s="609"/>
      <c r="Q26" s="609"/>
      <c r="R26" s="609"/>
      <c r="S26" s="609"/>
      <c r="T26" s="609"/>
      <c r="U26" s="609"/>
    </row>
    <row r="27" spans="1:24">
      <c r="A27" s="297" t="s">
        <v>68</v>
      </c>
      <c r="B27" s="221">
        <f t="shared" ref="B27:B33" si="5">D27+F27</f>
        <v>31072</v>
      </c>
      <c r="C27" s="215"/>
      <c r="D27" s="221">
        <v>9903</v>
      </c>
      <c r="E27" s="221"/>
      <c r="F27" s="221">
        <v>21169</v>
      </c>
      <c r="G27" s="221"/>
      <c r="H27" s="221"/>
      <c r="I27" s="223">
        <f>B27*100/SUM($B$27:$B$32)</f>
        <v>10.087394652434194</v>
      </c>
      <c r="J27" s="223"/>
      <c r="K27" s="223">
        <f>D27*100/SUM($D$27:$D$32)</f>
        <v>14.478916895724897</v>
      </c>
      <c r="L27" s="223"/>
      <c r="M27" s="223">
        <f>F27*100/SUM($F$27:$F$32)</f>
        <v>8.8339620751819457</v>
      </c>
      <c r="N27" s="222"/>
    </row>
    <row r="28" spans="1:24">
      <c r="A28" s="297" t="s">
        <v>67</v>
      </c>
      <c r="B28" s="221">
        <f t="shared" si="5"/>
        <v>85637</v>
      </c>
      <c r="C28" s="215"/>
      <c r="D28" s="221">
        <v>24213</v>
      </c>
      <c r="E28" s="221"/>
      <c r="F28" s="221">
        <v>61424</v>
      </c>
      <c r="G28" s="221"/>
      <c r="H28" s="221"/>
      <c r="I28" s="223">
        <f t="shared" ref="I28:I32" si="6">B28*100/SUM($B$27:$B$32)</f>
        <v>27.801693352552366</v>
      </c>
      <c r="J28" s="223"/>
      <c r="K28" s="223">
        <f t="shared" ref="K28:K32" si="7">D28*100/SUM($D$27:$D$32)</f>
        <v>35.401193052225274</v>
      </c>
      <c r="L28" s="223"/>
      <c r="M28" s="223">
        <f t="shared" ref="M28:M32" si="8">F28*100/SUM($F$27:$F$32)</f>
        <v>25.632636709621419</v>
      </c>
      <c r="N28" s="222"/>
    </row>
    <row r="29" spans="1:24">
      <c r="A29" s="297" t="s">
        <v>66</v>
      </c>
      <c r="B29" s="221">
        <f t="shared" si="5"/>
        <v>77102</v>
      </c>
      <c r="C29" s="215"/>
      <c r="D29" s="221">
        <v>14671</v>
      </c>
      <c r="E29" s="221"/>
      <c r="F29" s="221">
        <v>62431</v>
      </c>
      <c r="G29" s="221"/>
      <c r="H29" s="221"/>
      <c r="I29" s="223">
        <f>B29*100/SUM($B$27:$B$32)</f>
        <v>25.030841352084874</v>
      </c>
      <c r="J29" s="223"/>
      <c r="K29" s="223">
        <f t="shared" si="7"/>
        <v>21.450084800280717</v>
      </c>
      <c r="L29" s="223"/>
      <c r="M29" s="223">
        <f t="shared" si="8"/>
        <v>26.052864392067839</v>
      </c>
      <c r="N29" s="222"/>
    </row>
    <row r="30" spans="1:24">
      <c r="A30" s="297" t="s">
        <v>65</v>
      </c>
      <c r="B30" s="221">
        <f t="shared" si="5"/>
        <v>68187</v>
      </c>
      <c r="C30" s="215"/>
      <c r="D30" s="221">
        <v>12653</v>
      </c>
      <c r="E30" s="221"/>
      <c r="F30" s="221">
        <v>55534</v>
      </c>
      <c r="G30" s="221"/>
      <c r="H30" s="221"/>
      <c r="I30" s="223">
        <f t="shared" si="6"/>
        <v>22.136623943277883</v>
      </c>
      <c r="J30" s="223"/>
      <c r="K30" s="223">
        <f t="shared" si="7"/>
        <v>18.499619860810572</v>
      </c>
      <c r="L30" s="223"/>
      <c r="M30" s="223">
        <f t="shared" si="8"/>
        <v>23.174701208519732</v>
      </c>
      <c r="N30" s="222"/>
    </row>
    <row r="31" spans="1:24">
      <c r="A31" s="297" t="s">
        <v>70</v>
      </c>
      <c r="B31" s="221">
        <f t="shared" si="5"/>
        <v>35777</v>
      </c>
      <c r="C31" s="215"/>
      <c r="D31" s="221">
        <v>5083</v>
      </c>
      <c r="E31" s="221"/>
      <c r="F31" s="221">
        <v>30694</v>
      </c>
      <c r="G31" s="221"/>
      <c r="H31" s="221"/>
      <c r="I31" s="223">
        <f t="shared" si="6"/>
        <v>11.614853195164075</v>
      </c>
      <c r="J31" s="223"/>
      <c r="K31" s="223">
        <f>D31*100/SUM($D$27:$D$32)</f>
        <v>7.4317211532838181</v>
      </c>
      <c r="L31" s="223"/>
      <c r="M31" s="223">
        <f>F31*100/SUM($F$27:$F$32)</f>
        <v>12.808806837150296</v>
      </c>
      <c r="N31" s="222"/>
    </row>
    <row r="32" spans="1:24">
      <c r="A32" s="297" t="s">
        <v>69</v>
      </c>
      <c r="B32" s="221">
        <f t="shared" si="5"/>
        <v>10253</v>
      </c>
      <c r="C32" s="215"/>
      <c r="D32" s="221">
        <v>1873</v>
      </c>
      <c r="E32" s="221" t="s">
        <v>184</v>
      </c>
      <c r="F32" s="221">
        <v>8380</v>
      </c>
      <c r="G32" s="221"/>
      <c r="H32" s="221"/>
      <c r="I32" s="223">
        <f t="shared" si="6"/>
        <v>3.3285935044866051</v>
      </c>
      <c r="J32" s="223"/>
      <c r="K32" s="223">
        <f t="shared" si="7"/>
        <v>2.7384642376747177</v>
      </c>
      <c r="L32" s="223"/>
      <c r="M32" s="223">
        <f t="shared" si="8"/>
        <v>3.4970287774587701</v>
      </c>
      <c r="N32" s="222"/>
    </row>
    <row r="33" spans="1:14">
      <c r="A33" s="297" t="s">
        <v>3</v>
      </c>
      <c r="B33" s="221">
        <f t="shared" si="5"/>
        <v>64</v>
      </c>
      <c r="C33" s="215" t="s">
        <v>184</v>
      </c>
      <c r="D33" s="221">
        <v>0</v>
      </c>
      <c r="E33" s="221"/>
      <c r="F33" s="221">
        <v>64</v>
      </c>
      <c r="G33" s="221" t="s">
        <v>184</v>
      </c>
      <c r="H33" s="221"/>
      <c r="I33" s="249" t="s">
        <v>108</v>
      </c>
      <c r="J33" s="240"/>
      <c r="K33" s="249" t="s">
        <v>108</v>
      </c>
      <c r="L33" s="240"/>
      <c r="M33" s="249" t="s">
        <v>108</v>
      </c>
      <c r="N33" s="222"/>
    </row>
    <row r="34" spans="1:14" ht="6" customHeight="1">
      <c r="A34" s="295"/>
      <c r="B34" s="219"/>
      <c r="D34" s="221"/>
      <c r="E34" s="215"/>
      <c r="F34" s="221"/>
      <c r="I34" s="296"/>
      <c r="J34" s="296"/>
      <c r="K34" s="296"/>
      <c r="L34" s="296"/>
      <c r="M34" s="296"/>
      <c r="N34" s="233"/>
    </row>
    <row r="35" spans="1:14" ht="12">
      <c r="A35" s="285" t="s">
        <v>5</v>
      </c>
      <c r="B35" s="286">
        <f t="shared" ref="B35:B41" si="9">D35+F35</f>
        <v>38359</v>
      </c>
      <c r="C35" s="292"/>
      <c r="D35" s="286">
        <f>SUM(D36:D42)</f>
        <v>21585</v>
      </c>
      <c r="E35" s="292"/>
      <c r="F35" s="286">
        <f>SUM(F36:F42)</f>
        <v>16774</v>
      </c>
      <c r="G35" s="292"/>
      <c r="H35" s="292"/>
      <c r="I35" s="230">
        <f>SUM(I36:I41)</f>
        <v>100</v>
      </c>
      <c r="J35" s="230"/>
      <c r="K35" s="230">
        <f>SUM(K36:K41)</f>
        <v>100</v>
      </c>
      <c r="L35" s="230"/>
      <c r="M35" s="230">
        <f>SUM(M36:M41)</f>
        <v>100</v>
      </c>
      <c r="N35" s="293"/>
    </row>
    <row r="36" spans="1:14" s="224" customFormat="1" ht="12">
      <c r="A36" s="297" t="s">
        <v>68</v>
      </c>
      <c r="B36" s="221">
        <f t="shared" si="9"/>
        <v>5723</v>
      </c>
      <c r="C36" s="215"/>
      <c r="D36" s="221">
        <v>1765</v>
      </c>
      <c r="E36" s="221" t="s">
        <v>184</v>
      </c>
      <c r="F36" s="221">
        <v>3958</v>
      </c>
      <c r="G36" s="221" t="s">
        <v>184</v>
      </c>
      <c r="H36" s="221"/>
      <c r="I36" s="223">
        <f>B36*100/SUM($B$36:$B$41)</f>
        <v>14.919575588518992</v>
      </c>
      <c r="J36" s="223"/>
      <c r="K36" s="223">
        <f>D36*100/SUM($D$36:$D$41)</f>
        <v>8.1769747509844795</v>
      </c>
      <c r="L36" s="223"/>
      <c r="M36" s="223">
        <f>F36*100/SUM($F$36:$F$41)</f>
        <v>23.596041492786455</v>
      </c>
      <c r="N36" s="222"/>
    </row>
    <row r="37" spans="1:14">
      <c r="A37" s="297" t="s">
        <v>67</v>
      </c>
      <c r="B37" s="221">
        <f t="shared" si="9"/>
        <v>10136</v>
      </c>
      <c r="C37" s="215"/>
      <c r="D37" s="221">
        <v>5109</v>
      </c>
      <c r="E37" s="221" t="s">
        <v>184</v>
      </c>
      <c r="F37" s="221">
        <v>5027</v>
      </c>
      <c r="G37" s="221"/>
      <c r="H37" s="221"/>
      <c r="I37" s="223">
        <f t="shared" ref="I37:I39" si="10">B37*100/SUM($B$36:$B$41)</f>
        <v>26.424046507990301</v>
      </c>
      <c r="J37" s="223"/>
      <c r="K37" s="223">
        <f t="shared" ref="K37:K38" si="11">D37*100/SUM($D$36:$D$41)</f>
        <v>23.669214732453092</v>
      </c>
      <c r="L37" s="223"/>
      <c r="M37" s="223">
        <f>F37*100/SUM($F$36:$F$41)</f>
        <v>29.968999642303565</v>
      </c>
      <c r="N37" s="222"/>
    </row>
    <row r="38" spans="1:14">
      <c r="A38" s="297" t="s">
        <v>66</v>
      </c>
      <c r="B38" s="221">
        <f t="shared" si="9"/>
        <v>8414</v>
      </c>
      <c r="C38" s="215"/>
      <c r="D38" s="221">
        <v>5535</v>
      </c>
      <c r="E38" s="221" t="s">
        <v>184</v>
      </c>
      <c r="F38" s="221">
        <v>2879</v>
      </c>
      <c r="G38" s="221"/>
      <c r="H38" s="221"/>
      <c r="I38" s="223">
        <f>B38*100/SUM($B$36:$B$41)</f>
        <v>21.934878385776479</v>
      </c>
      <c r="J38" s="223"/>
      <c r="K38" s="223">
        <f t="shared" si="11"/>
        <v>25.642807505211952</v>
      </c>
      <c r="L38" s="223"/>
      <c r="M38" s="223">
        <f t="shared" ref="M38" si="12">F38*100/SUM($F$36:$F$41)</f>
        <v>17.163467270776202</v>
      </c>
      <c r="N38" s="222"/>
    </row>
    <row r="39" spans="1:14">
      <c r="A39" s="297" t="s">
        <v>65</v>
      </c>
      <c r="B39" s="221">
        <f t="shared" si="9"/>
        <v>8864</v>
      </c>
      <c r="C39" s="215"/>
      <c r="D39" s="221">
        <v>5775</v>
      </c>
      <c r="E39" s="221" t="s">
        <v>184</v>
      </c>
      <c r="F39" s="221">
        <v>3089</v>
      </c>
      <c r="G39" s="221" t="s">
        <v>184</v>
      </c>
      <c r="H39" s="221"/>
      <c r="I39" s="223">
        <f t="shared" si="10"/>
        <v>23.108005943846294</v>
      </c>
      <c r="J39" s="223"/>
      <c r="K39" s="223">
        <f>D39*100/SUM($D$36:$D$41)</f>
        <v>26.754690757470467</v>
      </c>
      <c r="L39" s="223"/>
      <c r="M39" s="223">
        <f>F39*100/SUM($F$36:$F$41)</f>
        <v>18.415404793132229</v>
      </c>
      <c r="N39" s="222"/>
    </row>
    <row r="40" spans="1:14">
      <c r="A40" s="297" t="s">
        <v>70</v>
      </c>
      <c r="B40" s="221">
        <f t="shared" si="9"/>
        <v>3728</v>
      </c>
      <c r="C40" s="215" t="s">
        <v>184</v>
      </c>
      <c r="D40" s="221">
        <v>2549</v>
      </c>
      <c r="E40" s="221" t="s">
        <v>184</v>
      </c>
      <c r="F40" s="221">
        <v>1179</v>
      </c>
      <c r="G40" s="221" t="s">
        <v>184</v>
      </c>
      <c r="H40" s="221"/>
      <c r="I40" s="223">
        <f>B40*100/SUM($B$36:$B$41)</f>
        <v>9.7187100810761482</v>
      </c>
      <c r="J40" s="223"/>
      <c r="K40" s="223">
        <f>D40*100/SUM($D$36:$D$41)</f>
        <v>11.809126708362289</v>
      </c>
      <c r="L40" s="223"/>
      <c r="M40" s="223">
        <f>F40*100/SUM($F$36:$F$41)</f>
        <v>7.0287349469416958</v>
      </c>
      <c r="N40" s="222"/>
    </row>
    <row r="41" spans="1:14">
      <c r="A41" s="297" t="s">
        <v>69</v>
      </c>
      <c r="B41" s="221">
        <f t="shared" si="9"/>
        <v>1494</v>
      </c>
      <c r="C41" s="215" t="s">
        <v>184</v>
      </c>
      <c r="D41" s="221">
        <v>852</v>
      </c>
      <c r="E41" s="221" t="s">
        <v>184</v>
      </c>
      <c r="F41" s="221">
        <v>642</v>
      </c>
      <c r="G41" s="221" t="s">
        <v>184</v>
      </c>
      <c r="H41" s="221"/>
      <c r="I41" s="223">
        <f>B41*100/SUM($B$36:$B$41)</f>
        <v>3.8947834927917828</v>
      </c>
      <c r="J41" s="223"/>
      <c r="K41" s="223">
        <f>D41*100/SUM($D$36:$D$41)</f>
        <v>3.9471855455177205</v>
      </c>
      <c r="L41" s="223"/>
      <c r="M41" s="223">
        <f>F41*100/SUM($F$36:$F$41)</f>
        <v>3.8273518540598546</v>
      </c>
      <c r="N41" s="222"/>
    </row>
    <row r="42" spans="1:14" ht="6" customHeight="1" thickBot="1">
      <c r="A42" s="298"/>
      <c r="B42" s="262"/>
      <c r="C42" s="208"/>
      <c r="D42" s="262"/>
      <c r="E42" s="208"/>
      <c r="F42" s="262"/>
      <c r="G42" s="209"/>
      <c r="H42" s="209"/>
      <c r="I42" s="299"/>
      <c r="J42" s="299"/>
      <c r="K42" s="299"/>
      <c r="L42" s="300"/>
      <c r="M42" s="299"/>
      <c r="N42" s="301"/>
    </row>
    <row r="43" spans="1:14" s="269" customFormat="1" ht="12.6" customHeight="1">
      <c r="A43" s="270" t="s">
        <v>26</v>
      </c>
      <c r="B43" s="271"/>
      <c r="C43" s="272"/>
      <c r="D43" s="271"/>
      <c r="E43" s="272"/>
      <c r="F43" s="271"/>
      <c r="G43" s="272"/>
      <c r="H43" s="272"/>
    </row>
    <row r="44" spans="1:14" s="269" customFormat="1" ht="10.199999999999999">
      <c r="A44" s="273" t="s">
        <v>118</v>
      </c>
      <c r="B44" s="265"/>
      <c r="C44" s="266"/>
      <c r="D44" s="265"/>
      <c r="E44" s="266"/>
      <c r="F44" s="265"/>
      <c r="G44" s="266"/>
      <c r="H44" s="266"/>
    </row>
    <row r="45" spans="1:14">
      <c r="A45" s="274" t="s">
        <v>186</v>
      </c>
    </row>
    <row r="47" spans="1:14" ht="14.4">
      <c r="A47" s="611" t="s">
        <v>214</v>
      </c>
      <c r="B47" s="612"/>
      <c r="C47" s="612"/>
      <c r="D47" s="612"/>
      <c r="E47" s="612"/>
      <c r="F47" s="612"/>
      <c r="G47" s="612"/>
      <c r="H47" s="612"/>
      <c r="I47" s="612"/>
      <c r="J47" s="612"/>
      <c r="K47" s="612"/>
      <c r="L47" s="613"/>
      <c r="M47" s="613"/>
    </row>
    <row r="48" spans="1:14">
      <c r="A48" s="615" t="s">
        <v>215</v>
      </c>
      <c r="B48" s="615"/>
      <c r="C48" s="615"/>
      <c r="D48" s="615"/>
      <c r="E48" s="615"/>
      <c r="F48" s="615"/>
      <c r="G48" s="615"/>
      <c r="H48" s="615"/>
      <c r="I48" s="615"/>
      <c r="J48" s="615"/>
      <c r="K48" s="615"/>
      <c r="L48" s="615"/>
      <c r="M48" s="615"/>
    </row>
    <row r="49" spans="1:13">
      <c r="A49" s="615"/>
      <c r="B49" s="615"/>
      <c r="C49" s="615"/>
      <c r="D49" s="615"/>
      <c r="E49" s="615"/>
      <c r="F49" s="615"/>
      <c r="G49" s="615"/>
      <c r="H49" s="615"/>
      <c r="I49" s="615"/>
      <c r="J49" s="615"/>
      <c r="K49" s="615"/>
      <c r="L49" s="615"/>
      <c r="M49" s="615"/>
    </row>
    <row r="50" spans="1:13">
      <c r="A50" s="615"/>
      <c r="B50" s="615"/>
      <c r="C50" s="615"/>
      <c r="D50" s="615"/>
      <c r="E50" s="615"/>
      <c r="F50" s="615"/>
      <c r="G50" s="615"/>
      <c r="H50" s="615"/>
      <c r="I50" s="615"/>
      <c r="J50" s="615"/>
      <c r="K50" s="615"/>
      <c r="L50" s="615"/>
      <c r="M50" s="615"/>
    </row>
    <row r="51" spans="1:13">
      <c r="A51" s="615"/>
      <c r="B51" s="615"/>
      <c r="C51" s="615"/>
      <c r="D51" s="615"/>
      <c r="E51" s="615"/>
      <c r="F51" s="615"/>
      <c r="G51" s="615"/>
      <c r="H51" s="615"/>
      <c r="I51" s="615"/>
      <c r="J51" s="615"/>
      <c r="K51" s="615"/>
      <c r="L51" s="615"/>
      <c r="M51" s="615"/>
    </row>
  </sheetData>
  <mergeCells count="15">
    <mergeCell ref="A1:N1"/>
    <mergeCell ref="B5:F5"/>
    <mergeCell ref="I4:N4"/>
    <mergeCell ref="I7:J10"/>
    <mergeCell ref="K7:N7"/>
    <mergeCell ref="K10:L10"/>
    <mergeCell ref="M10:N10"/>
    <mergeCell ref="I5:N5"/>
    <mergeCell ref="A48:M51"/>
    <mergeCell ref="P14:T24"/>
    <mergeCell ref="A4:A10"/>
    <mergeCell ref="B7:C10"/>
    <mergeCell ref="D10:E10"/>
    <mergeCell ref="D7:G7"/>
    <mergeCell ref="F10:G10"/>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topLeftCell="A34" zoomScaleNormal="100" workbookViewId="0">
      <selection activeCell="A62" sqref="A62:M66"/>
    </sheetView>
  </sheetViews>
  <sheetFormatPr defaultColWidth="11.44140625" defaultRowHeight="11.4"/>
  <cols>
    <col min="1" max="1" width="25.6640625" style="211" customWidth="1"/>
    <col min="2" max="2" width="8.6640625" style="211" customWidth="1"/>
    <col min="3" max="3" width="2.6640625" style="214" customWidth="1"/>
    <col min="4" max="4" width="8.6640625" style="211" customWidth="1"/>
    <col min="5" max="5" width="2.6640625" style="214" customWidth="1"/>
    <col min="6" max="6" width="8.6640625" style="211" customWidth="1"/>
    <col min="7" max="8" width="2.6640625" style="214" customWidth="1"/>
    <col min="9" max="9" width="5.88671875" style="211" bestFit="1" customWidth="1"/>
    <col min="10" max="10" width="2.6640625" style="211" customWidth="1"/>
    <col min="11" max="11" width="5.88671875" style="211" bestFit="1" customWidth="1"/>
    <col min="12" max="12" width="2.6640625" style="211" customWidth="1"/>
    <col min="13" max="13" width="5.88671875" style="211" bestFit="1" customWidth="1"/>
    <col min="14" max="14" width="2.6640625" style="211" customWidth="1"/>
    <col min="15" max="15" width="7.33203125" style="211" customWidth="1"/>
    <col min="16" max="16384" width="11.44140625" style="211"/>
  </cols>
  <sheetData>
    <row r="1" spans="1:20" s="206" customFormat="1" ht="25.5" customHeight="1">
      <c r="A1" s="616" t="s">
        <v>195</v>
      </c>
      <c r="B1" s="616"/>
      <c r="C1" s="616"/>
      <c r="D1" s="616"/>
      <c r="E1" s="616"/>
      <c r="F1" s="616"/>
      <c r="G1" s="616"/>
      <c r="H1" s="616"/>
      <c r="I1" s="616"/>
      <c r="J1" s="616"/>
      <c r="K1" s="616"/>
      <c r="L1" s="616"/>
      <c r="M1" s="616"/>
      <c r="N1" s="616"/>
    </row>
    <row r="2" spans="1:20" s="206" customFormat="1" ht="6" customHeight="1" thickBot="1">
      <c r="A2" s="276"/>
      <c r="B2" s="276"/>
      <c r="C2" s="277"/>
      <c r="D2" s="276"/>
      <c r="E2" s="277"/>
      <c r="F2" s="276"/>
      <c r="G2" s="277"/>
      <c r="H2" s="277"/>
      <c r="I2" s="276"/>
      <c r="J2" s="276"/>
      <c r="K2" s="276"/>
      <c r="L2" s="276"/>
      <c r="M2" s="276"/>
      <c r="N2" s="276"/>
    </row>
    <row r="3" spans="1:20" ht="6" customHeight="1">
      <c r="A3" s="22"/>
      <c r="B3" s="22"/>
      <c r="C3" s="23"/>
      <c r="D3" s="22"/>
      <c r="E3" s="23"/>
      <c r="F3" s="22"/>
      <c r="G3" s="23"/>
      <c r="H3" s="23"/>
      <c r="I3" s="22"/>
      <c r="J3" s="22"/>
      <c r="K3" s="22"/>
      <c r="L3" s="22"/>
      <c r="M3" s="22"/>
      <c r="N3" s="22"/>
    </row>
    <row r="4" spans="1:20" ht="13.5" customHeight="1">
      <c r="A4" s="623" t="s">
        <v>77</v>
      </c>
      <c r="B4" s="619" t="s">
        <v>43</v>
      </c>
      <c r="C4" s="619"/>
      <c r="D4" s="619"/>
      <c r="E4" s="619"/>
      <c r="F4" s="619"/>
      <c r="G4" s="619"/>
      <c r="H4" s="198"/>
      <c r="I4" s="629" t="s">
        <v>44</v>
      </c>
      <c r="J4" s="629"/>
      <c r="K4" s="629"/>
      <c r="L4" s="629"/>
      <c r="M4" s="629"/>
      <c r="N4" s="629"/>
    </row>
    <row r="5" spans="1:20" ht="14.4" customHeight="1">
      <c r="A5" s="623"/>
      <c r="B5" s="626"/>
      <c r="C5" s="626"/>
      <c r="D5" s="626"/>
      <c r="E5" s="626"/>
      <c r="F5" s="626"/>
      <c r="G5" s="626"/>
      <c r="H5" s="54"/>
      <c r="I5" s="626"/>
      <c r="J5" s="626"/>
      <c r="K5" s="626"/>
      <c r="L5" s="626"/>
      <c r="M5" s="626"/>
      <c r="N5" s="626"/>
    </row>
    <row r="6" spans="1:20" ht="6" customHeight="1">
      <c r="A6" s="623"/>
      <c r="B6" s="195"/>
      <c r="C6" s="54"/>
      <c r="D6" s="195"/>
      <c r="E6" s="54"/>
      <c r="F6" s="195"/>
      <c r="G6" s="54"/>
      <c r="H6" s="54"/>
      <c r="I6" s="195"/>
      <c r="J6" s="195"/>
      <c r="K6" s="195"/>
      <c r="L6" s="195"/>
      <c r="M6" s="195"/>
      <c r="N6" s="195"/>
    </row>
    <row r="7" spans="1:20" ht="34.799999999999997" customHeight="1">
      <c r="A7" s="623"/>
      <c r="B7" s="628" t="s">
        <v>0</v>
      </c>
      <c r="C7" s="628"/>
      <c r="D7" s="625" t="s">
        <v>54</v>
      </c>
      <c r="E7" s="625"/>
      <c r="F7" s="625"/>
      <c r="G7" s="625"/>
      <c r="H7" s="196"/>
      <c r="I7" s="628" t="s">
        <v>0</v>
      </c>
      <c r="J7" s="628"/>
      <c r="K7" s="625" t="s">
        <v>54</v>
      </c>
      <c r="L7" s="625"/>
      <c r="M7" s="625"/>
      <c r="N7" s="625"/>
    </row>
    <row r="8" spans="1:20" ht="6" customHeight="1">
      <c r="A8" s="623"/>
      <c r="B8" s="628"/>
      <c r="C8" s="628"/>
      <c r="D8" s="26"/>
      <c r="E8" s="33"/>
      <c r="F8" s="26"/>
      <c r="G8" s="33"/>
      <c r="H8" s="55"/>
      <c r="I8" s="628"/>
      <c r="J8" s="628"/>
      <c r="K8" s="26"/>
      <c r="L8" s="26"/>
      <c r="M8" s="26"/>
      <c r="N8" s="26"/>
    </row>
    <row r="9" spans="1:20" ht="6" customHeight="1">
      <c r="A9" s="623"/>
      <c r="B9" s="628"/>
      <c r="C9" s="628"/>
      <c r="D9" s="196"/>
      <c r="E9" s="55"/>
      <c r="F9" s="196"/>
      <c r="G9" s="55"/>
      <c r="H9" s="55"/>
      <c r="I9" s="628"/>
      <c r="J9" s="628"/>
      <c r="K9" s="196"/>
      <c r="L9" s="196"/>
      <c r="M9" s="196"/>
      <c r="N9" s="196"/>
    </row>
    <row r="10" spans="1:20" ht="25.5" customHeight="1">
      <c r="A10" s="623"/>
      <c r="B10" s="628"/>
      <c r="C10" s="628"/>
      <c r="D10" s="624" t="s">
        <v>1</v>
      </c>
      <c r="E10" s="624"/>
      <c r="F10" s="624" t="s">
        <v>2</v>
      </c>
      <c r="G10" s="624"/>
      <c r="H10" s="197"/>
      <c r="I10" s="628"/>
      <c r="J10" s="628"/>
      <c r="K10" s="624" t="s">
        <v>1</v>
      </c>
      <c r="L10" s="624"/>
      <c r="M10" s="624" t="s">
        <v>2</v>
      </c>
      <c r="N10" s="624"/>
    </row>
    <row r="11" spans="1:20" ht="6" customHeight="1">
      <c r="A11" s="29"/>
      <c r="B11" s="29"/>
      <c r="C11" s="56"/>
      <c r="D11" s="32"/>
      <c r="E11" s="33"/>
      <c r="F11" s="26"/>
      <c r="G11" s="33"/>
      <c r="H11" s="33"/>
      <c r="I11" s="30"/>
      <c r="J11" s="30"/>
      <c r="K11" s="32"/>
      <c r="L11" s="32"/>
      <c r="M11" s="26"/>
      <c r="N11" s="26"/>
    </row>
    <row r="12" spans="1:20" ht="6" customHeight="1">
      <c r="A12" s="278"/>
      <c r="B12" s="279"/>
      <c r="C12" s="288"/>
      <c r="D12" s="281"/>
      <c r="E12" s="282"/>
      <c r="F12" s="281"/>
      <c r="G12" s="282"/>
      <c r="H12" s="282"/>
      <c r="I12" s="279"/>
      <c r="J12" s="279"/>
      <c r="K12" s="281"/>
      <c r="L12" s="281"/>
      <c r="M12" s="281"/>
      <c r="N12" s="284"/>
    </row>
    <row r="13" spans="1:20" s="224" customFormat="1" ht="12">
      <c r="A13" s="34" t="s">
        <v>45</v>
      </c>
      <c r="B13" s="35">
        <f>D13+F13</f>
        <v>346452</v>
      </c>
      <c r="C13" s="36"/>
      <c r="D13" s="37">
        <f>SUM(D14:D16)</f>
        <v>89983</v>
      </c>
      <c r="E13" s="48"/>
      <c r="F13" s="37">
        <f>SUM(F14:F16)</f>
        <v>256469</v>
      </c>
      <c r="G13" s="48"/>
      <c r="H13" s="48"/>
      <c r="I13" s="57">
        <f>I14+I15</f>
        <v>100</v>
      </c>
      <c r="J13" s="57"/>
      <c r="K13" s="57">
        <f>K14+K15</f>
        <v>100</v>
      </c>
      <c r="L13" s="57"/>
      <c r="M13" s="57">
        <f>M14+M15</f>
        <v>100</v>
      </c>
      <c r="N13" s="49"/>
      <c r="P13" s="617"/>
      <c r="Q13" s="617"/>
      <c r="R13" s="617"/>
      <c r="S13" s="617"/>
      <c r="T13" s="617"/>
    </row>
    <row r="14" spans="1:20">
      <c r="A14" s="42" t="s">
        <v>76</v>
      </c>
      <c r="B14" s="43">
        <f t="shared" ref="B14:B16" si="0">D14+F14</f>
        <v>162955</v>
      </c>
      <c r="C14" s="59"/>
      <c r="D14" s="43">
        <v>2212</v>
      </c>
      <c r="E14" s="43" t="s">
        <v>184</v>
      </c>
      <c r="F14" s="43">
        <v>160743</v>
      </c>
      <c r="G14" s="44"/>
      <c r="H14" s="44"/>
      <c r="I14" s="47">
        <f>B14*100/SUM(B14:B15)</f>
        <v>47.035375751907914</v>
      </c>
      <c r="J14" s="47"/>
      <c r="K14" s="47">
        <f>D14*100/SUM($D$14:$D$15)</f>
        <v>2.4582421123990086</v>
      </c>
      <c r="L14" s="47"/>
      <c r="M14" s="47">
        <f>F14*100/SUM($F$14:$F$15)</f>
        <v>62.675411063325392</v>
      </c>
      <c r="N14" s="62"/>
      <c r="P14" s="617"/>
      <c r="Q14" s="617"/>
      <c r="R14" s="617"/>
      <c r="S14" s="617"/>
      <c r="T14" s="617"/>
    </row>
    <row r="15" spans="1:20">
      <c r="A15" s="42" t="s">
        <v>75</v>
      </c>
      <c r="B15" s="43">
        <f t="shared" si="0"/>
        <v>183497</v>
      </c>
      <c r="C15" s="59"/>
      <c r="D15" s="43">
        <v>87771</v>
      </c>
      <c r="E15" s="43"/>
      <c r="F15" s="43">
        <v>95726</v>
      </c>
      <c r="G15" s="44"/>
      <c r="H15" s="44"/>
      <c r="I15" s="47">
        <f>B15*100/SUM(B14:B15)</f>
        <v>52.964624248092086</v>
      </c>
      <c r="J15" s="61"/>
      <c r="K15" s="47">
        <f>D15*100/SUM($D$14:$D$15)</f>
        <v>97.541757887600994</v>
      </c>
      <c r="L15" s="61"/>
      <c r="M15" s="47">
        <f>F15*100/SUM($F$14:$F$15)</f>
        <v>37.324588936674608</v>
      </c>
      <c r="N15" s="62"/>
      <c r="P15" s="617"/>
      <c r="Q15" s="617"/>
      <c r="R15" s="617"/>
      <c r="S15" s="617"/>
      <c r="T15" s="617"/>
    </row>
    <row r="16" spans="1:20">
      <c r="A16" s="50" t="s">
        <v>3</v>
      </c>
      <c r="B16" s="43">
        <f t="shared" si="0"/>
        <v>0</v>
      </c>
      <c r="C16" s="59"/>
      <c r="D16" s="58">
        <v>0</v>
      </c>
      <c r="E16" s="59"/>
      <c r="F16" s="58">
        <v>0</v>
      </c>
      <c r="G16" s="44"/>
      <c r="H16" s="44"/>
      <c r="I16" s="183">
        <v>0</v>
      </c>
      <c r="J16" s="184"/>
      <c r="K16" s="183">
        <v>0</v>
      </c>
      <c r="L16" s="184"/>
      <c r="M16" s="183">
        <v>0</v>
      </c>
      <c r="N16" s="62"/>
      <c r="P16" s="617"/>
      <c r="Q16" s="617"/>
      <c r="R16" s="617"/>
      <c r="S16" s="617"/>
      <c r="T16" s="617"/>
    </row>
    <row r="17" spans="1:20" ht="6" customHeight="1">
      <c r="A17" s="309"/>
      <c r="B17" s="221"/>
      <c r="C17" s="215"/>
      <c r="D17" s="221"/>
      <c r="E17" s="215"/>
      <c r="F17" s="221"/>
      <c r="G17" s="215"/>
      <c r="H17" s="215"/>
      <c r="I17" s="223"/>
      <c r="J17" s="306"/>
      <c r="K17" s="223"/>
      <c r="L17" s="306"/>
      <c r="M17" s="223"/>
      <c r="N17" s="305"/>
      <c r="P17" s="617"/>
      <c r="Q17" s="617"/>
      <c r="R17" s="617"/>
      <c r="S17" s="617"/>
      <c r="T17" s="617"/>
    </row>
    <row r="18" spans="1:20" s="224" customFormat="1" ht="12">
      <c r="A18" s="285" t="s">
        <v>4</v>
      </c>
      <c r="B18" s="286">
        <f t="shared" ref="B18:B21" si="1">D18+F18</f>
        <v>308092</v>
      </c>
      <c r="C18" s="292"/>
      <c r="D18" s="286">
        <f>SUM(D19:D21)</f>
        <v>68396</v>
      </c>
      <c r="E18" s="215"/>
      <c r="F18" s="286">
        <f>SUM(F19:F21)</f>
        <v>239696</v>
      </c>
      <c r="G18" s="292"/>
      <c r="H18" s="292"/>
      <c r="I18" s="230">
        <f>I19+I20</f>
        <v>100</v>
      </c>
      <c r="J18" s="230"/>
      <c r="K18" s="230">
        <f>K19+K20</f>
        <v>100</v>
      </c>
      <c r="L18" s="230"/>
      <c r="M18" s="230">
        <f>M19+M20</f>
        <v>100</v>
      </c>
      <c r="N18" s="293"/>
      <c r="P18" s="617"/>
      <c r="Q18" s="617"/>
      <c r="R18" s="617"/>
      <c r="S18" s="617"/>
      <c r="T18" s="617"/>
    </row>
    <row r="19" spans="1:20">
      <c r="A19" s="248" t="s">
        <v>76</v>
      </c>
      <c r="B19" s="221">
        <f t="shared" si="1"/>
        <v>157634</v>
      </c>
      <c r="C19" s="215"/>
      <c r="D19" s="221">
        <v>1885</v>
      </c>
      <c r="E19" s="221" t="s">
        <v>184</v>
      </c>
      <c r="F19" s="221">
        <v>155749</v>
      </c>
      <c r="G19" s="215"/>
      <c r="H19" s="215"/>
      <c r="I19" s="223">
        <f>B19*100/SUM(B19:B20)</f>
        <v>51.164587201225608</v>
      </c>
      <c r="J19" s="223"/>
      <c r="K19" s="223">
        <f>D19*100/SUM($D$19:$D$20)</f>
        <v>2.7560091233405464</v>
      </c>
      <c r="L19" s="223"/>
      <c r="M19" s="223">
        <f>F19*100/SUM($F$19:$F$20)</f>
        <v>64.977721780922508</v>
      </c>
      <c r="N19" s="305"/>
      <c r="P19" s="617"/>
      <c r="Q19" s="617"/>
      <c r="R19" s="617"/>
      <c r="S19" s="617"/>
      <c r="T19" s="617"/>
    </row>
    <row r="20" spans="1:20">
      <c r="A20" s="248" t="s">
        <v>75</v>
      </c>
      <c r="B20" s="221">
        <f t="shared" si="1"/>
        <v>150458</v>
      </c>
      <c r="C20" s="215"/>
      <c r="D20" s="221">
        <v>66511</v>
      </c>
      <c r="E20" s="221"/>
      <c r="F20" s="221">
        <v>83947</v>
      </c>
      <c r="G20" s="215"/>
      <c r="H20" s="215"/>
      <c r="I20" s="223">
        <f>B20*100/SUM(B19:B20)</f>
        <v>48.835412798774392</v>
      </c>
      <c r="J20" s="306"/>
      <c r="K20" s="223">
        <f>D20*100/SUM($D$19:$D$20)</f>
        <v>97.243990876659453</v>
      </c>
      <c r="L20" s="306"/>
      <c r="M20" s="223">
        <f>F20*100/SUM($F$19:$F$20)</f>
        <v>35.022278219077499</v>
      </c>
      <c r="N20" s="305"/>
      <c r="P20" s="617"/>
      <c r="Q20" s="617"/>
      <c r="R20" s="617"/>
      <c r="S20" s="617"/>
      <c r="T20" s="617"/>
    </row>
    <row r="21" spans="1:20">
      <c r="A21" s="248" t="s">
        <v>3</v>
      </c>
      <c r="B21" s="221">
        <f t="shared" si="1"/>
        <v>0</v>
      </c>
      <c r="C21" s="215"/>
      <c r="D21" s="310"/>
      <c r="E21" s="215"/>
      <c r="F21" s="221"/>
      <c r="G21" s="215"/>
      <c r="H21" s="215"/>
      <c r="I21" s="307">
        <v>0</v>
      </c>
      <c r="J21" s="306"/>
      <c r="K21" s="307">
        <v>0</v>
      </c>
      <c r="L21" s="308"/>
      <c r="M21" s="307">
        <v>0</v>
      </c>
      <c r="N21" s="305"/>
      <c r="P21" s="617"/>
      <c r="Q21" s="617"/>
      <c r="R21" s="617"/>
      <c r="S21" s="617"/>
      <c r="T21" s="617"/>
    </row>
    <row r="22" spans="1:20" ht="6" customHeight="1">
      <c r="A22" s="311"/>
      <c r="B22" s="221"/>
      <c r="C22" s="215"/>
      <c r="D22" s="221"/>
      <c r="E22" s="215"/>
      <c r="F22" s="221"/>
      <c r="G22" s="215"/>
      <c r="H22" s="215"/>
      <c r="I22" s="223"/>
      <c r="J22" s="223"/>
      <c r="K22" s="223"/>
      <c r="L22" s="223"/>
      <c r="M22" s="223"/>
      <c r="N22" s="222"/>
      <c r="P22" s="617"/>
      <c r="Q22" s="617"/>
      <c r="R22" s="617"/>
      <c r="S22" s="617"/>
      <c r="T22" s="617"/>
    </row>
    <row r="23" spans="1:20" s="224" customFormat="1" ht="12">
      <c r="A23" s="285" t="s">
        <v>5</v>
      </c>
      <c r="B23" s="286">
        <f t="shared" ref="B23:B25" si="2">D23+F23</f>
        <v>38360</v>
      </c>
      <c r="C23" s="292"/>
      <c r="D23" s="286">
        <f>SUM(D24:D25)</f>
        <v>21586</v>
      </c>
      <c r="E23" s="215"/>
      <c r="F23" s="286">
        <f>SUM(F24:F25)</f>
        <v>16774</v>
      </c>
      <c r="G23" s="292"/>
      <c r="H23" s="292"/>
      <c r="I23" s="230">
        <f>I24+I25</f>
        <v>100</v>
      </c>
      <c r="J23" s="230"/>
      <c r="K23" s="230">
        <f>K24+K25</f>
        <v>100</v>
      </c>
      <c r="L23" s="230"/>
      <c r="M23" s="230">
        <f>M24+M25</f>
        <v>100</v>
      </c>
      <c r="N23" s="293"/>
      <c r="P23" s="617"/>
      <c r="Q23" s="617"/>
      <c r="R23" s="617"/>
      <c r="S23" s="617"/>
      <c r="T23" s="617"/>
    </row>
    <row r="24" spans="1:20">
      <c r="A24" s="248" t="s">
        <v>76</v>
      </c>
      <c r="B24" s="221">
        <f t="shared" si="2"/>
        <v>5322</v>
      </c>
      <c r="C24" s="215"/>
      <c r="D24" s="221">
        <v>327</v>
      </c>
      <c r="E24" s="221" t="s">
        <v>184</v>
      </c>
      <c r="F24" s="221">
        <v>4995</v>
      </c>
      <c r="G24" s="215"/>
      <c r="H24" s="215"/>
      <c r="I24" s="223">
        <f>B24*100/SUM(B24:B25)</f>
        <v>13.873826903023984</v>
      </c>
      <c r="J24" s="223"/>
      <c r="K24" s="223">
        <f>D24*100/SUM(D24:D25)</f>
        <v>1.5148707495598999</v>
      </c>
      <c r="L24" s="223"/>
      <c r="M24" s="223">
        <f>F24*100/SUM(F24:F25)</f>
        <v>29.778228210325505</v>
      </c>
      <c r="N24" s="305"/>
    </row>
    <row r="25" spans="1:20">
      <c r="A25" s="248" t="s">
        <v>75</v>
      </c>
      <c r="B25" s="221">
        <f t="shared" si="2"/>
        <v>33038</v>
      </c>
      <c r="C25" s="215"/>
      <c r="D25" s="221">
        <v>21259</v>
      </c>
      <c r="E25" s="221"/>
      <c r="F25" s="221">
        <v>11779</v>
      </c>
      <c r="G25" s="215"/>
      <c r="H25" s="215"/>
      <c r="I25" s="223">
        <f>B25*100/SUM(B24:B25)</f>
        <v>86.126173096976018</v>
      </c>
      <c r="J25" s="306"/>
      <c r="K25" s="223">
        <f>D25*100/SUM(D24:D25)</f>
        <v>98.485129250440096</v>
      </c>
      <c r="L25" s="306"/>
      <c r="M25" s="223">
        <f>F25*100/SUM(F24:F25)</f>
        <v>70.221771789674492</v>
      </c>
      <c r="N25" s="305"/>
    </row>
    <row r="26" spans="1:20" ht="6" customHeight="1" thickBot="1">
      <c r="A26" s="312"/>
      <c r="B26" s="262"/>
      <c r="C26" s="208"/>
      <c r="D26" s="262"/>
      <c r="E26" s="208"/>
      <c r="F26" s="262"/>
      <c r="G26" s="208"/>
      <c r="H26" s="209"/>
      <c r="I26" s="263"/>
      <c r="J26" s="263"/>
      <c r="K26" s="263"/>
      <c r="L26" s="263"/>
      <c r="M26" s="263"/>
      <c r="N26" s="313"/>
    </row>
    <row r="27" spans="1:20" s="269" customFormat="1" ht="9.6" customHeight="1">
      <c r="A27" s="270" t="s">
        <v>26</v>
      </c>
      <c r="B27" s="271"/>
      <c r="C27" s="272"/>
      <c r="D27" s="271"/>
      <c r="E27" s="272"/>
      <c r="F27" s="271"/>
      <c r="G27" s="272"/>
      <c r="H27" s="272"/>
    </row>
    <row r="28" spans="1:20" s="269" customFormat="1" ht="10.199999999999999">
      <c r="A28" s="273" t="s">
        <v>118</v>
      </c>
      <c r="B28" s="265"/>
      <c r="C28" s="266"/>
      <c r="D28" s="265"/>
      <c r="E28" s="266"/>
      <c r="F28" s="265"/>
      <c r="G28" s="266"/>
      <c r="H28" s="266"/>
    </row>
    <row r="29" spans="1:20">
      <c r="A29" s="274" t="s">
        <v>186</v>
      </c>
    </row>
    <row r="32" spans="1:20" s="206" customFormat="1" ht="25.5" customHeight="1">
      <c r="A32" s="616" t="s">
        <v>196</v>
      </c>
      <c r="B32" s="616"/>
      <c r="C32" s="616"/>
      <c r="D32" s="616"/>
      <c r="E32" s="616"/>
      <c r="F32" s="616"/>
      <c r="G32" s="616"/>
      <c r="H32" s="616"/>
      <c r="I32" s="616"/>
      <c r="J32" s="616"/>
      <c r="K32" s="616"/>
      <c r="L32" s="616"/>
      <c r="M32" s="616"/>
      <c r="N32" s="616"/>
    </row>
    <row r="33" spans="1:20" s="206" customFormat="1" ht="6" customHeight="1" thickBot="1">
      <c r="A33" s="276"/>
      <c r="B33" s="276"/>
      <c r="C33" s="277"/>
      <c r="D33" s="276"/>
      <c r="E33" s="277"/>
      <c r="F33" s="276"/>
      <c r="G33" s="277"/>
      <c r="H33" s="277"/>
      <c r="I33" s="276"/>
      <c r="J33" s="276"/>
      <c r="K33" s="276"/>
      <c r="L33" s="276"/>
      <c r="M33" s="276"/>
      <c r="N33" s="276"/>
    </row>
    <row r="34" spans="1:20" ht="6" customHeight="1">
      <c r="A34" s="22"/>
      <c r="B34" s="22"/>
      <c r="C34" s="23"/>
      <c r="D34" s="22"/>
      <c r="E34" s="23"/>
      <c r="F34" s="22"/>
      <c r="G34" s="23"/>
      <c r="H34" s="23"/>
      <c r="I34" s="22"/>
      <c r="J34" s="22"/>
      <c r="K34" s="22"/>
      <c r="L34" s="22"/>
      <c r="M34" s="22"/>
      <c r="N34" s="22"/>
    </row>
    <row r="35" spans="1:20" ht="13.5" customHeight="1">
      <c r="A35" s="623" t="s">
        <v>74</v>
      </c>
      <c r="B35" s="619" t="s">
        <v>43</v>
      </c>
      <c r="C35" s="619"/>
      <c r="D35" s="619"/>
      <c r="E35" s="619"/>
      <c r="F35" s="619"/>
      <c r="G35" s="619"/>
      <c r="H35" s="198"/>
      <c r="I35" s="629" t="s">
        <v>44</v>
      </c>
      <c r="J35" s="629"/>
      <c r="K35" s="629"/>
      <c r="L35" s="629"/>
      <c r="M35" s="629"/>
      <c r="N35" s="629"/>
    </row>
    <row r="36" spans="1:20" ht="14.4" customHeight="1">
      <c r="A36" s="623"/>
      <c r="B36" s="626"/>
      <c r="C36" s="626"/>
      <c r="D36" s="626"/>
      <c r="E36" s="626"/>
      <c r="F36" s="626"/>
      <c r="G36" s="626"/>
      <c r="H36" s="54"/>
      <c r="I36" s="626"/>
      <c r="J36" s="626"/>
      <c r="K36" s="626"/>
      <c r="L36" s="626"/>
      <c r="M36" s="626"/>
      <c r="N36" s="626"/>
    </row>
    <row r="37" spans="1:20" ht="6" customHeight="1">
      <c r="A37" s="623"/>
      <c r="B37" s="195"/>
      <c r="C37" s="54"/>
      <c r="D37" s="195"/>
      <c r="E37" s="54"/>
      <c r="F37" s="195"/>
      <c r="G37" s="54"/>
      <c r="H37" s="54"/>
      <c r="I37" s="195"/>
      <c r="J37" s="195"/>
      <c r="K37" s="195"/>
      <c r="L37" s="195"/>
      <c r="M37" s="195"/>
      <c r="N37" s="195"/>
    </row>
    <row r="38" spans="1:20" ht="36" customHeight="1">
      <c r="A38" s="623"/>
      <c r="B38" s="628" t="s">
        <v>0</v>
      </c>
      <c r="C38" s="628"/>
      <c r="D38" s="625" t="s">
        <v>54</v>
      </c>
      <c r="E38" s="625"/>
      <c r="F38" s="625"/>
      <c r="G38" s="625"/>
      <c r="H38" s="196"/>
      <c r="I38" s="628" t="s">
        <v>0</v>
      </c>
      <c r="J38" s="628"/>
      <c r="K38" s="625" t="s">
        <v>54</v>
      </c>
      <c r="L38" s="625"/>
      <c r="M38" s="625"/>
      <c r="N38" s="625"/>
    </row>
    <row r="39" spans="1:20" ht="6" customHeight="1">
      <c r="A39" s="623"/>
      <c r="B39" s="628"/>
      <c r="C39" s="628"/>
      <c r="D39" s="26"/>
      <c r="E39" s="33"/>
      <c r="F39" s="26"/>
      <c r="G39" s="33"/>
      <c r="H39" s="55"/>
      <c r="I39" s="628"/>
      <c r="J39" s="628"/>
      <c r="K39" s="26"/>
      <c r="L39" s="26"/>
      <c r="M39" s="26"/>
      <c r="N39" s="26"/>
    </row>
    <row r="40" spans="1:20" ht="6" customHeight="1">
      <c r="A40" s="623"/>
      <c r="B40" s="628"/>
      <c r="C40" s="628"/>
      <c r="D40" s="196"/>
      <c r="E40" s="55"/>
      <c r="F40" s="196"/>
      <c r="G40" s="55"/>
      <c r="H40" s="55"/>
      <c r="I40" s="628"/>
      <c r="J40" s="628"/>
      <c r="K40" s="196"/>
      <c r="L40" s="196"/>
      <c r="M40" s="196"/>
      <c r="N40" s="196"/>
    </row>
    <row r="41" spans="1:20" ht="25.5" customHeight="1">
      <c r="A41" s="623"/>
      <c r="B41" s="628"/>
      <c r="C41" s="628"/>
      <c r="D41" s="624" t="s">
        <v>1</v>
      </c>
      <c r="E41" s="624"/>
      <c r="F41" s="624" t="s">
        <v>2</v>
      </c>
      <c r="G41" s="624"/>
      <c r="H41" s="197"/>
      <c r="I41" s="628"/>
      <c r="J41" s="628"/>
      <c r="K41" s="624" t="s">
        <v>1</v>
      </c>
      <c r="L41" s="624"/>
      <c r="M41" s="624" t="s">
        <v>2</v>
      </c>
      <c r="N41" s="624"/>
    </row>
    <row r="42" spans="1:20" ht="6" customHeight="1">
      <c r="A42" s="29"/>
      <c r="B42" s="29"/>
      <c r="C42" s="56"/>
      <c r="D42" s="32"/>
      <c r="E42" s="33"/>
      <c r="F42" s="26"/>
      <c r="G42" s="33"/>
      <c r="H42" s="33"/>
      <c r="I42" s="30"/>
      <c r="J42" s="30"/>
      <c r="K42" s="32"/>
      <c r="L42" s="32"/>
      <c r="M42" s="26"/>
      <c r="N42" s="26"/>
    </row>
    <row r="43" spans="1:20" ht="6" customHeight="1">
      <c r="A43" s="278"/>
      <c r="B43" s="314"/>
      <c r="C43" s="288"/>
      <c r="D43" s="315"/>
      <c r="E43" s="282"/>
      <c r="F43" s="315"/>
      <c r="G43" s="282"/>
      <c r="H43" s="282"/>
      <c r="I43" s="279"/>
      <c r="J43" s="279"/>
      <c r="K43" s="281"/>
      <c r="L43" s="281"/>
      <c r="M43" s="281"/>
      <c r="N43" s="284"/>
    </row>
    <row r="44" spans="1:20" ht="12">
      <c r="A44" s="34" t="s">
        <v>45</v>
      </c>
      <c r="B44" s="35">
        <f>D44+F44</f>
        <v>346452</v>
      </c>
      <c r="C44" s="36"/>
      <c r="D44" s="37">
        <f>SUM(D45:D47)</f>
        <v>89982</v>
      </c>
      <c r="E44" s="48"/>
      <c r="F44" s="37">
        <f>SUM(F45:F47)</f>
        <v>256470</v>
      </c>
      <c r="G44" s="48"/>
      <c r="H44" s="48"/>
      <c r="I44" s="57">
        <f>I45+I46</f>
        <v>100</v>
      </c>
      <c r="J44" s="57"/>
      <c r="K44" s="57">
        <f>K45+K46</f>
        <v>100</v>
      </c>
      <c r="L44" s="57"/>
      <c r="M44" s="57">
        <f>M45+M46</f>
        <v>100</v>
      </c>
      <c r="N44" s="40"/>
      <c r="P44" s="617"/>
      <c r="Q44" s="617"/>
      <c r="R44" s="617"/>
      <c r="S44" s="617"/>
      <c r="T44" s="617"/>
    </row>
    <row r="45" spans="1:20">
      <c r="A45" s="42" t="s">
        <v>139</v>
      </c>
      <c r="B45" s="43">
        <f t="shared" ref="B45:B47" si="3">D45+F45</f>
        <v>254663</v>
      </c>
      <c r="C45" s="44"/>
      <c r="D45" s="43">
        <v>76397</v>
      </c>
      <c r="E45" s="43"/>
      <c r="F45" s="43">
        <v>178266</v>
      </c>
      <c r="G45" s="44"/>
      <c r="H45" s="44"/>
      <c r="I45" s="47">
        <f>B45*100/SUM(B45:B46)</f>
        <v>73.505997944881258</v>
      </c>
      <c r="J45" s="47"/>
      <c r="K45" s="47">
        <f>D45*100/SUM($D$45:$D$46)</f>
        <v>84.902536062768107</v>
      </c>
      <c r="L45" s="47"/>
      <c r="M45" s="47">
        <f>F45*100/SUM($F$45:$F$46)</f>
        <v>69.507544742075098</v>
      </c>
      <c r="N45" s="60"/>
      <c r="P45" s="617"/>
      <c r="Q45" s="617"/>
      <c r="R45" s="617"/>
      <c r="S45" s="617"/>
      <c r="T45" s="617"/>
    </row>
    <row r="46" spans="1:20">
      <c r="A46" s="42" t="s">
        <v>140</v>
      </c>
      <c r="B46" s="43">
        <f t="shared" si="3"/>
        <v>91789</v>
      </c>
      <c r="C46" s="44"/>
      <c r="D46" s="43">
        <v>13585</v>
      </c>
      <c r="E46" s="43"/>
      <c r="F46" s="43">
        <v>78204</v>
      </c>
      <c r="G46" s="44"/>
      <c r="H46" s="44"/>
      <c r="I46" s="47">
        <f>B46*100/SUM(B45:B46)</f>
        <v>26.494002055118745</v>
      </c>
      <c r="J46" s="61"/>
      <c r="K46" s="47">
        <f>D46*100/SUM($D$45:$D$46)</f>
        <v>15.097463937231892</v>
      </c>
      <c r="L46" s="61"/>
      <c r="M46" s="47">
        <f>F46*100/SUM($F$45:$F$46)</f>
        <v>30.492455257924902</v>
      </c>
      <c r="N46" s="60"/>
      <c r="P46" s="617"/>
      <c r="Q46" s="617"/>
      <c r="R46" s="617"/>
      <c r="S46" s="617"/>
      <c r="T46" s="617"/>
    </row>
    <row r="47" spans="1:20">
      <c r="A47" s="50" t="s">
        <v>3</v>
      </c>
      <c r="B47" s="43">
        <f t="shared" si="3"/>
        <v>0</v>
      </c>
      <c r="C47" s="44"/>
      <c r="D47" s="58">
        <v>0</v>
      </c>
      <c r="E47" s="59"/>
      <c r="F47" s="58">
        <v>0</v>
      </c>
      <c r="G47" s="44"/>
      <c r="H47" s="44"/>
      <c r="I47" s="183">
        <v>0</v>
      </c>
      <c r="J47" s="184"/>
      <c r="K47" s="183">
        <v>0</v>
      </c>
      <c r="L47" s="184"/>
      <c r="M47" s="183">
        <v>0</v>
      </c>
      <c r="N47" s="60"/>
      <c r="P47" s="617"/>
      <c r="Q47" s="617"/>
      <c r="R47" s="617"/>
      <c r="S47" s="617"/>
      <c r="T47" s="617"/>
    </row>
    <row r="48" spans="1:20" ht="6" customHeight="1">
      <c r="A48" s="309"/>
      <c r="B48" s="221"/>
      <c r="C48" s="215"/>
      <c r="D48" s="221"/>
      <c r="E48" s="215"/>
      <c r="F48" s="221"/>
      <c r="G48" s="215"/>
      <c r="H48" s="215"/>
      <c r="I48" s="223"/>
      <c r="J48" s="306"/>
      <c r="K48" s="223"/>
      <c r="L48" s="306"/>
      <c r="M48" s="223"/>
      <c r="N48" s="316"/>
      <c r="P48" s="617"/>
      <c r="Q48" s="617"/>
      <c r="R48" s="617"/>
      <c r="S48" s="617"/>
      <c r="T48" s="617"/>
    </row>
    <row r="49" spans="1:20" ht="12">
      <c r="A49" s="285" t="s">
        <v>4</v>
      </c>
      <c r="B49" s="286">
        <f t="shared" ref="B49:B52" si="4">D49+F49</f>
        <v>308093</v>
      </c>
      <c r="C49" s="292"/>
      <c r="D49" s="286">
        <f>SUM(D50:D52)</f>
        <v>68397</v>
      </c>
      <c r="E49" s="215"/>
      <c r="F49" s="286">
        <f>SUM(F50:F52)</f>
        <v>239696</v>
      </c>
      <c r="G49" s="292"/>
      <c r="H49" s="292"/>
      <c r="I49" s="230">
        <f>I50+I51</f>
        <v>100</v>
      </c>
      <c r="J49" s="230"/>
      <c r="K49" s="230">
        <f>K50+K51</f>
        <v>100</v>
      </c>
      <c r="L49" s="230"/>
      <c r="M49" s="230">
        <f>M50+M51</f>
        <v>100</v>
      </c>
      <c r="N49" s="230"/>
      <c r="P49" s="617"/>
      <c r="Q49" s="617"/>
      <c r="R49" s="617"/>
      <c r="S49" s="617"/>
      <c r="T49" s="617"/>
    </row>
    <row r="50" spans="1:20">
      <c r="A50" s="248" t="s">
        <v>139</v>
      </c>
      <c r="B50" s="221">
        <f t="shared" si="4"/>
        <v>226830</v>
      </c>
      <c r="C50" s="215"/>
      <c r="D50" s="221">
        <v>61441</v>
      </c>
      <c r="E50" s="221"/>
      <c r="F50" s="221">
        <v>165389</v>
      </c>
      <c r="G50" s="221"/>
      <c r="H50" s="221"/>
      <c r="I50" s="223">
        <f>B50*100/SUM(B50:B51)</f>
        <v>73.62387331098077</v>
      </c>
      <c r="J50" s="223"/>
      <c r="K50" s="223">
        <f>D50*100/SUM($D$50:$D$51)</f>
        <v>89.829963302484032</v>
      </c>
      <c r="L50" s="223"/>
      <c r="M50" s="223">
        <f>F50*100/SUM($F$50:$F$51)</f>
        <v>68.999482678058868</v>
      </c>
      <c r="N50" s="244"/>
      <c r="P50" s="617"/>
      <c r="Q50" s="617"/>
      <c r="R50" s="617"/>
      <c r="S50" s="617"/>
      <c r="T50" s="617"/>
    </row>
    <row r="51" spans="1:20">
      <c r="A51" s="248" t="s">
        <v>140</v>
      </c>
      <c r="B51" s="221">
        <f t="shared" si="4"/>
        <v>81263</v>
      </c>
      <c r="C51" s="215"/>
      <c r="D51" s="221">
        <v>6956</v>
      </c>
      <c r="E51" s="221" t="s">
        <v>184</v>
      </c>
      <c r="F51" s="221">
        <v>74307</v>
      </c>
      <c r="G51" s="221"/>
      <c r="H51" s="221"/>
      <c r="I51" s="223">
        <f>B51*100/SUM(B50:B51)</f>
        <v>26.376126689019223</v>
      </c>
      <c r="J51" s="306"/>
      <c r="K51" s="223">
        <f>D51*100/SUM($D$50:$D$51)</f>
        <v>10.170036697515974</v>
      </c>
      <c r="L51" s="306"/>
      <c r="M51" s="223">
        <f>F51*100/SUM($F$50:$F$51)</f>
        <v>31.000517321941125</v>
      </c>
      <c r="N51" s="244"/>
      <c r="P51" s="617"/>
      <c r="Q51" s="617"/>
      <c r="R51" s="617"/>
      <c r="S51" s="617"/>
      <c r="T51" s="617"/>
    </row>
    <row r="52" spans="1:20">
      <c r="A52" s="248" t="s">
        <v>3</v>
      </c>
      <c r="B52" s="221">
        <f t="shared" si="4"/>
        <v>0</v>
      </c>
      <c r="C52" s="215"/>
      <c r="D52" s="310"/>
      <c r="E52" s="215"/>
      <c r="F52" s="310"/>
      <c r="G52" s="215"/>
      <c r="H52" s="215"/>
      <c r="I52" s="307">
        <v>0</v>
      </c>
      <c r="J52" s="306"/>
      <c r="K52" s="307">
        <v>0</v>
      </c>
      <c r="L52" s="308"/>
      <c r="M52" s="307">
        <v>0</v>
      </c>
      <c r="N52" s="244"/>
      <c r="P52" s="617"/>
      <c r="Q52" s="617"/>
      <c r="R52" s="617"/>
      <c r="S52" s="617"/>
      <c r="T52" s="617"/>
    </row>
    <row r="53" spans="1:20" ht="6" customHeight="1">
      <c r="A53" s="311"/>
      <c r="B53" s="221"/>
      <c r="C53" s="215"/>
      <c r="D53" s="221"/>
      <c r="E53" s="215"/>
      <c r="F53" s="235"/>
      <c r="G53" s="215"/>
      <c r="H53" s="215"/>
      <c r="I53" s="223"/>
      <c r="J53" s="223"/>
      <c r="K53" s="223"/>
      <c r="L53" s="223"/>
      <c r="M53" s="223"/>
      <c r="N53" s="244"/>
      <c r="P53" s="617"/>
      <c r="Q53" s="617"/>
      <c r="R53" s="617"/>
      <c r="S53" s="617"/>
      <c r="T53" s="617"/>
    </row>
    <row r="54" spans="1:20" ht="12">
      <c r="A54" s="285" t="s">
        <v>5</v>
      </c>
      <c r="B54" s="286">
        <f t="shared" ref="B54:B56" si="5">D54+F54</f>
        <v>38360</v>
      </c>
      <c r="C54" s="292"/>
      <c r="D54" s="286">
        <f>SUM(D55:D56)</f>
        <v>21586</v>
      </c>
      <c r="E54" s="215"/>
      <c r="F54" s="286">
        <f>SUM(F55:F56)</f>
        <v>16774</v>
      </c>
      <c r="G54" s="292"/>
      <c r="H54" s="292"/>
      <c r="I54" s="230">
        <f>I55+I56</f>
        <v>100</v>
      </c>
      <c r="J54" s="230"/>
      <c r="K54" s="230">
        <f>K55+K56</f>
        <v>100</v>
      </c>
      <c r="L54" s="230"/>
      <c r="M54" s="230">
        <f>M55+M56</f>
        <v>100</v>
      </c>
      <c r="N54" s="230"/>
      <c r="P54" s="617"/>
      <c r="Q54" s="617"/>
      <c r="R54" s="617"/>
      <c r="S54" s="617"/>
      <c r="T54" s="617"/>
    </row>
    <row r="55" spans="1:20">
      <c r="A55" s="248" t="s">
        <v>139</v>
      </c>
      <c r="B55" s="221">
        <f t="shared" si="5"/>
        <v>27834</v>
      </c>
      <c r="C55" s="215"/>
      <c r="D55" s="221">
        <v>14957</v>
      </c>
      <c r="E55" s="221"/>
      <c r="F55" s="221">
        <v>12877</v>
      </c>
      <c r="G55" s="215"/>
      <c r="H55" s="215"/>
      <c r="I55" s="223">
        <f>B55*100/SUM(B55:B56)</f>
        <v>72.559958289885301</v>
      </c>
      <c r="J55" s="223"/>
      <c r="K55" s="223">
        <f>D55*100/SUM(D55:D56)</f>
        <v>69.290280737515062</v>
      </c>
      <c r="L55" s="223"/>
      <c r="M55" s="223">
        <f>F55*100/SUM(F55:F56)</f>
        <v>76.767616549421717</v>
      </c>
      <c r="N55" s="244"/>
    </row>
    <row r="56" spans="1:20">
      <c r="A56" s="248" t="s">
        <v>140</v>
      </c>
      <c r="B56" s="221">
        <f t="shared" si="5"/>
        <v>10526</v>
      </c>
      <c r="C56" s="215"/>
      <c r="D56" s="221">
        <v>6629</v>
      </c>
      <c r="E56" s="221"/>
      <c r="F56" s="221">
        <v>3897</v>
      </c>
      <c r="G56" s="215"/>
      <c r="H56" s="215"/>
      <c r="I56" s="223">
        <f>B56*100/SUM(B55:B56)</f>
        <v>27.440041710114702</v>
      </c>
      <c r="J56" s="306"/>
      <c r="K56" s="223">
        <f>D56*100/SUM(D55:D56)</f>
        <v>30.709719262484946</v>
      </c>
      <c r="L56" s="306"/>
      <c r="M56" s="223">
        <f>F56*100/SUM(F55:F56)</f>
        <v>23.232383450578276</v>
      </c>
      <c r="N56" s="244"/>
    </row>
    <row r="57" spans="1:20" ht="6" customHeight="1" thickBot="1">
      <c r="A57" s="312"/>
      <c r="B57" s="262"/>
      <c r="C57" s="208"/>
      <c r="D57" s="262"/>
      <c r="E57" s="208"/>
      <c r="F57" s="262"/>
      <c r="G57" s="208"/>
      <c r="H57" s="209"/>
      <c r="I57" s="263"/>
      <c r="J57" s="263"/>
      <c r="K57" s="263"/>
      <c r="L57" s="263"/>
      <c r="M57" s="263"/>
      <c r="N57" s="207"/>
    </row>
    <row r="58" spans="1:20" s="269" customFormat="1" ht="10.199999999999999" customHeight="1">
      <c r="A58" s="270" t="s">
        <v>26</v>
      </c>
      <c r="B58" s="317"/>
      <c r="C58" s="266"/>
      <c r="D58" s="317"/>
      <c r="E58" s="266"/>
      <c r="F58" s="317"/>
      <c r="G58" s="266"/>
      <c r="H58" s="266"/>
      <c r="I58" s="318"/>
      <c r="J58" s="318"/>
      <c r="K58" s="318"/>
      <c r="L58" s="318"/>
      <c r="M58" s="318"/>
      <c r="N58" s="265"/>
    </row>
    <row r="59" spans="1:20" s="269" customFormat="1" ht="10.199999999999999">
      <c r="A59" s="273" t="s">
        <v>118</v>
      </c>
      <c r="B59" s="271"/>
      <c r="C59" s="272"/>
      <c r="E59" s="272"/>
      <c r="G59" s="272"/>
      <c r="H59" s="272"/>
      <c r="N59" s="265"/>
    </row>
    <row r="60" spans="1:20">
      <c r="A60" s="274" t="s">
        <v>185</v>
      </c>
    </row>
    <row r="62" spans="1:20" ht="14.4">
      <c r="A62" s="611" t="s">
        <v>214</v>
      </c>
      <c r="B62" s="612"/>
      <c r="C62" s="612"/>
      <c r="D62" s="612"/>
      <c r="E62" s="612"/>
      <c r="F62" s="612"/>
      <c r="G62" s="612"/>
      <c r="H62" s="612"/>
      <c r="I62" s="612"/>
      <c r="J62" s="612"/>
      <c r="K62" s="612"/>
      <c r="L62" s="613"/>
      <c r="M62" s="613"/>
    </row>
    <row r="63" spans="1:20">
      <c r="A63" s="615" t="s">
        <v>215</v>
      </c>
      <c r="B63" s="615"/>
      <c r="C63" s="615"/>
      <c r="D63" s="615"/>
      <c r="E63" s="615"/>
      <c r="F63" s="615"/>
      <c r="G63" s="615"/>
      <c r="H63" s="615"/>
      <c r="I63" s="615"/>
      <c r="J63" s="615"/>
      <c r="K63" s="615"/>
      <c r="L63" s="615"/>
      <c r="M63" s="615"/>
    </row>
    <row r="64" spans="1:20">
      <c r="A64" s="615"/>
      <c r="B64" s="615"/>
      <c r="C64" s="615"/>
      <c r="D64" s="615"/>
      <c r="E64" s="615"/>
      <c r="F64" s="615"/>
      <c r="G64" s="615"/>
      <c r="H64" s="615"/>
      <c r="I64" s="615"/>
      <c r="J64" s="615"/>
      <c r="K64" s="615"/>
      <c r="L64" s="615"/>
      <c r="M64" s="615"/>
    </row>
    <row r="65" spans="1:13">
      <c r="A65" s="615"/>
      <c r="B65" s="615"/>
      <c r="C65" s="615"/>
      <c r="D65" s="615"/>
      <c r="E65" s="615"/>
      <c r="F65" s="615"/>
      <c r="G65" s="615"/>
      <c r="H65" s="615"/>
      <c r="I65" s="615"/>
      <c r="J65" s="615"/>
      <c r="K65" s="615"/>
      <c r="L65" s="615"/>
      <c r="M65" s="615"/>
    </row>
    <row r="66" spans="1:13">
      <c r="A66" s="615"/>
      <c r="B66" s="615"/>
      <c r="C66" s="615"/>
      <c r="D66" s="615"/>
      <c r="E66" s="615"/>
      <c r="F66" s="615"/>
      <c r="G66" s="615"/>
      <c r="H66" s="615"/>
      <c r="I66" s="615"/>
      <c r="J66" s="615"/>
      <c r="K66" s="615"/>
      <c r="L66" s="615"/>
      <c r="M66" s="615"/>
    </row>
  </sheetData>
  <mergeCells count="31">
    <mergeCell ref="A35:A41"/>
    <mergeCell ref="B5:G5"/>
    <mergeCell ref="I5:N5"/>
    <mergeCell ref="B36:G36"/>
    <mergeCell ref="I36:N36"/>
    <mergeCell ref="I35:N35"/>
    <mergeCell ref="K38:N38"/>
    <mergeCell ref="K41:L41"/>
    <mergeCell ref="M41:N41"/>
    <mergeCell ref="I38:J41"/>
    <mergeCell ref="I4:N4"/>
    <mergeCell ref="I7:J10"/>
    <mergeCell ref="K7:N7"/>
    <mergeCell ref="K10:L10"/>
    <mergeCell ref="M10:N10"/>
    <mergeCell ref="A63:M66"/>
    <mergeCell ref="P13:T23"/>
    <mergeCell ref="P44:T54"/>
    <mergeCell ref="A32:N32"/>
    <mergeCell ref="A1:N1"/>
    <mergeCell ref="B35:G35"/>
    <mergeCell ref="B38:C41"/>
    <mergeCell ref="D38:G38"/>
    <mergeCell ref="D41:E41"/>
    <mergeCell ref="F41:G41"/>
    <mergeCell ref="A4:A10"/>
    <mergeCell ref="B4:G4"/>
    <mergeCell ref="B7:C10"/>
    <mergeCell ref="D7:G7"/>
    <mergeCell ref="D10:E10"/>
    <mergeCell ref="F10:G10"/>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zoomScaleNormal="100" workbookViewId="0">
      <pane xSplit="1" ySplit="11" topLeftCell="B30" activePane="bottomRight" state="frozen"/>
      <selection pane="topRight" activeCell="B1" sqref="B1"/>
      <selection pane="bottomLeft" activeCell="A12" sqref="A12"/>
      <selection pane="bottomRight" activeCell="A44" sqref="A44:M48"/>
    </sheetView>
  </sheetViews>
  <sheetFormatPr defaultColWidth="9.109375" defaultRowHeight="13.2"/>
  <cols>
    <col min="1" max="1" width="26.44140625" style="206" customWidth="1"/>
    <col min="2" max="2" width="8.6640625" style="206" customWidth="1"/>
    <col min="3" max="3" width="2.6640625" style="275" customWidth="1"/>
    <col min="4" max="4" width="8.6640625" style="206" customWidth="1"/>
    <col min="5" max="5" width="2.6640625" style="275" customWidth="1"/>
    <col min="6" max="6" width="8.6640625" style="206" customWidth="1"/>
    <col min="7" max="7" width="2.6640625" style="275" customWidth="1"/>
    <col min="8" max="8" width="6.5546875" style="206"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6.33203125" style="206" customWidth="1"/>
    <col min="16" max="19" width="9.109375" style="206"/>
    <col min="20" max="20" width="10.44140625" style="206" customWidth="1"/>
    <col min="21" max="16384" width="9.109375" style="206"/>
  </cols>
  <sheetData>
    <row r="1" spans="1:20" ht="25.5" customHeight="1">
      <c r="A1" s="616" t="s">
        <v>197</v>
      </c>
      <c r="B1" s="616"/>
      <c r="C1" s="616"/>
      <c r="D1" s="616"/>
      <c r="E1" s="616"/>
      <c r="F1" s="616"/>
      <c r="G1" s="616"/>
      <c r="H1" s="616"/>
      <c r="I1" s="616"/>
      <c r="J1" s="616"/>
      <c r="K1" s="616"/>
      <c r="L1" s="616"/>
      <c r="M1" s="616"/>
      <c r="N1" s="616"/>
    </row>
    <row r="2" spans="1:20" ht="6" customHeight="1" thickBot="1">
      <c r="A2" s="276"/>
      <c r="B2" s="276"/>
      <c r="C2" s="277"/>
      <c r="D2" s="276"/>
      <c r="E2" s="277"/>
      <c r="F2" s="276"/>
      <c r="G2" s="277"/>
      <c r="I2" s="276"/>
      <c r="J2" s="276"/>
      <c r="K2" s="276"/>
      <c r="L2" s="276"/>
      <c r="M2" s="276"/>
      <c r="N2" s="276"/>
    </row>
    <row r="3" spans="1:20" s="211" customFormat="1" ht="6" customHeight="1">
      <c r="A3" s="22"/>
      <c r="B3" s="22"/>
      <c r="C3" s="23"/>
      <c r="D3" s="22"/>
      <c r="E3" s="23"/>
      <c r="F3" s="22"/>
      <c r="G3" s="23"/>
      <c r="H3" s="23"/>
      <c r="I3" s="22"/>
      <c r="J3" s="22"/>
      <c r="K3" s="22"/>
      <c r="L3" s="22"/>
      <c r="M3" s="22"/>
      <c r="N3" s="22"/>
    </row>
    <row r="4" spans="1:20" s="211" customFormat="1" ht="13.5" customHeight="1">
      <c r="A4" s="623" t="s">
        <v>78</v>
      </c>
      <c r="B4" s="619" t="s">
        <v>43</v>
      </c>
      <c r="C4" s="619"/>
      <c r="D4" s="619"/>
      <c r="E4" s="619"/>
      <c r="F4" s="619"/>
      <c r="G4" s="619"/>
      <c r="H4" s="198"/>
      <c r="I4" s="629" t="s">
        <v>44</v>
      </c>
      <c r="J4" s="629"/>
      <c r="K4" s="629"/>
      <c r="L4" s="629"/>
      <c r="M4" s="629"/>
      <c r="N4" s="629"/>
    </row>
    <row r="5" spans="1:20" s="211" customFormat="1" ht="20.399999999999999"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33"/>
      <c r="F8" s="26"/>
      <c r="G8" s="33"/>
      <c r="H8" s="55"/>
      <c r="I8" s="628"/>
      <c r="J8" s="628"/>
      <c r="K8" s="26"/>
      <c r="L8" s="26"/>
      <c r="M8" s="26"/>
      <c r="N8" s="26"/>
    </row>
    <row r="9" spans="1:20" s="211" customFormat="1" ht="6" customHeight="1">
      <c r="A9" s="623"/>
      <c r="B9" s="628"/>
      <c r="C9" s="628"/>
      <c r="D9" s="196"/>
      <c r="E9" s="55"/>
      <c r="F9" s="196"/>
      <c r="G9" s="55"/>
      <c r="H9" s="55"/>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56"/>
      <c r="D11" s="32"/>
      <c r="E11" s="33"/>
      <c r="F11" s="26"/>
      <c r="G11" s="33"/>
      <c r="H11" s="33"/>
      <c r="I11" s="30"/>
      <c r="J11" s="30"/>
      <c r="K11" s="32"/>
      <c r="L11" s="32"/>
      <c r="M11" s="26"/>
      <c r="N11" s="26"/>
    </row>
    <row r="12" spans="1:20" s="211" customFormat="1" ht="6" customHeight="1">
      <c r="A12" s="278"/>
      <c r="B12" s="279"/>
      <c r="C12" s="288"/>
      <c r="D12" s="281"/>
      <c r="E12" s="282"/>
      <c r="F12" s="281"/>
      <c r="G12" s="282"/>
      <c r="I12" s="279"/>
      <c r="J12" s="279"/>
      <c r="K12" s="281"/>
      <c r="L12" s="281"/>
      <c r="M12" s="281"/>
      <c r="N12" s="284"/>
    </row>
    <row r="13" spans="1:20" s="211" customFormat="1" ht="12">
      <c r="A13" s="63" t="s">
        <v>45</v>
      </c>
      <c r="B13" s="35">
        <f>B22+B31</f>
        <v>346451</v>
      </c>
      <c r="C13" s="36"/>
      <c r="D13" s="35">
        <f>SUM(D14:D20)</f>
        <v>89983</v>
      </c>
      <c r="E13" s="48"/>
      <c r="F13" s="35">
        <f>SUM(F14:F20)</f>
        <v>256469</v>
      </c>
      <c r="G13" s="64"/>
      <c r="H13" s="64"/>
      <c r="I13" s="40">
        <f>SUM(I14:I19)</f>
        <v>100</v>
      </c>
      <c r="J13" s="40"/>
      <c r="K13" s="40">
        <f>SUM(K14:K19)</f>
        <v>100</v>
      </c>
      <c r="L13" s="40"/>
      <c r="M13" s="40">
        <f>SUM(M14:M19)</f>
        <v>100</v>
      </c>
      <c r="N13" s="63"/>
      <c r="P13" s="617"/>
      <c r="Q13" s="617"/>
      <c r="R13" s="617"/>
      <c r="S13" s="617"/>
      <c r="T13" s="617"/>
    </row>
    <row r="14" spans="1:20" s="211" customFormat="1" ht="11.4">
      <c r="A14" s="65" t="s">
        <v>6</v>
      </c>
      <c r="B14" s="43">
        <f t="shared" ref="B14:B18" si="0">D14+F14</f>
        <v>96403</v>
      </c>
      <c r="C14" s="44"/>
      <c r="D14" s="43">
        <v>15584</v>
      </c>
      <c r="E14" s="43"/>
      <c r="F14" s="43">
        <v>80819</v>
      </c>
      <c r="G14" s="43"/>
      <c r="H14" s="43"/>
      <c r="I14" s="68">
        <f>B14/SUM($B$14:$B$19)*100</f>
        <v>27.833259710300585</v>
      </c>
      <c r="J14" s="68"/>
      <c r="K14" s="68">
        <f>D14/SUM($D$14:$D$19)*100</f>
        <v>17.318826889523574</v>
      </c>
      <c r="L14" s="68"/>
      <c r="M14" s="68">
        <f>F14/SUM($F$14:$F$19)*100</f>
        <v>31.52362155583986</v>
      </c>
      <c r="N14" s="46"/>
      <c r="P14" s="617"/>
      <c r="Q14" s="617"/>
      <c r="R14" s="617"/>
      <c r="S14" s="617"/>
      <c r="T14" s="617"/>
    </row>
    <row r="15" spans="1:20" s="211" customFormat="1" ht="11.4">
      <c r="A15" s="65" t="s">
        <v>7</v>
      </c>
      <c r="B15" s="43">
        <f t="shared" si="0"/>
        <v>130517</v>
      </c>
      <c r="C15" s="44"/>
      <c r="D15" s="43">
        <v>27813</v>
      </c>
      <c r="E15" s="43"/>
      <c r="F15" s="43">
        <v>102704</v>
      </c>
      <c r="G15" s="43"/>
      <c r="H15" s="43"/>
      <c r="I15" s="68">
        <f t="shared" ref="I15:I18" si="1">B15/SUM($B$14:$B$19)*100</f>
        <v>37.682577903273774</v>
      </c>
      <c r="J15" s="68"/>
      <c r="K15" s="68">
        <f t="shared" ref="K15:K18" si="2">D15/SUM($D$14:$D$19)*100</f>
        <v>30.909171732438352</v>
      </c>
      <c r="L15" s="68"/>
      <c r="M15" s="68">
        <f t="shared" ref="M15:M18" si="3">F15/SUM($F$14:$F$19)*100</f>
        <v>40.05991200424377</v>
      </c>
      <c r="N15" s="46"/>
      <c r="P15" s="617"/>
      <c r="Q15" s="617"/>
      <c r="R15" s="617"/>
      <c r="S15" s="617"/>
      <c r="T15" s="617"/>
    </row>
    <row r="16" spans="1:20" s="211" customFormat="1" ht="11.4">
      <c r="A16" s="65" t="s">
        <v>8</v>
      </c>
      <c r="B16" s="43">
        <f t="shared" si="0"/>
        <v>81887</v>
      </c>
      <c r="C16" s="44"/>
      <c r="D16" s="43">
        <v>27040</v>
      </c>
      <c r="E16" s="43"/>
      <c r="F16" s="43">
        <v>54847</v>
      </c>
      <c r="G16" s="43"/>
      <c r="H16" s="43"/>
      <c r="I16" s="68">
        <f t="shared" si="1"/>
        <v>23.642232481327177</v>
      </c>
      <c r="J16" s="68"/>
      <c r="K16" s="68">
        <f t="shared" si="2"/>
        <v>30.050120578331462</v>
      </c>
      <c r="L16" s="68"/>
      <c r="M16" s="68">
        <f t="shared" si="3"/>
        <v>21.39318812993416</v>
      </c>
      <c r="N16" s="46"/>
      <c r="P16" s="617"/>
      <c r="Q16" s="617"/>
      <c r="R16" s="617"/>
      <c r="S16" s="617"/>
      <c r="T16" s="617"/>
    </row>
    <row r="17" spans="1:20" s="211" customFormat="1" ht="11.4">
      <c r="A17" s="65" t="s">
        <v>9</v>
      </c>
      <c r="B17" s="43">
        <f t="shared" si="0"/>
        <v>12796</v>
      </c>
      <c r="C17" s="44"/>
      <c r="D17" s="43">
        <v>4417</v>
      </c>
      <c r="E17" s="43" t="s">
        <v>184</v>
      </c>
      <c r="F17" s="43">
        <v>8379</v>
      </c>
      <c r="G17" s="43"/>
      <c r="H17" s="43"/>
      <c r="I17" s="68">
        <f t="shared" si="1"/>
        <v>3.6944326551352789</v>
      </c>
      <c r="J17" s="68"/>
      <c r="K17" s="68">
        <f t="shared" si="2"/>
        <v>4.908704977606881</v>
      </c>
      <c r="L17" s="68"/>
      <c r="M17" s="68">
        <f t="shared" si="3"/>
        <v>3.2682466377508033</v>
      </c>
      <c r="N17" s="46"/>
      <c r="P17" s="617"/>
      <c r="Q17" s="617"/>
      <c r="R17" s="617"/>
      <c r="S17" s="617"/>
      <c r="T17" s="617"/>
    </row>
    <row r="18" spans="1:20" s="211" customFormat="1" ht="11.4">
      <c r="A18" s="65" t="s">
        <v>10</v>
      </c>
      <c r="B18" s="43">
        <f t="shared" si="0"/>
        <v>17130</v>
      </c>
      <c r="C18" s="44"/>
      <c r="D18" s="43">
        <v>10440</v>
      </c>
      <c r="E18" s="43"/>
      <c r="F18" s="43">
        <v>6690</v>
      </c>
      <c r="G18" s="43"/>
      <c r="H18" s="43"/>
      <c r="I18" s="68">
        <f t="shared" si="1"/>
        <v>4.945735494097165</v>
      </c>
      <c r="J18" s="68"/>
      <c r="K18" s="68">
        <f t="shared" si="2"/>
        <v>11.602191525065846</v>
      </c>
      <c r="L18" s="68"/>
      <c r="M18" s="68">
        <f t="shared" si="3"/>
        <v>2.6094486223359441</v>
      </c>
      <c r="N18" s="46"/>
      <c r="P18" s="617"/>
      <c r="Q18" s="617"/>
      <c r="R18" s="617"/>
      <c r="S18" s="617"/>
      <c r="T18" s="617"/>
    </row>
    <row r="19" spans="1:20" s="211" customFormat="1" ht="11.4">
      <c r="A19" s="42" t="s">
        <v>23</v>
      </c>
      <c r="B19" s="43">
        <f>D19+F19</f>
        <v>7626</v>
      </c>
      <c r="C19" s="44"/>
      <c r="D19" s="43">
        <v>4689</v>
      </c>
      <c r="E19" s="43"/>
      <c r="F19" s="43">
        <v>2937</v>
      </c>
      <c r="G19" s="43" t="s">
        <v>184</v>
      </c>
      <c r="H19" s="43"/>
      <c r="I19" s="68">
        <f>B19/SUM($B$14:$B$19)*100</f>
        <v>2.2017617558660234</v>
      </c>
      <c r="J19" s="68"/>
      <c r="K19" s="68">
        <f>D19/SUM($D$14:$D$19)*100</f>
        <v>5.2109842970338844</v>
      </c>
      <c r="L19" s="68"/>
      <c r="M19" s="68">
        <f>F19/SUM($F$14:$F$19)*100</f>
        <v>1.145583049895466</v>
      </c>
      <c r="N19" s="46"/>
      <c r="P19" s="617"/>
      <c r="Q19" s="617"/>
      <c r="R19" s="617"/>
      <c r="S19" s="617"/>
      <c r="T19" s="617"/>
    </row>
    <row r="20" spans="1:20" s="211" customFormat="1" ht="11.4">
      <c r="A20" s="42" t="s">
        <v>3</v>
      </c>
      <c r="B20" s="43">
        <f>D20+F20</f>
        <v>93</v>
      </c>
      <c r="C20" s="44" t="s">
        <v>184</v>
      </c>
      <c r="D20" s="43">
        <v>0</v>
      </c>
      <c r="E20" s="43"/>
      <c r="F20" s="43">
        <v>93</v>
      </c>
      <c r="G20" s="43" t="s">
        <v>184</v>
      </c>
      <c r="H20" s="43"/>
      <c r="I20" s="182" t="s">
        <v>108</v>
      </c>
      <c r="J20" s="68"/>
      <c r="K20" s="68">
        <v>0</v>
      </c>
      <c r="L20" s="68"/>
      <c r="M20" s="182" t="s">
        <v>108</v>
      </c>
      <c r="N20" s="46"/>
      <c r="P20" s="617"/>
      <c r="Q20" s="617"/>
      <c r="R20" s="617"/>
      <c r="S20" s="617"/>
      <c r="T20" s="617"/>
    </row>
    <row r="21" spans="1:20" s="211" customFormat="1" ht="6" customHeight="1">
      <c r="A21" s="322"/>
      <c r="B21" s="221"/>
      <c r="C21" s="215"/>
      <c r="D21" s="221"/>
      <c r="E21" s="215"/>
      <c r="F21" s="221"/>
      <c r="G21" s="250"/>
      <c r="I21" s="223"/>
      <c r="J21" s="223"/>
      <c r="K21" s="223"/>
      <c r="L21" s="223"/>
      <c r="M21" s="223"/>
      <c r="N21" s="222"/>
      <c r="P21" s="617"/>
      <c r="Q21" s="617"/>
      <c r="R21" s="617"/>
      <c r="S21" s="617"/>
      <c r="T21" s="617"/>
    </row>
    <row r="22" spans="1:20" s="211" customFormat="1" ht="12">
      <c r="A22" s="241" t="s">
        <v>4</v>
      </c>
      <c r="B22" s="286">
        <f>D22+F22</f>
        <v>308090</v>
      </c>
      <c r="C22" s="292"/>
      <c r="D22" s="286">
        <f>SUM(D23:D29)</f>
        <v>68395</v>
      </c>
      <c r="E22" s="292"/>
      <c r="F22" s="286">
        <f>SUM(F23:F29)</f>
        <v>239695</v>
      </c>
      <c r="G22" s="323"/>
      <c r="I22" s="230">
        <f>SUM(I23:I28)</f>
        <v>100.00000000000001</v>
      </c>
      <c r="J22" s="230"/>
      <c r="K22" s="230">
        <f>SUM(K23:K28)</f>
        <v>100.00000000000001</v>
      </c>
      <c r="L22" s="230"/>
      <c r="M22" s="230">
        <f>SUM(M23:M28)</f>
        <v>100</v>
      </c>
      <c r="N22" s="319"/>
      <c r="P22" s="617"/>
      <c r="Q22" s="617"/>
      <c r="R22" s="617"/>
      <c r="S22" s="617"/>
      <c r="T22" s="617"/>
    </row>
    <row r="23" spans="1:20" s="211" customFormat="1" ht="17.399999999999999" customHeight="1">
      <c r="A23" s="320" t="s">
        <v>6</v>
      </c>
      <c r="B23" s="221">
        <f t="shared" ref="B23:B29" si="4">D23+F23</f>
        <v>85465</v>
      </c>
      <c r="C23" s="217"/>
      <c r="D23" s="221">
        <v>8954</v>
      </c>
      <c r="E23" s="221"/>
      <c r="F23" s="221">
        <v>76511</v>
      </c>
      <c r="G23" s="250"/>
      <c r="I23" s="239">
        <f>B23/SUM($B$23:$B$28)*100</f>
        <v>27.748646902404893</v>
      </c>
      <c r="J23" s="239"/>
      <c r="K23" s="239">
        <f>D23/SUM($D$23:$D$28)*100</f>
        <v>13.091600263177133</v>
      </c>
      <c r="L23" s="239"/>
      <c r="M23" s="239">
        <f>F23/SUM($F$23:$F$28)*100</f>
        <v>31.932538125725163</v>
      </c>
      <c r="N23" s="222"/>
      <c r="P23" s="617"/>
      <c r="Q23" s="617"/>
      <c r="R23" s="617"/>
      <c r="S23" s="617"/>
      <c r="T23" s="617"/>
    </row>
    <row r="24" spans="1:20" s="211" customFormat="1" ht="11.4">
      <c r="A24" s="320" t="s">
        <v>7</v>
      </c>
      <c r="B24" s="221">
        <f t="shared" si="4"/>
        <v>116040</v>
      </c>
      <c r="C24" s="217"/>
      <c r="D24" s="221">
        <v>20741</v>
      </c>
      <c r="E24" s="221"/>
      <c r="F24" s="221">
        <v>95299</v>
      </c>
      <c r="G24" s="250"/>
      <c r="I24" s="239">
        <f t="shared" ref="I24:I28" si="5">B24/SUM($B$23:$B$28)*100</f>
        <v>37.675691646347204</v>
      </c>
      <c r="J24" s="239"/>
      <c r="K24" s="239">
        <f t="shared" ref="K24:K28" si="6">D24/SUM($D$23:$D$28)*100</f>
        <v>30.325316178083195</v>
      </c>
      <c r="L24" s="239"/>
      <c r="M24" s="239">
        <f t="shared" ref="M24:M28" si="7">F24/SUM($F$23:$F$28)*100</f>
        <v>39.773875009390572</v>
      </c>
      <c r="N24" s="222"/>
    </row>
    <row r="25" spans="1:20" s="211" customFormat="1" ht="11.4">
      <c r="A25" s="320" t="s">
        <v>8</v>
      </c>
      <c r="B25" s="221">
        <f t="shared" si="4"/>
        <v>73573</v>
      </c>
      <c r="C25" s="217"/>
      <c r="D25" s="221">
        <v>22350</v>
      </c>
      <c r="E25" s="221"/>
      <c r="F25" s="221">
        <v>51223</v>
      </c>
      <c r="G25" s="250"/>
      <c r="I25" s="239">
        <f t="shared" si="5"/>
        <v>23.887570333477274</v>
      </c>
      <c r="J25" s="239"/>
      <c r="K25" s="239">
        <f t="shared" si="6"/>
        <v>32.677827326558962</v>
      </c>
      <c r="L25" s="239"/>
      <c r="M25" s="239">
        <f t="shared" si="7"/>
        <v>21.378369128805268</v>
      </c>
      <c r="N25" s="222"/>
    </row>
    <row r="26" spans="1:20" s="211" customFormat="1" ht="11.4">
      <c r="A26" s="320" t="s">
        <v>9</v>
      </c>
      <c r="B26" s="221">
        <f t="shared" si="4"/>
        <v>11998</v>
      </c>
      <c r="C26" s="217"/>
      <c r="D26" s="221">
        <v>4268</v>
      </c>
      <c r="E26" s="221" t="s">
        <v>184</v>
      </c>
      <c r="F26" s="221">
        <v>7730</v>
      </c>
      <c r="G26" s="250"/>
      <c r="I26" s="239">
        <f t="shared" si="5"/>
        <v>3.8954924885632001</v>
      </c>
      <c r="J26" s="239"/>
      <c r="K26" s="239">
        <f t="shared" si="6"/>
        <v>6.2402222384677239</v>
      </c>
      <c r="L26" s="239"/>
      <c r="M26" s="239">
        <f t="shared" si="7"/>
        <v>3.226183420839559</v>
      </c>
      <c r="N26" s="222"/>
    </row>
    <row r="27" spans="1:20" s="211" customFormat="1" ht="11.4">
      <c r="A27" s="320" t="s">
        <v>10</v>
      </c>
      <c r="B27" s="221">
        <f t="shared" si="4"/>
        <v>14023</v>
      </c>
      <c r="C27" s="217"/>
      <c r="D27" s="221">
        <v>7905</v>
      </c>
      <c r="E27" s="221"/>
      <c r="F27" s="221">
        <v>6118</v>
      </c>
      <c r="G27" s="250"/>
      <c r="I27" s="239">
        <f t="shared" si="5"/>
        <v>4.5529664249976465</v>
      </c>
      <c r="J27" s="239"/>
      <c r="K27" s="239">
        <f t="shared" si="6"/>
        <v>11.557862416843337</v>
      </c>
      <c r="L27" s="239"/>
      <c r="M27" s="239">
        <f t="shared" si="7"/>
        <v>2.5534010567524477</v>
      </c>
      <c r="N27" s="222"/>
    </row>
    <row r="28" spans="1:20" s="211" customFormat="1" ht="12" customHeight="1">
      <c r="A28" s="320" t="s">
        <v>23</v>
      </c>
      <c r="B28" s="221">
        <f t="shared" si="4"/>
        <v>6898</v>
      </c>
      <c r="C28" s="217"/>
      <c r="D28" s="221">
        <v>4177</v>
      </c>
      <c r="E28" s="221"/>
      <c r="F28" s="221">
        <v>2721</v>
      </c>
      <c r="G28" s="250" t="s">
        <v>184</v>
      </c>
      <c r="I28" s="239">
        <f t="shared" si="5"/>
        <v>2.2396322042097809</v>
      </c>
      <c r="J28" s="239"/>
      <c r="K28" s="239">
        <f t="shared" si="6"/>
        <v>6.1071715768696544</v>
      </c>
      <c r="L28" s="239"/>
      <c r="M28" s="239">
        <f t="shared" si="7"/>
        <v>1.135633258486991</v>
      </c>
      <c r="N28" s="222"/>
    </row>
    <row r="29" spans="1:20" s="211" customFormat="1" ht="12" customHeight="1">
      <c r="A29" s="320" t="s">
        <v>3</v>
      </c>
      <c r="B29" s="221">
        <f t="shared" si="4"/>
        <v>93</v>
      </c>
      <c r="C29" s="217" t="s">
        <v>184</v>
      </c>
      <c r="D29" s="221">
        <v>0</v>
      </c>
      <c r="E29" s="221"/>
      <c r="F29" s="221">
        <v>93</v>
      </c>
      <c r="G29" s="250" t="s">
        <v>184</v>
      </c>
      <c r="I29" s="321" t="s">
        <v>108</v>
      </c>
      <c r="J29" s="321"/>
      <c r="K29" s="321">
        <v>0</v>
      </c>
      <c r="L29" s="321"/>
      <c r="M29" s="321" t="s">
        <v>108</v>
      </c>
      <c r="N29" s="222"/>
    </row>
    <row r="30" spans="1:20" s="211" customFormat="1" ht="6" customHeight="1">
      <c r="A30" s="322"/>
      <c r="B30" s="221"/>
      <c r="C30" s="215"/>
      <c r="D30" s="221"/>
      <c r="E30" s="215"/>
      <c r="F30" s="221"/>
      <c r="G30" s="250"/>
      <c r="I30" s="223"/>
      <c r="J30" s="223"/>
      <c r="K30" s="223"/>
      <c r="L30" s="223"/>
      <c r="M30" s="223"/>
      <c r="N30" s="222"/>
    </row>
    <row r="31" spans="1:20" s="211" customFormat="1" ht="12">
      <c r="A31" s="241" t="s">
        <v>5</v>
      </c>
      <c r="B31" s="286">
        <f t="shared" ref="B31:B37" si="8">D31+F31</f>
        <v>38361</v>
      </c>
      <c r="C31" s="292"/>
      <c r="D31" s="286">
        <f>SUM(D32:D37)</f>
        <v>21587</v>
      </c>
      <c r="E31" s="292"/>
      <c r="F31" s="286">
        <f>SUM(F32:F37)</f>
        <v>16774</v>
      </c>
      <c r="G31" s="323"/>
      <c r="I31" s="230">
        <f>SUM(I32:I37)</f>
        <v>99.999999999999986</v>
      </c>
      <c r="J31" s="230"/>
      <c r="K31" s="230">
        <f>SUM(K32:K37)</f>
        <v>99.999999999999986</v>
      </c>
      <c r="L31" s="230"/>
      <c r="M31" s="230">
        <f>SUM(M32:M37)</f>
        <v>100</v>
      </c>
      <c r="N31" s="231"/>
    </row>
    <row r="32" spans="1:20" s="211" customFormat="1" ht="11.4">
      <c r="A32" s="320" t="s">
        <v>6</v>
      </c>
      <c r="B32" s="221">
        <f t="shared" si="8"/>
        <v>10937</v>
      </c>
      <c r="C32" s="217"/>
      <c r="D32" s="221">
        <v>6629</v>
      </c>
      <c r="E32" s="221" t="s">
        <v>184</v>
      </c>
      <c r="F32" s="221">
        <v>4308</v>
      </c>
      <c r="G32" s="250"/>
      <c r="I32" s="239">
        <f>B32/SUM($B$32:$B$37)*100</f>
        <v>28.510727040483825</v>
      </c>
      <c r="J32" s="239"/>
      <c r="K32" s="239">
        <f>D32/SUM($D$32:$D$37)*100</f>
        <v>30.708296660026868</v>
      </c>
      <c r="L32" s="239"/>
      <c r="M32" s="239">
        <f>F32/SUM($F$32:$F$37)*100</f>
        <v>25.682604030046502</v>
      </c>
      <c r="N32" s="222"/>
    </row>
    <row r="33" spans="1:14" s="211" customFormat="1" ht="11.4">
      <c r="A33" s="320" t="s">
        <v>7</v>
      </c>
      <c r="B33" s="221">
        <f t="shared" si="8"/>
        <v>14477</v>
      </c>
      <c r="C33" s="217"/>
      <c r="D33" s="221">
        <v>7072</v>
      </c>
      <c r="E33" s="221"/>
      <c r="F33" s="221">
        <v>7405</v>
      </c>
      <c r="G33" s="250"/>
      <c r="I33" s="239">
        <f t="shared" ref="I33:I37" si="9">B33/SUM($B$32:$B$37)*100</f>
        <v>37.738849352206664</v>
      </c>
      <c r="J33" s="239"/>
      <c r="K33" s="239">
        <f t="shared" ref="K33:K37" si="10">D33/SUM($D$32:$D$37)*100</f>
        <v>32.760457682864683</v>
      </c>
      <c r="L33" s="239"/>
      <c r="M33" s="239">
        <f t="shared" ref="M33:M37" si="11">F33/SUM($F$32:$F$37)*100</f>
        <v>44.145701681173243</v>
      </c>
      <c r="N33" s="222"/>
    </row>
    <row r="34" spans="1:14" s="211" customFormat="1" ht="11.4">
      <c r="A34" s="320" t="s">
        <v>8</v>
      </c>
      <c r="B34" s="221">
        <f t="shared" si="8"/>
        <v>8312</v>
      </c>
      <c r="C34" s="217"/>
      <c r="D34" s="221">
        <v>4689</v>
      </c>
      <c r="E34" s="221" t="s">
        <v>184</v>
      </c>
      <c r="F34" s="221">
        <v>3623</v>
      </c>
      <c r="G34" s="250" t="s">
        <v>184</v>
      </c>
      <c r="I34" s="239">
        <f t="shared" si="9"/>
        <v>21.667839733062223</v>
      </c>
      <c r="J34" s="239"/>
      <c r="K34" s="239">
        <f t="shared" si="10"/>
        <v>21.721406402001204</v>
      </c>
      <c r="L34" s="239"/>
      <c r="M34" s="239">
        <f t="shared" si="11"/>
        <v>21.598903064266125</v>
      </c>
      <c r="N34" s="222"/>
    </row>
    <row r="35" spans="1:14" s="211" customFormat="1" ht="11.4">
      <c r="A35" s="320" t="s">
        <v>9</v>
      </c>
      <c r="B35" s="221">
        <f t="shared" si="8"/>
        <v>798</v>
      </c>
      <c r="C35" s="217" t="s">
        <v>184</v>
      </c>
      <c r="D35" s="221">
        <v>149</v>
      </c>
      <c r="E35" s="221" t="s">
        <v>184</v>
      </c>
      <c r="F35" s="221">
        <v>649</v>
      </c>
      <c r="G35" s="217" t="s">
        <v>184</v>
      </c>
      <c r="I35" s="239">
        <f t="shared" si="9"/>
        <v>2.0802377414561661</v>
      </c>
      <c r="J35" s="239"/>
      <c r="K35" s="239">
        <f t="shared" si="10"/>
        <v>0.69023023115764126</v>
      </c>
      <c r="L35" s="239"/>
      <c r="M35" s="239">
        <f t="shared" si="11"/>
        <v>3.8690831048050551</v>
      </c>
      <c r="N35" s="222"/>
    </row>
    <row r="36" spans="1:14" s="211" customFormat="1" ht="11.4">
      <c r="A36" s="320" t="s">
        <v>10</v>
      </c>
      <c r="B36" s="221">
        <f t="shared" si="8"/>
        <v>3108</v>
      </c>
      <c r="C36" s="217" t="s">
        <v>184</v>
      </c>
      <c r="D36" s="221">
        <v>2535</v>
      </c>
      <c r="E36" s="221" t="s">
        <v>184</v>
      </c>
      <c r="F36" s="221">
        <v>573</v>
      </c>
      <c r="G36" s="217" t="s">
        <v>184</v>
      </c>
      <c r="I36" s="239">
        <f t="shared" si="9"/>
        <v>8.1019785719871749</v>
      </c>
      <c r="J36" s="239"/>
      <c r="K36" s="239">
        <f t="shared" si="10"/>
        <v>11.743178764997452</v>
      </c>
      <c r="L36" s="239"/>
      <c r="M36" s="239">
        <f t="shared" si="11"/>
        <v>3.4160009538571603</v>
      </c>
      <c r="N36" s="222"/>
    </row>
    <row r="37" spans="1:14" s="211" customFormat="1" ht="11.4">
      <c r="A37" s="320" t="s">
        <v>23</v>
      </c>
      <c r="B37" s="221">
        <f t="shared" si="8"/>
        <v>729</v>
      </c>
      <c r="C37" s="217" t="s">
        <v>184</v>
      </c>
      <c r="D37" s="221">
        <v>513</v>
      </c>
      <c r="E37" s="221" t="s">
        <v>184</v>
      </c>
      <c r="F37" s="221">
        <v>216</v>
      </c>
      <c r="G37" s="217" t="s">
        <v>184</v>
      </c>
      <c r="I37" s="239">
        <f t="shared" si="9"/>
        <v>1.9003675608039414</v>
      </c>
      <c r="J37" s="239"/>
      <c r="K37" s="239">
        <f t="shared" si="10"/>
        <v>2.3764302589521469</v>
      </c>
      <c r="L37" s="239"/>
      <c r="M37" s="239">
        <f t="shared" si="11"/>
        <v>1.2877071658519137</v>
      </c>
      <c r="N37" s="222"/>
    </row>
    <row r="38" spans="1:14" s="211" customFormat="1" ht="6" customHeight="1" thickBot="1">
      <c r="A38" s="298"/>
      <c r="B38" s="324"/>
      <c r="C38" s="325"/>
      <c r="D38" s="259"/>
      <c r="E38" s="325"/>
      <c r="F38" s="259"/>
      <c r="G38" s="208"/>
      <c r="H38" s="313"/>
      <c r="I38" s="326"/>
      <c r="J38" s="326"/>
      <c r="K38" s="326"/>
      <c r="L38" s="326"/>
      <c r="M38" s="326"/>
      <c r="N38" s="313"/>
    </row>
    <row r="39" spans="1:14" s="269" customFormat="1" ht="9" customHeight="1">
      <c r="A39" s="270" t="s">
        <v>26</v>
      </c>
      <c r="C39" s="272"/>
      <c r="E39" s="272"/>
      <c r="G39" s="266"/>
      <c r="I39" s="265"/>
      <c r="J39" s="265"/>
    </row>
    <row r="40" spans="1:14" s="269" customFormat="1" ht="10.199999999999999">
      <c r="A40" s="273" t="s">
        <v>118</v>
      </c>
      <c r="C40" s="272"/>
      <c r="E40" s="272"/>
      <c r="G40" s="272"/>
    </row>
    <row r="41" spans="1:14">
      <c r="A41" s="269" t="s">
        <v>213</v>
      </c>
    </row>
    <row r="42" spans="1:14">
      <c r="A42" s="274" t="s">
        <v>186</v>
      </c>
    </row>
    <row r="44" spans="1:14" ht="14.4">
      <c r="A44" s="611" t="s">
        <v>214</v>
      </c>
      <c r="B44" s="612"/>
      <c r="C44" s="612"/>
      <c r="D44" s="612"/>
      <c r="E44" s="612"/>
      <c r="F44" s="612"/>
      <c r="G44" s="612"/>
      <c r="H44" s="612"/>
      <c r="I44" s="612"/>
      <c r="J44" s="612"/>
      <c r="K44" s="612"/>
      <c r="L44" s="613"/>
      <c r="M44" s="613"/>
    </row>
    <row r="45" spans="1:14">
      <c r="A45" s="615" t="s">
        <v>215</v>
      </c>
      <c r="B45" s="615"/>
      <c r="C45" s="615"/>
      <c r="D45" s="615"/>
      <c r="E45" s="615"/>
      <c r="F45" s="615"/>
      <c r="G45" s="615"/>
      <c r="H45" s="615"/>
      <c r="I45" s="615"/>
      <c r="J45" s="615"/>
      <c r="K45" s="615"/>
      <c r="L45" s="615"/>
      <c r="M45" s="615"/>
    </row>
    <row r="46" spans="1:14">
      <c r="A46" s="615"/>
      <c r="B46" s="615"/>
      <c r="C46" s="615"/>
      <c r="D46" s="615"/>
      <c r="E46" s="615"/>
      <c r="F46" s="615"/>
      <c r="G46" s="615"/>
      <c r="H46" s="615"/>
      <c r="I46" s="615"/>
      <c r="J46" s="615"/>
      <c r="K46" s="615"/>
      <c r="L46" s="615"/>
      <c r="M46" s="615"/>
    </row>
    <row r="47" spans="1:14">
      <c r="A47" s="615"/>
      <c r="B47" s="615"/>
      <c r="C47" s="615"/>
      <c r="D47" s="615"/>
      <c r="E47" s="615"/>
      <c r="F47" s="615"/>
      <c r="G47" s="615"/>
      <c r="H47" s="615"/>
      <c r="I47" s="615"/>
      <c r="J47" s="615"/>
      <c r="K47" s="615"/>
      <c r="L47" s="615"/>
      <c r="M47" s="615"/>
    </row>
    <row r="48" spans="1:14">
      <c r="A48" s="615"/>
      <c r="B48" s="615"/>
      <c r="C48" s="615"/>
      <c r="D48" s="615"/>
      <c r="E48" s="615"/>
      <c r="F48" s="615"/>
      <c r="G48" s="615"/>
      <c r="H48" s="615"/>
      <c r="I48" s="615"/>
      <c r="J48" s="615"/>
      <c r="K48" s="615"/>
      <c r="L48" s="615"/>
      <c r="M48" s="615"/>
    </row>
  </sheetData>
  <mergeCells count="16">
    <mergeCell ref="A45:M48"/>
    <mergeCell ref="P13:T23"/>
    <mergeCell ref="A1:N1"/>
    <mergeCell ref="B4:G4"/>
    <mergeCell ref="B7:C10"/>
    <mergeCell ref="D7:G7"/>
    <mergeCell ref="D10:E10"/>
    <mergeCell ref="F10:G10"/>
    <mergeCell ref="A4:A10"/>
    <mergeCell ref="I4:N4"/>
    <mergeCell ref="I7:J10"/>
    <mergeCell ref="K7:N7"/>
    <mergeCell ref="K10:L10"/>
    <mergeCell ref="M10:N10"/>
    <mergeCell ref="B5:G5"/>
    <mergeCell ref="I5:N5"/>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7"/>
  <sheetViews>
    <sheetView topLeftCell="A52" zoomScaleNormal="100" workbookViewId="0">
      <selection activeCell="A73" sqref="A73:M77"/>
    </sheetView>
  </sheetViews>
  <sheetFormatPr defaultColWidth="11.44140625" defaultRowHeight="13.2"/>
  <cols>
    <col min="1" max="1" width="25.6640625" style="206" customWidth="1"/>
    <col min="2" max="2" width="9.10937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7.109375" style="206" customWidth="1"/>
    <col min="16" max="16384" width="11.44140625" style="206"/>
  </cols>
  <sheetData>
    <row r="1" spans="1:20" ht="25.5" customHeight="1">
      <c r="A1" s="616" t="s">
        <v>199</v>
      </c>
      <c r="B1" s="616"/>
      <c r="C1" s="616"/>
      <c r="D1" s="616"/>
      <c r="E1" s="616"/>
      <c r="F1" s="616"/>
      <c r="G1" s="616"/>
      <c r="H1" s="616"/>
      <c r="I1" s="616"/>
      <c r="J1" s="616"/>
      <c r="K1" s="616"/>
      <c r="L1" s="616"/>
      <c r="M1" s="616"/>
      <c r="N1" s="616"/>
    </row>
    <row r="2" spans="1:20" ht="6" customHeight="1" thickBot="1">
      <c r="A2" s="632"/>
      <c r="B2" s="632"/>
      <c r="C2" s="632"/>
      <c r="D2" s="632"/>
      <c r="E2" s="632"/>
      <c r="F2" s="632"/>
      <c r="G2" s="632"/>
      <c r="H2" s="632"/>
      <c r="I2" s="632"/>
      <c r="J2" s="632"/>
      <c r="K2" s="632"/>
      <c r="L2" s="632"/>
      <c r="M2" s="632"/>
      <c r="N2" s="632"/>
    </row>
    <row r="3" spans="1:20" s="211" customFormat="1" ht="6" customHeight="1">
      <c r="A3" s="22"/>
      <c r="B3" s="22"/>
      <c r="C3" s="23"/>
      <c r="D3" s="22"/>
      <c r="E3" s="23"/>
      <c r="F3" s="22"/>
      <c r="G3" s="23"/>
      <c r="H3" s="23"/>
      <c r="I3" s="22"/>
      <c r="J3" s="22"/>
      <c r="K3" s="22"/>
      <c r="L3" s="22"/>
      <c r="M3" s="22"/>
      <c r="N3" s="22"/>
    </row>
    <row r="4" spans="1:20" s="211" customFormat="1" ht="13.5" customHeight="1">
      <c r="A4" s="623" t="s">
        <v>83</v>
      </c>
      <c r="B4" s="619" t="s">
        <v>43</v>
      </c>
      <c r="C4" s="619"/>
      <c r="D4" s="619"/>
      <c r="E4" s="619"/>
      <c r="F4" s="619"/>
      <c r="G4" s="619"/>
      <c r="H4" s="198"/>
      <c r="I4" s="629" t="s">
        <v>44</v>
      </c>
      <c r="J4" s="629"/>
      <c r="K4" s="629"/>
      <c r="L4" s="629"/>
      <c r="M4" s="629"/>
      <c r="N4" s="629"/>
    </row>
    <row r="5" spans="1:20" s="211" customFormat="1" ht="12.6"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27"/>
      <c r="F8" s="26"/>
      <c r="G8" s="27"/>
      <c r="H8" s="28"/>
      <c r="I8" s="628"/>
      <c r="J8" s="628"/>
      <c r="K8" s="26"/>
      <c r="L8" s="26"/>
      <c r="M8" s="26"/>
      <c r="N8" s="26"/>
    </row>
    <row r="9" spans="1:20" s="211" customFormat="1" ht="6" customHeight="1">
      <c r="A9" s="623"/>
      <c r="B9" s="628"/>
      <c r="C9" s="628"/>
      <c r="D9" s="196"/>
      <c r="E9" s="28"/>
      <c r="F9" s="196"/>
      <c r="G9" s="28"/>
      <c r="H9" s="28"/>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31"/>
      <c r="D11" s="32"/>
      <c r="E11" s="33"/>
      <c r="F11" s="26"/>
      <c r="G11" s="27"/>
      <c r="H11" s="27"/>
      <c r="I11" s="30"/>
      <c r="J11" s="30"/>
      <c r="K11" s="32"/>
      <c r="L11" s="32"/>
      <c r="M11" s="26"/>
      <c r="N11" s="26"/>
    </row>
    <row r="12" spans="1:20" s="211" customFormat="1" ht="6" customHeight="1">
      <c r="A12" s="278"/>
      <c r="B12" s="279"/>
      <c r="C12" s="280"/>
      <c r="D12" s="281"/>
      <c r="E12" s="282"/>
      <c r="F12" s="281"/>
      <c r="G12" s="283"/>
      <c r="H12" s="283"/>
      <c r="I12" s="279"/>
      <c r="J12" s="279"/>
      <c r="K12" s="281"/>
      <c r="L12" s="281"/>
      <c r="M12" s="281"/>
      <c r="N12" s="284"/>
      <c r="P12" s="617"/>
      <c r="Q12" s="617"/>
      <c r="R12" s="617"/>
      <c r="S12" s="617"/>
      <c r="T12" s="617"/>
    </row>
    <row r="13" spans="1:20" s="224" customFormat="1" ht="12">
      <c r="A13" s="69" t="s">
        <v>45</v>
      </c>
      <c r="B13" s="35">
        <f>D13+F13</f>
        <v>346452</v>
      </c>
      <c r="C13" s="36"/>
      <c r="D13" s="37">
        <f>SUM(D14:D16)</f>
        <v>89982</v>
      </c>
      <c r="E13" s="48"/>
      <c r="F13" s="37">
        <f>SUM(F14:F16)</f>
        <v>256470</v>
      </c>
      <c r="G13" s="64"/>
      <c r="H13" s="64"/>
      <c r="I13" s="57">
        <f>I14+I15</f>
        <v>100</v>
      </c>
      <c r="J13" s="57"/>
      <c r="K13" s="57">
        <f>K14+K15</f>
        <v>100</v>
      </c>
      <c r="L13" s="57"/>
      <c r="M13" s="57">
        <f>M14+M15</f>
        <v>100</v>
      </c>
      <c r="N13" s="49"/>
      <c r="P13" s="617"/>
      <c r="Q13" s="617"/>
      <c r="R13" s="617"/>
      <c r="S13" s="617"/>
      <c r="T13" s="617"/>
    </row>
    <row r="14" spans="1:20" s="211" customFormat="1">
      <c r="A14" s="51" t="s">
        <v>120</v>
      </c>
      <c r="B14" s="43">
        <f t="shared" ref="B14:B16" si="0">D14+F14</f>
        <v>237472</v>
      </c>
      <c r="C14" s="59"/>
      <c r="D14" s="43">
        <v>59536</v>
      </c>
      <c r="E14" s="43"/>
      <c r="F14" s="43">
        <v>177936</v>
      </c>
      <c r="G14" s="44"/>
      <c r="H14" s="44"/>
      <c r="I14" s="47">
        <f>B14*100/SUM($B$14:$B$15)</f>
        <v>68.543983004860706</v>
      </c>
      <c r="J14" s="47"/>
      <c r="K14" s="47">
        <f>D14*100/SUM($D$14:$D$15)</f>
        <v>66.164343979907088</v>
      </c>
      <c r="L14" s="47"/>
      <c r="M14" s="47">
        <f>F14*100/SUM($F$14:$F$15)</f>
        <v>69.378874722189735</v>
      </c>
      <c r="N14" s="46"/>
      <c r="P14" s="617"/>
      <c r="Q14" s="617"/>
      <c r="R14" s="617"/>
      <c r="S14" s="617"/>
      <c r="T14" s="617"/>
    </row>
    <row r="15" spans="1:20" s="211" customFormat="1">
      <c r="A15" s="51" t="s">
        <v>82</v>
      </c>
      <c r="B15" s="43">
        <f t="shared" si="0"/>
        <v>108980</v>
      </c>
      <c r="C15" s="59"/>
      <c r="D15" s="43">
        <v>30446</v>
      </c>
      <c r="E15" s="43"/>
      <c r="F15" s="43">
        <v>78534</v>
      </c>
      <c r="G15" s="44"/>
      <c r="H15" s="44"/>
      <c r="I15" s="47">
        <f>B15*100/SUM($B$14:$B$15)</f>
        <v>31.456016995139297</v>
      </c>
      <c r="J15" s="61"/>
      <c r="K15" s="47">
        <f>D15*100/SUM($D$14:$D$15)</f>
        <v>33.835656020092905</v>
      </c>
      <c r="L15" s="61"/>
      <c r="M15" s="47">
        <f>F15*100/SUM($F$14:$F$15)</f>
        <v>30.621125277810272</v>
      </c>
      <c r="N15" s="46"/>
      <c r="P15" s="617"/>
      <c r="Q15" s="617"/>
      <c r="R15" s="617"/>
      <c r="S15" s="617"/>
      <c r="T15" s="617"/>
    </row>
    <row r="16" spans="1:20" s="211" customFormat="1" ht="11.4">
      <c r="A16" s="42" t="s">
        <v>3</v>
      </c>
      <c r="B16" s="43">
        <f t="shared" si="0"/>
        <v>0</v>
      </c>
      <c r="C16" s="59"/>
      <c r="D16" s="58"/>
      <c r="E16" s="59"/>
      <c r="F16" s="58"/>
      <c r="G16" s="44"/>
      <c r="H16" s="44"/>
      <c r="I16" s="182">
        <v>0</v>
      </c>
      <c r="J16" s="68"/>
      <c r="K16" s="68">
        <v>0</v>
      </c>
      <c r="L16" s="68"/>
      <c r="M16" s="182">
        <v>0</v>
      </c>
      <c r="N16" s="46"/>
      <c r="P16" s="617"/>
      <c r="Q16" s="617"/>
      <c r="R16" s="617"/>
      <c r="S16" s="617"/>
      <c r="T16" s="617"/>
    </row>
    <row r="17" spans="1:20" s="211" customFormat="1" ht="6" customHeight="1">
      <c r="A17" s="250"/>
      <c r="B17" s="221"/>
      <c r="C17" s="215"/>
      <c r="D17" s="221"/>
      <c r="E17" s="215"/>
      <c r="F17" s="221"/>
      <c r="G17" s="215"/>
      <c r="H17" s="215"/>
      <c r="I17" s="223"/>
      <c r="J17" s="306"/>
      <c r="K17" s="223"/>
      <c r="L17" s="306"/>
      <c r="M17" s="223"/>
      <c r="N17" s="222"/>
      <c r="P17" s="617"/>
      <c r="Q17" s="617"/>
      <c r="R17" s="617"/>
      <c r="S17" s="617"/>
      <c r="T17" s="617"/>
    </row>
    <row r="18" spans="1:20" s="224" customFormat="1" ht="12">
      <c r="A18" s="241" t="s">
        <v>4</v>
      </c>
      <c r="B18" s="286">
        <f t="shared" ref="B18:B21" si="1">D18+F18</f>
        <v>308092</v>
      </c>
      <c r="C18" s="292"/>
      <c r="D18" s="286">
        <f>SUM(D19:D21)</f>
        <v>68396</v>
      </c>
      <c r="E18" s="215"/>
      <c r="F18" s="286">
        <f>SUM(F19:F21)</f>
        <v>239696</v>
      </c>
      <c r="G18" s="292"/>
      <c r="H18" s="292"/>
      <c r="I18" s="230">
        <f>I19+I20</f>
        <v>100</v>
      </c>
      <c r="J18" s="230"/>
      <c r="K18" s="230">
        <f>K19+K20</f>
        <v>100</v>
      </c>
      <c r="L18" s="230"/>
      <c r="M18" s="230">
        <f>M19+M20</f>
        <v>100</v>
      </c>
      <c r="N18" s="293"/>
      <c r="P18" s="617"/>
      <c r="Q18" s="617"/>
      <c r="R18" s="617"/>
      <c r="S18" s="617"/>
      <c r="T18" s="617"/>
    </row>
    <row r="19" spans="1:20" s="211" customFormat="1">
      <c r="A19" s="294" t="s">
        <v>120</v>
      </c>
      <c r="B19" s="221">
        <f t="shared" si="1"/>
        <v>215171</v>
      </c>
      <c r="C19" s="215"/>
      <c r="D19" s="221">
        <v>43692</v>
      </c>
      <c r="E19" s="221"/>
      <c r="F19" s="221">
        <v>171479</v>
      </c>
      <c r="G19" s="215"/>
      <c r="H19" s="215"/>
      <c r="I19" s="223">
        <f>B19*100/SUM(B19:B20)</f>
        <v>69.839853030912849</v>
      </c>
      <c r="J19" s="223"/>
      <c r="K19" s="223">
        <f>D19*100/SUM($D$19:$D$20)</f>
        <v>63.880928709281243</v>
      </c>
      <c r="L19" s="223"/>
      <c r="M19" s="223">
        <f>F19*100/SUM($F$19:$F$20)</f>
        <v>71.540200921166814</v>
      </c>
      <c r="N19" s="222"/>
      <c r="P19" s="617"/>
      <c r="Q19" s="617"/>
      <c r="R19" s="617"/>
      <c r="S19" s="617"/>
      <c r="T19" s="617"/>
    </row>
    <row r="20" spans="1:20" s="211" customFormat="1">
      <c r="A20" s="294" t="s">
        <v>82</v>
      </c>
      <c r="B20" s="221">
        <f t="shared" si="1"/>
        <v>92921</v>
      </c>
      <c r="C20" s="217"/>
      <c r="D20" s="221">
        <v>24704</v>
      </c>
      <c r="E20" s="221"/>
      <c r="F20" s="221">
        <v>68217</v>
      </c>
      <c r="G20" s="215"/>
      <c r="H20" s="215"/>
      <c r="I20" s="223">
        <f>B20*100/SUM(B19:B20)</f>
        <v>30.160146969087155</v>
      </c>
      <c r="J20" s="306"/>
      <c r="K20" s="223">
        <f>D20*100/SUM($D$19:$D$20)</f>
        <v>36.119071290718757</v>
      </c>
      <c r="L20" s="306"/>
      <c r="M20" s="223">
        <f>F20*100/SUM($F$19:$F$20)</f>
        <v>28.459799078833189</v>
      </c>
      <c r="N20" s="222"/>
      <c r="P20" s="617"/>
      <c r="Q20" s="617"/>
      <c r="R20" s="617"/>
      <c r="S20" s="617"/>
      <c r="T20" s="617"/>
    </row>
    <row r="21" spans="1:20" s="211" customFormat="1" ht="11.4">
      <c r="A21" s="294" t="s">
        <v>3</v>
      </c>
      <c r="B21" s="221">
        <f t="shared" si="1"/>
        <v>0</v>
      </c>
      <c r="C21" s="217"/>
      <c r="D21" s="310"/>
      <c r="E21" s="215"/>
      <c r="F21" s="310"/>
      <c r="G21" s="215"/>
      <c r="H21" s="215"/>
      <c r="I21" s="307">
        <v>0</v>
      </c>
      <c r="J21" s="308"/>
      <c r="K21" s="307">
        <v>0</v>
      </c>
      <c r="L21" s="308"/>
      <c r="M21" s="307">
        <v>0</v>
      </c>
      <c r="N21" s="222"/>
      <c r="P21" s="617"/>
      <c r="Q21" s="617"/>
      <c r="R21" s="617"/>
      <c r="S21" s="617"/>
      <c r="T21" s="617"/>
    </row>
    <row r="22" spans="1:20" s="211" customFormat="1" ht="6" customHeight="1">
      <c r="A22" s="250"/>
      <c r="B22" s="221"/>
      <c r="C22" s="217"/>
      <c r="D22" s="251"/>
      <c r="E22" s="217"/>
      <c r="F22" s="251"/>
      <c r="G22" s="215"/>
      <c r="H22" s="215"/>
      <c r="I22" s="223"/>
      <c r="J22" s="223"/>
      <c r="K22" s="223"/>
      <c r="L22" s="223"/>
      <c r="M22" s="223"/>
      <c r="N22" s="222"/>
      <c r="P22" s="617"/>
      <c r="Q22" s="617"/>
      <c r="R22" s="617"/>
      <c r="S22" s="617"/>
      <c r="T22" s="617"/>
    </row>
    <row r="23" spans="1:20" s="224" customFormat="1" ht="12">
      <c r="A23" s="241" t="s">
        <v>5</v>
      </c>
      <c r="B23" s="286">
        <f t="shared" ref="B23:B25" si="2">D23+F23</f>
        <v>38360</v>
      </c>
      <c r="C23" s="292"/>
      <c r="D23" s="286">
        <f>SUM(D24:D25)</f>
        <v>21586</v>
      </c>
      <c r="E23" s="215"/>
      <c r="F23" s="286">
        <f>SUM(F24:F25)</f>
        <v>16774</v>
      </c>
      <c r="G23" s="292"/>
      <c r="H23" s="292"/>
      <c r="I23" s="230">
        <f>I24+I25</f>
        <v>100</v>
      </c>
      <c r="J23" s="230"/>
      <c r="K23" s="230">
        <f>K24+K25</f>
        <v>100</v>
      </c>
      <c r="L23" s="230"/>
      <c r="M23" s="230">
        <f>M24+M25</f>
        <v>100</v>
      </c>
      <c r="N23" s="293"/>
    </row>
    <row r="24" spans="1:20" s="211" customFormat="1">
      <c r="A24" s="294" t="s">
        <v>121</v>
      </c>
      <c r="B24" s="221">
        <f t="shared" si="2"/>
        <v>22301</v>
      </c>
      <c r="C24" s="217"/>
      <c r="D24" s="221">
        <v>15844</v>
      </c>
      <c r="E24" s="221"/>
      <c r="F24" s="221">
        <v>6457</v>
      </c>
      <c r="G24" s="215"/>
      <c r="H24" s="215"/>
      <c r="I24" s="223">
        <f>B24*100/SUM(B24:B25)</f>
        <v>58.136079249217936</v>
      </c>
      <c r="J24" s="223"/>
      <c r="K24" s="223">
        <f>D24*100/SUM(D24:D25)</f>
        <v>73.399425553599556</v>
      </c>
      <c r="L24" s="223"/>
      <c r="M24" s="223">
        <f>F24*100/SUM(F24:F25)</f>
        <v>38.49409800882318</v>
      </c>
      <c r="N24" s="222"/>
    </row>
    <row r="25" spans="1:20" s="211" customFormat="1">
      <c r="A25" s="294" t="s">
        <v>81</v>
      </c>
      <c r="B25" s="221">
        <f t="shared" si="2"/>
        <v>16059</v>
      </c>
      <c r="C25" s="217"/>
      <c r="D25" s="221">
        <v>5742</v>
      </c>
      <c r="E25" s="221"/>
      <c r="F25" s="221">
        <v>10317</v>
      </c>
      <c r="G25" s="215"/>
      <c r="H25" s="215"/>
      <c r="I25" s="223">
        <f>B25*100/SUM(B24:B25)</f>
        <v>41.863920750782064</v>
      </c>
      <c r="J25" s="306"/>
      <c r="K25" s="223">
        <f>D25*100/SUM(D24:D25)</f>
        <v>26.600574446400444</v>
      </c>
      <c r="L25" s="306"/>
      <c r="M25" s="223">
        <f>F25*100/SUM(F24:F25)</f>
        <v>61.50590199117682</v>
      </c>
      <c r="N25" s="222"/>
    </row>
    <row r="26" spans="1:20" s="211" customFormat="1" ht="6" customHeight="1" thickBot="1">
      <c r="A26" s="298"/>
      <c r="B26" s="259"/>
      <c r="C26" s="260"/>
      <c r="D26" s="259"/>
      <c r="E26" s="260"/>
      <c r="F26" s="259"/>
      <c r="G26" s="208"/>
      <c r="H26" s="209"/>
      <c r="I26" s="326"/>
      <c r="J26" s="326"/>
      <c r="K26" s="326"/>
      <c r="L26" s="326"/>
      <c r="M26" s="326"/>
      <c r="N26" s="207"/>
    </row>
    <row r="27" spans="1:20" s="269" customFormat="1" ht="6" customHeight="1">
      <c r="A27" s="327"/>
      <c r="B27" s="328"/>
      <c r="C27" s="329"/>
      <c r="D27" s="328"/>
      <c r="E27" s="329"/>
      <c r="F27" s="328"/>
      <c r="G27" s="266"/>
      <c r="H27" s="266"/>
      <c r="I27" s="265"/>
      <c r="J27" s="265"/>
      <c r="K27" s="265"/>
      <c r="L27" s="265"/>
      <c r="M27" s="265"/>
      <c r="N27" s="265"/>
    </row>
    <row r="28" spans="1:20" s="269" customFormat="1" ht="11.4">
      <c r="A28" s="330" t="s">
        <v>80</v>
      </c>
      <c r="B28" s="265"/>
      <c r="C28" s="266"/>
      <c r="D28" s="265"/>
      <c r="E28" s="266"/>
      <c r="F28" s="265"/>
      <c r="G28" s="266"/>
      <c r="H28" s="266"/>
    </row>
    <row r="29" spans="1:20" s="269" customFormat="1" ht="11.4">
      <c r="A29" s="330" t="s">
        <v>79</v>
      </c>
      <c r="C29" s="272"/>
      <c r="E29" s="272"/>
      <c r="G29" s="272"/>
      <c r="H29" s="272"/>
      <c r="M29" s="271"/>
    </row>
    <row r="30" spans="1:20">
      <c r="A30" s="274" t="s">
        <v>185</v>
      </c>
    </row>
    <row r="33" spans="1:20" ht="25.5" customHeight="1">
      <c r="A33" s="616" t="s">
        <v>200</v>
      </c>
      <c r="B33" s="616"/>
      <c r="C33" s="616"/>
      <c r="D33" s="616"/>
      <c r="E33" s="616"/>
      <c r="F33" s="616"/>
      <c r="G33" s="616"/>
      <c r="H33" s="616"/>
      <c r="I33" s="616"/>
      <c r="J33" s="616"/>
      <c r="K33" s="616"/>
      <c r="L33" s="616"/>
      <c r="M33" s="616"/>
      <c r="N33" s="616"/>
    </row>
    <row r="34" spans="1:20" ht="6" customHeight="1" thickBot="1">
      <c r="A34" s="276"/>
      <c r="B34" s="276"/>
      <c r="C34" s="277"/>
      <c r="D34" s="276"/>
      <c r="E34" s="277"/>
      <c r="F34" s="276"/>
      <c r="G34" s="277"/>
      <c r="H34" s="277"/>
      <c r="I34" s="276"/>
      <c r="J34" s="276"/>
      <c r="K34" s="276"/>
      <c r="L34" s="276"/>
      <c r="M34" s="276"/>
      <c r="N34" s="276"/>
    </row>
    <row r="35" spans="1:20" s="211" customFormat="1" ht="6" customHeight="1">
      <c r="A35" s="22"/>
      <c r="B35" s="22"/>
      <c r="C35" s="23"/>
      <c r="D35" s="22"/>
      <c r="E35" s="23"/>
      <c r="F35" s="22"/>
      <c r="G35" s="23"/>
      <c r="H35" s="23"/>
      <c r="I35" s="22"/>
      <c r="J35" s="22"/>
      <c r="K35" s="22"/>
      <c r="L35" s="22"/>
      <c r="M35" s="22"/>
      <c r="N35" s="22"/>
    </row>
    <row r="36" spans="1:20" s="211" customFormat="1" ht="13.5" customHeight="1">
      <c r="A36" s="623" t="s">
        <v>93</v>
      </c>
      <c r="B36" s="619" t="s">
        <v>43</v>
      </c>
      <c r="C36" s="619"/>
      <c r="D36" s="619"/>
      <c r="E36" s="619"/>
      <c r="F36" s="619"/>
      <c r="G36" s="619"/>
      <c r="H36" s="198"/>
      <c r="I36" s="629" t="s">
        <v>44</v>
      </c>
      <c r="J36" s="629"/>
      <c r="K36" s="629"/>
      <c r="L36" s="629"/>
      <c r="M36" s="629"/>
      <c r="N36" s="629"/>
    </row>
    <row r="37" spans="1:20" s="211" customFormat="1" ht="16.2" customHeight="1">
      <c r="A37" s="623"/>
      <c r="B37" s="626"/>
      <c r="C37" s="626"/>
      <c r="D37" s="626"/>
      <c r="E37" s="626"/>
      <c r="F37" s="626"/>
      <c r="G37" s="626"/>
      <c r="H37" s="54"/>
      <c r="I37" s="626"/>
      <c r="J37" s="626"/>
      <c r="K37" s="626"/>
      <c r="L37" s="626"/>
      <c r="M37" s="626"/>
      <c r="N37" s="626"/>
    </row>
    <row r="38" spans="1:20" s="211" customFormat="1" ht="6" customHeight="1">
      <c r="A38" s="623"/>
      <c r="B38" s="195"/>
      <c r="C38" s="54"/>
      <c r="D38" s="195"/>
      <c r="E38" s="54"/>
      <c r="F38" s="195"/>
      <c r="G38" s="54"/>
      <c r="H38" s="54"/>
      <c r="I38" s="195"/>
      <c r="J38" s="195"/>
      <c r="K38" s="195"/>
      <c r="L38" s="195"/>
      <c r="M38" s="195"/>
      <c r="N38" s="195"/>
    </row>
    <row r="39" spans="1:20" s="211" customFormat="1" ht="25.5" customHeight="1">
      <c r="A39" s="623"/>
      <c r="B39" s="628" t="s">
        <v>0</v>
      </c>
      <c r="C39" s="628"/>
      <c r="D39" s="625" t="s">
        <v>54</v>
      </c>
      <c r="E39" s="625"/>
      <c r="F39" s="625"/>
      <c r="G39" s="625"/>
      <c r="H39" s="196"/>
      <c r="I39" s="628" t="s">
        <v>0</v>
      </c>
      <c r="J39" s="628"/>
      <c r="K39" s="625" t="s">
        <v>54</v>
      </c>
      <c r="L39" s="625"/>
      <c r="M39" s="625"/>
      <c r="N39" s="625"/>
    </row>
    <row r="40" spans="1:20" s="211" customFormat="1" ht="6" customHeight="1">
      <c r="A40" s="623"/>
      <c r="B40" s="628"/>
      <c r="C40" s="628"/>
      <c r="D40" s="26"/>
      <c r="E40" s="33"/>
      <c r="F40" s="26"/>
      <c r="G40" s="33"/>
      <c r="H40" s="55"/>
      <c r="I40" s="628"/>
      <c r="J40" s="628"/>
      <c r="K40" s="26"/>
      <c r="L40" s="26"/>
      <c r="M40" s="26"/>
      <c r="N40" s="26"/>
    </row>
    <row r="41" spans="1:20" s="211" customFormat="1" ht="6" customHeight="1">
      <c r="A41" s="623"/>
      <c r="B41" s="628"/>
      <c r="C41" s="628"/>
      <c r="D41" s="196"/>
      <c r="E41" s="55"/>
      <c r="F41" s="196"/>
      <c r="G41" s="55"/>
      <c r="H41" s="55"/>
      <c r="I41" s="628"/>
      <c r="J41" s="628"/>
      <c r="K41" s="196"/>
      <c r="L41" s="196"/>
      <c r="M41" s="196"/>
      <c r="N41" s="196"/>
    </row>
    <row r="42" spans="1:20" s="211" customFormat="1" ht="25.5" customHeight="1">
      <c r="A42" s="623"/>
      <c r="B42" s="628"/>
      <c r="C42" s="628"/>
      <c r="D42" s="624" t="s">
        <v>1</v>
      </c>
      <c r="E42" s="624"/>
      <c r="F42" s="624" t="s">
        <v>2</v>
      </c>
      <c r="G42" s="624"/>
      <c r="H42" s="197"/>
      <c r="I42" s="628"/>
      <c r="J42" s="628"/>
      <c r="K42" s="624" t="s">
        <v>1</v>
      </c>
      <c r="L42" s="624"/>
      <c r="M42" s="624" t="s">
        <v>2</v>
      </c>
      <c r="N42" s="624"/>
    </row>
    <row r="43" spans="1:20" s="211" customFormat="1" ht="6" customHeight="1">
      <c r="A43" s="29"/>
      <c r="B43" s="29"/>
      <c r="C43" s="56"/>
      <c r="D43" s="32"/>
      <c r="E43" s="33"/>
      <c r="F43" s="26"/>
      <c r="G43" s="33"/>
      <c r="H43" s="33"/>
      <c r="I43" s="30"/>
      <c r="J43" s="30"/>
      <c r="K43" s="32"/>
      <c r="L43" s="32"/>
      <c r="M43" s="26"/>
      <c r="N43" s="26"/>
    </row>
    <row r="44" spans="1:20" s="211" customFormat="1" ht="6" customHeight="1">
      <c r="A44" s="331"/>
      <c r="B44" s="212"/>
      <c r="C44" s="215"/>
      <c r="D44" s="212"/>
      <c r="E44" s="215"/>
      <c r="F44" s="212"/>
      <c r="G44" s="215"/>
      <c r="H44" s="215"/>
      <c r="P44" s="617"/>
      <c r="Q44" s="617"/>
      <c r="R44" s="617"/>
      <c r="S44" s="617"/>
      <c r="T44" s="617"/>
    </row>
    <row r="45" spans="1:20" s="211" customFormat="1" ht="12">
      <c r="A45" s="69" t="s">
        <v>45</v>
      </c>
      <c r="B45" s="35">
        <f t="shared" ref="B45:B50" si="3">D45+F45</f>
        <v>346452</v>
      </c>
      <c r="C45" s="36"/>
      <c r="D45" s="37">
        <f>SUM(D46:D50)</f>
        <v>89982</v>
      </c>
      <c r="E45" s="48"/>
      <c r="F45" s="37">
        <f>SUM(F46:F50)</f>
        <v>256470</v>
      </c>
      <c r="G45" s="64"/>
      <c r="H45" s="64"/>
      <c r="I45" s="71">
        <f>SUM(I46:I49)</f>
        <v>100</v>
      </c>
      <c r="J45" s="71"/>
      <c r="K45" s="71">
        <f>SUM(K46:K49)</f>
        <v>100</v>
      </c>
      <c r="L45" s="71"/>
      <c r="M45" s="71">
        <f>SUM(M46:M49)</f>
        <v>100</v>
      </c>
      <c r="N45" s="49"/>
      <c r="P45" s="617"/>
      <c r="Q45" s="617"/>
      <c r="R45" s="617"/>
      <c r="S45" s="617"/>
      <c r="T45" s="617"/>
    </row>
    <row r="46" spans="1:20" s="211" customFormat="1" ht="11.4">
      <c r="A46" s="72" t="s">
        <v>92</v>
      </c>
      <c r="B46" s="43">
        <f t="shared" si="3"/>
        <v>241824</v>
      </c>
      <c r="C46" s="66"/>
      <c r="D46" s="43">
        <v>51022</v>
      </c>
      <c r="E46" s="43"/>
      <c r="F46" s="43">
        <v>190802</v>
      </c>
      <c r="G46" s="43"/>
      <c r="H46" s="43"/>
      <c r="I46" s="47">
        <f>B46*100/SUM(B46:B49)</f>
        <v>69.837639271542685</v>
      </c>
      <c r="J46" s="68"/>
      <c r="K46" s="47">
        <f>D46*100/SUM($D$46:$D$49)</f>
        <v>56.702451601431399</v>
      </c>
      <c r="L46" s="68"/>
      <c r="M46" s="47">
        <f>F46*100/SUM($F$46:$F$49)</f>
        <v>74.449438903716185</v>
      </c>
      <c r="N46" s="46"/>
      <c r="P46" s="617"/>
      <c r="Q46" s="617"/>
      <c r="R46" s="617"/>
      <c r="S46" s="617"/>
      <c r="T46" s="617"/>
    </row>
    <row r="47" spans="1:20" s="211" customFormat="1" ht="11.4">
      <c r="A47" s="72" t="s">
        <v>91</v>
      </c>
      <c r="B47" s="43">
        <f t="shared" si="3"/>
        <v>15230</v>
      </c>
      <c r="C47" s="66"/>
      <c r="D47" s="43">
        <v>12855</v>
      </c>
      <c r="E47" s="43"/>
      <c r="F47" s="43">
        <v>2375</v>
      </c>
      <c r="G47" s="43" t="s">
        <v>184</v>
      </c>
      <c r="H47" s="43"/>
      <c r="I47" s="47">
        <f>B47*100/SUM(B46:B49)</f>
        <v>4.3983527114992524</v>
      </c>
      <c r="J47" s="47"/>
      <c r="K47" s="47">
        <f t="shared" ref="K47:K48" si="4">D47*100/SUM($D$46:$D$49)</f>
        <v>14.286190571447623</v>
      </c>
      <c r="L47" s="47"/>
      <c r="M47" s="47">
        <f t="shared" ref="M47:M48" si="5">F47*100/SUM($F$46:$F$49)</f>
        <v>0.92670631018713612</v>
      </c>
      <c r="N47" s="46"/>
      <c r="P47" s="617"/>
      <c r="Q47" s="617"/>
      <c r="R47" s="617"/>
      <c r="S47" s="617"/>
      <c r="T47" s="617"/>
    </row>
    <row r="48" spans="1:20" s="211" customFormat="1" ht="11.4">
      <c r="A48" s="72" t="s">
        <v>90</v>
      </c>
      <c r="B48" s="43">
        <f t="shared" si="3"/>
        <v>85789</v>
      </c>
      <c r="C48" s="66"/>
      <c r="D48" s="43">
        <v>25732</v>
      </c>
      <c r="E48" s="43"/>
      <c r="F48" s="43">
        <v>60057</v>
      </c>
      <c r="G48" s="43"/>
      <c r="H48" s="43"/>
      <c r="I48" s="47">
        <f>B48*100/SUM(B46:B49)</f>
        <v>24.775461639317751</v>
      </c>
      <c r="J48" s="47"/>
      <c r="K48" s="47">
        <f t="shared" si="4"/>
        <v>28.596830477206552</v>
      </c>
      <c r="L48" s="47"/>
      <c r="M48" s="47">
        <f t="shared" si="5"/>
        <v>23.433768787751088</v>
      </c>
      <c r="N48" s="46"/>
      <c r="P48" s="617"/>
      <c r="Q48" s="617"/>
      <c r="R48" s="617"/>
      <c r="S48" s="617"/>
      <c r="T48" s="617"/>
    </row>
    <row r="49" spans="1:20" s="211" customFormat="1">
      <c r="A49" s="72" t="s">
        <v>126</v>
      </c>
      <c r="B49" s="43">
        <f t="shared" si="3"/>
        <v>3423</v>
      </c>
      <c r="C49" s="66"/>
      <c r="D49" s="43">
        <v>373</v>
      </c>
      <c r="E49" s="43" t="s">
        <v>184</v>
      </c>
      <c r="F49" s="43">
        <v>3050</v>
      </c>
      <c r="G49" s="43"/>
      <c r="H49" s="43"/>
      <c r="I49" s="47">
        <f>B49*100/SUM(B46:B49)</f>
        <v>0.98854637764031117</v>
      </c>
      <c r="J49" s="47"/>
      <c r="K49" s="47">
        <f>D49*100/SUM($D$46:$D$49)</f>
        <v>0.41452734991442736</v>
      </c>
      <c r="L49" s="68"/>
      <c r="M49" s="47">
        <f>F49*100/SUM($F$46:$F$49)</f>
        <v>1.1900859983455854</v>
      </c>
      <c r="N49" s="46"/>
      <c r="P49" s="617"/>
      <c r="Q49" s="617"/>
      <c r="R49" s="617"/>
      <c r="S49" s="617"/>
      <c r="T49" s="617"/>
    </row>
    <row r="50" spans="1:20" s="211" customFormat="1" ht="11.4">
      <c r="A50" s="72" t="s">
        <v>3</v>
      </c>
      <c r="B50" s="43">
        <f t="shared" si="3"/>
        <v>186</v>
      </c>
      <c r="C50" s="66" t="s">
        <v>184</v>
      </c>
      <c r="D50" s="43">
        <v>0</v>
      </c>
      <c r="E50" s="43"/>
      <c r="F50" s="43">
        <v>186</v>
      </c>
      <c r="G50" s="43" t="s">
        <v>184</v>
      </c>
      <c r="H50" s="43"/>
      <c r="I50" s="74" t="s">
        <v>108</v>
      </c>
      <c r="J50" s="74"/>
      <c r="K50" s="74">
        <v>0</v>
      </c>
      <c r="L50" s="181"/>
      <c r="M50" s="74" t="s">
        <v>108</v>
      </c>
      <c r="N50" s="67"/>
      <c r="P50" s="617"/>
      <c r="Q50" s="617"/>
      <c r="R50" s="617"/>
      <c r="S50" s="617"/>
      <c r="T50" s="617"/>
    </row>
    <row r="51" spans="1:20" s="211" customFormat="1" ht="6" customHeight="1">
      <c r="A51" s="337"/>
      <c r="B51" s="251"/>
      <c r="C51" s="334"/>
      <c r="D51" s="251"/>
      <c r="E51" s="334"/>
      <c r="F51" s="338"/>
      <c r="G51" s="250"/>
      <c r="H51" s="250"/>
      <c r="I51" s="239"/>
      <c r="J51" s="239"/>
      <c r="K51" s="223"/>
      <c r="L51" s="223"/>
      <c r="M51" s="223"/>
      <c r="N51" s="222"/>
      <c r="P51" s="617"/>
      <c r="Q51" s="617"/>
      <c r="R51" s="617"/>
      <c r="S51" s="617"/>
      <c r="T51" s="617"/>
    </row>
    <row r="52" spans="1:20" s="211" customFormat="1" ht="12">
      <c r="A52" s="241" t="s">
        <v>4</v>
      </c>
      <c r="B52" s="286">
        <f t="shared" ref="B52:B57" si="6">D52+F52</f>
        <v>308092</v>
      </c>
      <c r="C52" s="339"/>
      <c r="D52" s="286">
        <f>SUM(D53:D57)</f>
        <v>68395</v>
      </c>
      <c r="E52" s="340"/>
      <c r="F52" s="286">
        <f>SUM(F53:F57)</f>
        <v>239697</v>
      </c>
      <c r="G52" s="241"/>
      <c r="H52" s="241"/>
      <c r="I52" s="332">
        <f>SUM(I53:I56)</f>
        <v>100</v>
      </c>
      <c r="J52" s="332"/>
      <c r="K52" s="332">
        <f>SUM(K53:K56)</f>
        <v>100</v>
      </c>
      <c r="L52" s="332"/>
      <c r="M52" s="332">
        <f>SUM(M53:M56)</f>
        <v>100</v>
      </c>
      <c r="N52" s="319"/>
      <c r="P52" s="617"/>
      <c r="Q52" s="617"/>
      <c r="R52" s="617"/>
      <c r="S52" s="617"/>
      <c r="T52" s="617"/>
    </row>
    <row r="53" spans="1:20" s="211" customFormat="1" ht="11.4">
      <c r="A53" s="333" t="s">
        <v>89</v>
      </c>
      <c r="B53" s="221">
        <f t="shared" si="6"/>
        <v>231944</v>
      </c>
      <c r="C53" s="334"/>
      <c r="D53" s="221">
        <v>47239</v>
      </c>
      <c r="E53" s="221"/>
      <c r="F53" s="221">
        <v>184705</v>
      </c>
      <c r="G53" s="250"/>
      <c r="H53" s="250"/>
      <c r="I53" s="223">
        <f>B53*100/SUM($B$53:$B$56)</f>
        <v>75.329483673588697</v>
      </c>
      <c r="J53" s="239"/>
      <c r="K53" s="223">
        <f>D53*100/SUM($D$53:$D$56)</f>
        <v>69.067914321222318</v>
      </c>
      <c r="L53" s="239"/>
      <c r="M53" s="223">
        <f>F53*100/SUM($F$53:$F$56)</f>
        <v>77.117543661877747</v>
      </c>
      <c r="N53" s="222"/>
      <c r="P53" s="617"/>
      <c r="Q53" s="617"/>
      <c r="R53" s="617"/>
      <c r="S53" s="617"/>
      <c r="T53" s="617"/>
    </row>
    <row r="54" spans="1:20" s="211" customFormat="1" ht="11.4">
      <c r="A54" s="333" t="s">
        <v>88</v>
      </c>
      <c r="B54" s="221">
        <f t="shared" si="6"/>
        <v>119</v>
      </c>
      <c r="C54" s="341" t="s">
        <v>184</v>
      </c>
      <c r="D54" s="221">
        <v>0</v>
      </c>
      <c r="E54" s="221"/>
      <c r="F54" s="221">
        <v>119</v>
      </c>
      <c r="G54" s="341" t="s">
        <v>184</v>
      </c>
      <c r="H54" s="341"/>
      <c r="I54" s="223">
        <f>B54*100/SUM($B$53:$B$56)</f>
        <v>3.8648158853676125E-2</v>
      </c>
      <c r="J54" s="239"/>
      <c r="K54" s="223">
        <f t="shared" ref="K54:K56" si="7">D54*100/SUM($D$53:$D$56)</f>
        <v>0</v>
      </c>
      <c r="L54" s="239"/>
      <c r="M54" s="223">
        <f t="shared" ref="M54:M55" si="8">F54*100/SUM($F$53:$F$56)</f>
        <v>4.9684565635816309E-2</v>
      </c>
      <c r="N54" s="222"/>
      <c r="P54" s="617"/>
      <c r="Q54" s="617"/>
      <c r="R54" s="617"/>
      <c r="S54" s="617"/>
      <c r="T54" s="617"/>
    </row>
    <row r="55" spans="1:20" s="211" customFormat="1" ht="11.4">
      <c r="A55" s="333" t="s">
        <v>87</v>
      </c>
      <c r="B55" s="221">
        <f t="shared" si="6"/>
        <v>72420</v>
      </c>
      <c r="C55" s="334"/>
      <c r="D55" s="221">
        <v>20783</v>
      </c>
      <c r="E55" s="221"/>
      <c r="F55" s="221">
        <v>51637</v>
      </c>
      <c r="G55" s="250"/>
      <c r="H55" s="250"/>
      <c r="I55" s="223">
        <f>B55*100/SUM($B$53:$B$56)</f>
        <v>23.520165245237184</v>
      </c>
      <c r="J55" s="239"/>
      <c r="K55" s="223">
        <f t="shared" si="7"/>
        <v>30.38672417574384</v>
      </c>
      <c r="L55" s="239"/>
      <c r="M55" s="223">
        <f t="shared" si="8"/>
        <v>21.559343829719719</v>
      </c>
      <c r="N55" s="222"/>
    </row>
    <row r="56" spans="1:20" s="211" customFormat="1">
      <c r="A56" s="333" t="s">
        <v>126</v>
      </c>
      <c r="B56" s="221">
        <f t="shared" si="6"/>
        <v>3423</v>
      </c>
      <c r="C56" s="341"/>
      <c r="D56" s="221">
        <v>373</v>
      </c>
      <c r="E56" s="221" t="s">
        <v>184</v>
      </c>
      <c r="F56" s="221">
        <v>3050</v>
      </c>
      <c r="G56" s="341"/>
      <c r="H56" s="341"/>
      <c r="I56" s="223">
        <f>B56*100/SUM($B$53:$B$56)</f>
        <v>1.1117029223204484</v>
      </c>
      <c r="J56" s="239"/>
      <c r="K56" s="223">
        <f t="shared" si="7"/>
        <v>0.54536150303384745</v>
      </c>
      <c r="L56" s="239"/>
      <c r="M56" s="223">
        <f>F56*100/SUM($F$53:$F$56)</f>
        <v>1.2734279427667206</v>
      </c>
      <c r="N56" s="222"/>
    </row>
    <row r="57" spans="1:20" s="211" customFormat="1" ht="11.4">
      <c r="A57" s="320" t="s">
        <v>3</v>
      </c>
      <c r="B57" s="221">
        <f t="shared" si="6"/>
        <v>186</v>
      </c>
      <c r="C57" s="341" t="s">
        <v>184</v>
      </c>
      <c r="D57" s="221">
        <v>0</v>
      </c>
      <c r="E57" s="221"/>
      <c r="F57" s="221">
        <v>186</v>
      </c>
      <c r="G57" s="341" t="s">
        <v>184</v>
      </c>
      <c r="H57" s="341"/>
      <c r="I57" s="249" t="s">
        <v>108</v>
      </c>
      <c r="J57" s="249"/>
      <c r="K57" s="249" t="s">
        <v>108</v>
      </c>
      <c r="L57" s="335"/>
      <c r="M57" s="249">
        <v>0</v>
      </c>
      <c r="N57" s="222"/>
    </row>
    <row r="58" spans="1:20" s="211" customFormat="1" ht="6" customHeight="1">
      <c r="A58" s="337"/>
      <c r="B58" s="251"/>
      <c r="C58" s="334"/>
      <c r="D58" s="251"/>
      <c r="E58" s="334"/>
      <c r="F58" s="251"/>
      <c r="G58" s="250"/>
      <c r="H58" s="250"/>
      <c r="I58" s="223"/>
      <c r="J58" s="223"/>
      <c r="K58" s="223"/>
      <c r="L58" s="223"/>
      <c r="M58" s="223"/>
      <c r="N58" s="222"/>
    </row>
    <row r="59" spans="1:20" s="211" customFormat="1" ht="12">
      <c r="A59" s="241" t="s">
        <v>5</v>
      </c>
      <c r="B59" s="286">
        <f t="shared" ref="B59:B63" si="9">D59+F59</f>
        <v>38361</v>
      </c>
      <c r="C59" s="339"/>
      <c r="D59" s="286">
        <f>SUM(D60:D63)</f>
        <v>21587</v>
      </c>
      <c r="E59" s="340"/>
      <c r="F59" s="286">
        <f>SUM(F60:F63)</f>
        <v>16774</v>
      </c>
      <c r="G59" s="241"/>
      <c r="H59" s="241"/>
      <c r="I59" s="332">
        <f>SUM(I60:I63)</f>
        <v>100</v>
      </c>
      <c r="J59" s="332"/>
      <c r="K59" s="332">
        <f>SUM(K60:K63)</f>
        <v>100</v>
      </c>
      <c r="L59" s="332"/>
      <c r="M59" s="332">
        <f>SUM(M60:M63)</f>
        <v>100</v>
      </c>
      <c r="N59" s="319"/>
    </row>
    <row r="60" spans="1:20" s="211" customFormat="1" ht="11.4">
      <c r="A60" s="333" t="s">
        <v>86</v>
      </c>
      <c r="B60" s="221">
        <f t="shared" si="9"/>
        <v>9880</v>
      </c>
      <c r="C60" s="334"/>
      <c r="D60" s="221">
        <v>3783</v>
      </c>
      <c r="E60" s="221" t="s">
        <v>184</v>
      </c>
      <c r="F60" s="221">
        <v>6097</v>
      </c>
      <c r="G60" s="341"/>
      <c r="H60" s="341"/>
      <c r="I60" s="223">
        <f>B60*100/SUM(B60:B63)</f>
        <v>25.755324418028728</v>
      </c>
      <c r="J60" s="239"/>
      <c r="K60" s="223">
        <f>D60*100/SUM(D60:D63)</f>
        <v>17.524436003150043</v>
      </c>
      <c r="L60" s="239"/>
      <c r="M60" s="223">
        <f>F60*100/SUM(F60:F63)</f>
        <v>36.347919399069987</v>
      </c>
      <c r="N60" s="222"/>
    </row>
    <row r="61" spans="1:20" s="211" customFormat="1" ht="11.4">
      <c r="A61" s="333" t="s">
        <v>85</v>
      </c>
      <c r="B61" s="221">
        <f t="shared" si="9"/>
        <v>15111</v>
      </c>
      <c r="C61" s="334"/>
      <c r="D61" s="221">
        <v>12855</v>
      </c>
      <c r="E61" s="221"/>
      <c r="F61" s="221">
        <v>2256</v>
      </c>
      <c r="G61" s="341" t="s">
        <v>184</v>
      </c>
      <c r="H61" s="341"/>
      <c r="I61" s="223">
        <f>B61*100/SUM(B60:B63)</f>
        <v>39.391569562837255</v>
      </c>
      <c r="J61" s="223"/>
      <c r="K61" s="223">
        <f>D61*100/SUM(D60:D63)</f>
        <v>59.549729003566959</v>
      </c>
      <c r="L61" s="223"/>
      <c r="M61" s="223">
        <f>F61*100/SUM(F60:F63)</f>
        <v>13.449385954453321</v>
      </c>
      <c r="N61" s="222"/>
    </row>
    <row r="62" spans="1:20" s="211" customFormat="1" ht="11.4">
      <c r="A62" s="333" t="s">
        <v>84</v>
      </c>
      <c r="B62" s="221">
        <f t="shared" si="9"/>
        <v>13370</v>
      </c>
      <c r="C62" s="334"/>
      <c r="D62" s="221">
        <v>4949</v>
      </c>
      <c r="E62" s="221" t="s">
        <v>184</v>
      </c>
      <c r="F62" s="221">
        <v>8421</v>
      </c>
      <c r="G62" s="341"/>
      <c r="H62" s="341"/>
      <c r="I62" s="223">
        <f>B62*100/SUM(B60:B63)</f>
        <v>34.853106019134017</v>
      </c>
      <c r="J62" s="223"/>
      <c r="K62" s="223">
        <f>D62*100/SUM(D60:D63)</f>
        <v>22.925834993282994</v>
      </c>
      <c r="L62" s="223"/>
      <c r="M62" s="223">
        <f>F62*100/SUM(F60:F63)</f>
        <v>50.202694646476694</v>
      </c>
      <c r="N62" s="222"/>
    </row>
    <row r="63" spans="1:20" s="211" customFormat="1">
      <c r="A63" s="333" t="s">
        <v>126</v>
      </c>
      <c r="B63" s="221">
        <f t="shared" si="9"/>
        <v>0</v>
      </c>
      <c r="C63" s="341"/>
      <c r="D63" s="221">
        <v>0</v>
      </c>
      <c r="E63" s="221"/>
      <c r="F63" s="221">
        <v>0</v>
      </c>
      <c r="I63" s="223">
        <f>B63*100/SUM(B60:B63)</f>
        <v>0</v>
      </c>
      <c r="J63" s="223"/>
      <c r="K63" s="223">
        <f>D63*100/SUM(D60:D63)</f>
        <v>0</v>
      </c>
      <c r="L63" s="223"/>
      <c r="M63" s="223">
        <f>F63*100/SUM(F60:F63)</f>
        <v>0</v>
      </c>
      <c r="N63" s="222"/>
    </row>
    <row r="64" spans="1:20" s="211" customFormat="1" ht="6" customHeight="1" thickBot="1">
      <c r="A64" s="342"/>
      <c r="B64" s="207"/>
      <c r="C64" s="208"/>
      <c r="D64" s="207"/>
      <c r="E64" s="208"/>
      <c r="F64" s="207"/>
      <c r="G64" s="208"/>
      <c r="H64" s="209"/>
      <c r="I64" s="207"/>
      <c r="J64" s="207"/>
      <c r="K64" s="207"/>
      <c r="L64" s="207"/>
      <c r="M64" s="207"/>
      <c r="N64" s="207"/>
    </row>
    <row r="65" spans="1:14" s="269" customFormat="1" ht="6" customHeight="1">
      <c r="A65" s="343"/>
      <c r="B65" s="265"/>
      <c r="C65" s="266"/>
      <c r="D65" s="265"/>
      <c r="E65" s="266"/>
      <c r="F65" s="265"/>
      <c r="G65" s="266"/>
      <c r="H65" s="266"/>
      <c r="I65" s="265"/>
      <c r="J65" s="265"/>
      <c r="K65" s="265"/>
      <c r="L65" s="265"/>
      <c r="M65" s="265"/>
      <c r="N65" s="265"/>
    </row>
    <row r="66" spans="1:14" s="269" customFormat="1" ht="11.4">
      <c r="A66" s="269" t="s">
        <v>122</v>
      </c>
      <c r="C66" s="272"/>
      <c r="E66" s="272"/>
      <c r="G66" s="272"/>
      <c r="H66" s="272"/>
    </row>
    <row r="67" spans="1:14" s="269" customFormat="1" ht="10.199999999999999">
      <c r="A67" s="630" t="s">
        <v>150</v>
      </c>
      <c r="B67" s="631"/>
      <c r="C67" s="631"/>
      <c r="D67" s="631"/>
      <c r="E67" s="631"/>
      <c r="F67" s="631"/>
      <c r="G67" s="631"/>
      <c r="H67" s="631"/>
    </row>
    <row r="68" spans="1:14" s="269" customFormat="1" ht="10.199999999999999">
      <c r="A68" s="270" t="s">
        <v>26</v>
      </c>
      <c r="B68" s="344"/>
      <c r="C68" s="345"/>
      <c r="D68" s="346"/>
      <c r="E68" s="347"/>
      <c r="F68" s="346"/>
      <c r="G68" s="347"/>
      <c r="H68" s="347"/>
      <c r="I68" s="346"/>
      <c r="J68" s="346"/>
      <c r="K68" s="346"/>
      <c r="L68" s="346"/>
      <c r="M68" s="346"/>
    </row>
    <row r="69" spans="1:14" s="269" customFormat="1" ht="10.199999999999999">
      <c r="A69" s="302" t="s">
        <v>118</v>
      </c>
      <c r="C69" s="272"/>
      <c r="E69" s="272"/>
      <c r="G69" s="272"/>
      <c r="H69" s="272"/>
    </row>
    <row r="70" spans="1:14">
      <c r="A70" s="269" t="s">
        <v>213</v>
      </c>
    </row>
    <row r="71" spans="1:14">
      <c r="A71" s="274" t="s">
        <v>185</v>
      </c>
    </row>
    <row r="73" spans="1:14" ht="14.4">
      <c r="A73" s="611" t="s">
        <v>214</v>
      </c>
      <c r="B73" s="612"/>
      <c r="C73" s="612"/>
      <c r="D73" s="612"/>
      <c r="E73" s="612"/>
      <c r="F73" s="612"/>
      <c r="G73" s="612"/>
      <c r="H73" s="612"/>
      <c r="I73" s="612"/>
      <c r="J73" s="612"/>
      <c r="K73" s="612"/>
      <c r="L73" s="613"/>
      <c r="M73" s="613"/>
    </row>
    <row r="74" spans="1:14">
      <c r="A74" s="615" t="s">
        <v>215</v>
      </c>
      <c r="B74" s="615"/>
      <c r="C74" s="615"/>
      <c r="D74" s="615"/>
      <c r="E74" s="615"/>
      <c r="F74" s="615"/>
      <c r="G74" s="615"/>
      <c r="H74" s="615"/>
      <c r="I74" s="615"/>
      <c r="J74" s="615"/>
      <c r="K74" s="615"/>
      <c r="L74" s="615"/>
      <c r="M74" s="615"/>
    </row>
    <row r="75" spans="1:14">
      <c r="A75" s="615"/>
      <c r="B75" s="615"/>
      <c r="C75" s="615"/>
      <c r="D75" s="615"/>
      <c r="E75" s="615"/>
      <c r="F75" s="615"/>
      <c r="G75" s="615"/>
      <c r="H75" s="615"/>
      <c r="I75" s="615"/>
      <c r="J75" s="615"/>
      <c r="K75" s="615"/>
      <c r="L75" s="615"/>
      <c r="M75" s="615"/>
    </row>
    <row r="76" spans="1:14">
      <c r="A76" s="615"/>
      <c r="B76" s="615"/>
      <c r="C76" s="615"/>
      <c r="D76" s="615"/>
      <c r="E76" s="615"/>
      <c r="F76" s="615"/>
      <c r="G76" s="615"/>
      <c r="H76" s="615"/>
      <c r="I76" s="615"/>
      <c r="J76" s="615"/>
      <c r="K76" s="615"/>
      <c r="L76" s="615"/>
      <c r="M76" s="615"/>
    </row>
    <row r="77" spans="1:14">
      <c r="A77" s="615"/>
      <c r="B77" s="615"/>
      <c r="C77" s="615"/>
      <c r="D77" s="615"/>
      <c r="E77" s="615"/>
      <c r="F77" s="615"/>
      <c r="G77" s="615"/>
      <c r="H77" s="615"/>
      <c r="I77" s="615"/>
      <c r="J77" s="615"/>
      <c r="K77" s="615"/>
      <c r="L77" s="615"/>
      <c r="M77" s="615"/>
    </row>
  </sheetData>
  <mergeCells count="32">
    <mergeCell ref="M42:N42"/>
    <mergeCell ref="I4:N4"/>
    <mergeCell ref="I7:J10"/>
    <mergeCell ref="K7:N7"/>
    <mergeCell ref="K10:L10"/>
    <mergeCell ref="M10:N10"/>
    <mergeCell ref="I5:N5"/>
    <mergeCell ref="A1:N2"/>
    <mergeCell ref="A33:N33"/>
    <mergeCell ref="P12:T22"/>
    <mergeCell ref="A4:A10"/>
    <mergeCell ref="B4:G4"/>
    <mergeCell ref="B7:C10"/>
    <mergeCell ref="D7:G7"/>
    <mergeCell ref="D10:E10"/>
    <mergeCell ref="B5:G5"/>
    <mergeCell ref="A74:M77"/>
    <mergeCell ref="P44:T54"/>
    <mergeCell ref="F10:G10"/>
    <mergeCell ref="B36:G36"/>
    <mergeCell ref="B39:C42"/>
    <mergeCell ref="D39:G39"/>
    <mergeCell ref="D42:E42"/>
    <mergeCell ref="F42:G42"/>
    <mergeCell ref="B37:G37"/>
    <mergeCell ref="I37:N37"/>
    <mergeCell ref="I36:N36"/>
    <mergeCell ref="A67:H67"/>
    <mergeCell ref="A36:A42"/>
    <mergeCell ref="I39:J42"/>
    <mergeCell ref="K39:N39"/>
    <mergeCell ref="K42:L42"/>
  </mergeCells>
  <printOptions horizontalCentered="1"/>
  <pageMargins left="0.78740157480314965" right="0.78740157480314965" top="0.78740157480314965" bottom="0.78740157480314965" header="0.39370078740157483" footer="0.39370078740157483"/>
  <pageSetup scale="88"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6"/>
  <sheetViews>
    <sheetView zoomScaleNormal="100" workbookViewId="0">
      <pane xSplit="1" ySplit="11" topLeftCell="B12" activePane="bottomRight" state="frozen"/>
      <selection activeCell="B75" sqref="B75"/>
      <selection pane="topRight" activeCell="B75" sqref="B75"/>
      <selection pane="bottomLeft" activeCell="B75" sqref="B75"/>
      <selection pane="bottomRight" activeCell="D55" sqref="D55"/>
    </sheetView>
  </sheetViews>
  <sheetFormatPr defaultColWidth="11.44140625" defaultRowHeight="13.2"/>
  <cols>
    <col min="1" max="1" width="36.44140625" style="211" customWidth="1"/>
    <col min="2" max="2" width="8.6640625" style="211" customWidth="1"/>
    <col min="3" max="3" width="2.6640625" style="214" customWidth="1"/>
    <col min="4" max="4" width="8.6640625" style="211" customWidth="1"/>
    <col min="5" max="5" width="2.6640625" style="214" customWidth="1"/>
    <col min="6" max="6" width="8.6640625" style="211" customWidth="1"/>
    <col min="7" max="7" width="2.6640625" style="214" customWidth="1"/>
    <col min="8" max="8" width="1.6640625" style="211" customWidth="1"/>
    <col min="9" max="9" width="8.6640625" style="211" customWidth="1"/>
    <col min="10" max="10" width="2.6640625" style="211" customWidth="1"/>
    <col min="11" max="11" width="8.6640625" style="211" customWidth="1"/>
    <col min="12" max="12" width="2.6640625" style="211" customWidth="1"/>
    <col min="13" max="13" width="8.6640625" style="211" customWidth="1"/>
    <col min="14" max="14" width="2.6640625" style="211" customWidth="1"/>
    <col min="15" max="16384" width="11.44140625" style="206"/>
  </cols>
  <sheetData>
    <row r="1" spans="1:20" ht="38.25" customHeight="1">
      <c r="A1" s="633" t="s">
        <v>198</v>
      </c>
      <c r="B1" s="633"/>
      <c r="C1" s="633"/>
      <c r="D1" s="633"/>
      <c r="E1" s="633"/>
      <c r="F1" s="633"/>
      <c r="G1" s="633"/>
      <c r="H1" s="633"/>
      <c r="I1" s="633"/>
      <c r="J1" s="633"/>
      <c r="K1" s="633"/>
      <c r="L1" s="633"/>
      <c r="M1" s="633"/>
      <c r="N1" s="633"/>
    </row>
    <row r="2" spans="1:20" ht="6" customHeight="1" thickBot="1">
      <c r="A2" s="276"/>
      <c r="B2" s="276"/>
      <c r="C2" s="277"/>
      <c r="D2" s="276"/>
      <c r="E2" s="277"/>
      <c r="F2" s="276"/>
      <c r="G2" s="277"/>
      <c r="H2" s="276"/>
      <c r="I2" s="276"/>
      <c r="J2" s="276"/>
      <c r="K2" s="276"/>
      <c r="L2" s="276"/>
      <c r="M2" s="276"/>
      <c r="N2" s="276"/>
    </row>
    <row r="3" spans="1:20" s="211" customFormat="1" ht="6" customHeight="1">
      <c r="A3" s="22"/>
      <c r="B3" s="22"/>
      <c r="C3" s="23"/>
      <c r="D3" s="22"/>
      <c r="E3" s="23"/>
      <c r="F3" s="22"/>
      <c r="G3" s="23"/>
      <c r="H3" s="22"/>
      <c r="I3" s="22"/>
      <c r="J3" s="22"/>
      <c r="K3" s="22"/>
      <c r="L3" s="22"/>
      <c r="M3" s="22"/>
      <c r="N3" s="22"/>
    </row>
    <row r="4" spans="1:20" s="211" customFormat="1" ht="13.5" customHeight="1">
      <c r="A4" s="634" t="s">
        <v>102</v>
      </c>
      <c r="B4" s="619" t="s">
        <v>191</v>
      </c>
      <c r="C4" s="619"/>
      <c r="D4" s="619"/>
      <c r="E4" s="619"/>
      <c r="F4" s="619"/>
      <c r="G4" s="619"/>
      <c r="H4" s="75"/>
      <c r="I4" s="619" t="s">
        <v>44</v>
      </c>
      <c r="J4" s="619"/>
      <c r="K4" s="619"/>
      <c r="L4" s="619"/>
      <c r="M4" s="619"/>
      <c r="N4" s="619"/>
    </row>
    <row r="5" spans="1:20" s="211" customFormat="1" ht="14.4" customHeight="1">
      <c r="A5" s="634"/>
      <c r="B5" s="626"/>
      <c r="C5" s="626"/>
      <c r="D5" s="626"/>
      <c r="E5" s="626"/>
      <c r="F5" s="626"/>
      <c r="G5" s="626"/>
      <c r="H5" s="75"/>
      <c r="I5" s="626"/>
      <c r="J5" s="626"/>
      <c r="K5" s="626"/>
      <c r="L5" s="626"/>
      <c r="M5" s="626"/>
      <c r="N5" s="626"/>
    </row>
    <row r="6" spans="1:20" s="211" customFormat="1" ht="6" customHeight="1">
      <c r="A6" s="634"/>
      <c r="B6" s="4"/>
      <c r="C6" s="76"/>
      <c r="D6" s="4"/>
      <c r="E6" s="76"/>
      <c r="F6" s="4"/>
      <c r="G6" s="76"/>
      <c r="H6" s="75"/>
      <c r="I6" s="4"/>
      <c r="J6" s="4"/>
      <c r="K6" s="4"/>
      <c r="L6" s="4"/>
      <c r="M6" s="4"/>
      <c r="N6" s="4"/>
    </row>
    <row r="7" spans="1:20" s="211" customFormat="1" ht="25.5" customHeight="1">
      <c r="A7" s="634"/>
      <c r="B7" s="620" t="s">
        <v>0</v>
      </c>
      <c r="C7" s="620"/>
      <c r="D7" s="621" t="s">
        <v>54</v>
      </c>
      <c r="E7" s="621"/>
      <c r="F7" s="621"/>
      <c r="G7" s="621"/>
      <c r="H7" s="193"/>
      <c r="I7" s="620" t="s">
        <v>0</v>
      </c>
      <c r="J7" s="620"/>
      <c r="K7" s="621" t="s">
        <v>54</v>
      </c>
      <c r="L7" s="621"/>
      <c r="M7" s="621"/>
      <c r="N7" s="621"/>
    </row>
    <row r="8" spans="1:20" s="211" customFormat="1" ht="6" customHeight="1">
      <c r="A8" s="634"/>
      <c r="B8" s="620"/>
      <c r="C8" s="620"/>
      <c r="D8" s="9"/>
      <c r="E8" s="10"/>
      <c r="F8" s="9"/>
      <c r="G8" s="10"/>
      <c r="H8" s="193"/>
      <c r="I8" s="620"/>
      <c r="J8" s="620"/>
      <c r="K8" s="9"/>
      <c r="L8" s="9"/>
      <c r="M8" s="9"/>
      <c r="N8" s="9"/>
    </row>
    <row r="9" spans="1:20" s="211" customFormat="1" ht="6" customHeight="1">
      <c r="A9" s="634"/>
      <c r="B9" s="620"/>
      <c r="C9" s="620"/>
      <c r="D9" s="193"/>
      <c r="E9" s="77"/>
      <c r="F9" s="193"/>
      <c r="G9" s="77"/>
      <c r="H9" s="193"/>
      <c r="I9" s="620"/>
      <c r="J9" s="620"/>
      <c r="K9" s="193"/>
      <c r="L9" s="193"/>
      <c r="M9" s="193"/>
      <c r="N9" s="193"/>
    </row>
    <row r="10" spans="1:20" s="211" customFormat="1" ht="25.5" customHeight="1">
      <c r="A10" s="634"/>
      <c r="B10" s="620"/>
      <c r="C10" s="620"/>
      <c r="D10" s="622" t="s">
        <v>1</v>
      </c>
      <c r="E10" s="622"/>
      <c r="F10" s="622" t="s">
        <v>2</v>
      </c>
      <c r="G10" s="622"/>
      <c r="H10" s="193"/>
      <c r="I10" s="620"/>
      <c r="J10" s="620"/>
      <c r="K10" s="622" t="s">
        <v>1</v>
      </c>
      <c r="L10" s="622"/>
      <c r="M10" s="622" t="s">
        <v>2</v>
      </c>
      <c r="N10" s="622"/>
    </row>
    <row r="11" spans="1:20" s="211" customFormat="1" ht="6" customHeight="1">
      <c r="A11" s="78"/>
      <c r="B11" s="78"/>
      <c r="C11" s="79"/>
      <c r="D11" s="80"/>
      <c r="E11" s="81"/>
      <c r="F11" s="9"/>
      <c r="G11" s="10"/>
      <c r="H11" s="9"/>
      <c r="I11" s="82"/>
      <c r="J11" s="82"/>
      <c r="K11" s="80"/>
      <c r="L11" s="80"/>
      <c r="M11" s="9"/>
      <c r="N11" s="9"/>
    </row>
    <row r="12" spans="1:20" s="211" customFormat="1" ht="6" customHeight="1">
      <c r="A12" s="348"/>
      <c r="B12" s="212"/>
      <c r="C12" s="215"/>
      <c r="D12" s="212"/>
      <c r="E12" s="215"/>
      <c r="F12" s="212"/>
      <c r="G12" s="215"/>
    </row>
    <row r="13" spans="1:20" s="211" customFormat="1" ht="12">
      <c r="A13" s="83" t="s">
        <v>45</v>
      </c>
      <c r="B13" s="35">
        <f>D13+F13</f>
        <v>346452</v>
      </c>
      <c r="C13" s="84"/>
      <c r="D13" s="37">
        <f>+D14+D15+D25</f>
        <v>89982</v>
      </c>
      <c r="E13" s="73"/>
      <c r="F13" s="37">
        <f>+F14+F15+F25</f>
        <v>256470</v>
      </c>
      <c r="G13" s="85"/>
      <c r="H13" s="49"/>
      <c r="I13" s="40">
        <f>+I14+I15</f>
        <v>100</v>
      </c>
      <c r="J13" s="40"/>
      <c r="K13" s="40">
        <f>+K14+K15</f>
        <v>100</v>
      </c>
      <c r="L13" s="40"/>
      <c r="M13" s="40">
        <f>+M14+M15</f>
        <v>100</v>
      </c>
      <c r="N13" s="49"/>
      <c r="P13" s="614"/>
      <c r="Q13" s="614"/>
      <c r="R13" s="614"/>
      <c r="S13" s="614"/>
      <c r="T13" s="614"/>
    </row>
    <row r="14" spans="1:20" s="353" customFormat="1" ht="11.4">
      <c r="A14" s="86" t="s">
        <v>147</v>
      </c>
      <c r="B14" s="87">
        <f>+D14+F14</f>
        <v>159931</v>
      </c>
      <c r="C14" s="88"/>
      <c r="D14" s="45">
        <v>4262</v>
      </c>
      <c r="E14" s="45"/>
      <c r="F14" s="45">
        <v>155669</v>
      </c>
      <c r="G14" s="90"/>
      <c r="H14" s="91"/>
      <c r="I14" s="92">
        <f t="shared" ref="I14:I25" si="0">B14/SUM($B$14:$B$15)*100</f>
        <v>46.237398486806534</v>
      </c>
      <c r="J14" s="93"/>
      <c r="K14" s="92">
        <f t="shared" ref="K14:K25" si="1">D14/SUM($D$14:$D$15)*100</f>
        <v>4.7396105556976522</v>
      </c>
      <c r="L14" s="93"/>
      <c r="M14" s="92">
        <f t="shared" ref="M14:M22" si="2">F14/SUM($F$14:$F$15)*100</f>
        <v>60.815805100637576</v>
      </c>
      <c r="N14" s="94"/>
      <c r="P14" s="614"/>
      <c r="Q14" s="614"/>
      <c r="R14" s="614"/>
      <c r="S14" s="614"/>
      <c r="T14" s="614"/>
    </row>
    <row r="15" spans="1:20" s="353" customFormat="1" ht="11.4">
      <c r="A15" s="95" t="s">
        <v>96</v>
      </c>
      <c r="B15" s="87">
        <f>+D15+F15</f>
        <v>185960</v>
      </c>
      <c r="C15" s="89"/>
      <c r="D15" s="45">
        <f>D16+D24</f>
        <v>85661</v>
      </c>
      <c r="E15" s="45"/>
      <c r="F15" s="45">
        <f>F16+F24</f>
        <v>100299</v>
      </c>
      <c r="G15" s="90"/>
      <c r="H15" s="91"/>
      <c r="I15" s="47">
        <f t="shared" si="0"/>
        <v>53.762601513193466</v>
      </c>
      <c r="J15" s="93"/>
      <c r="K15" s="47">
        <f t="shared" si="1"/>
        <v>95.260389444302348</v>
      </c>
      <c r="L15" s="93"/>
      <c r="M15" s="47">
        <f t="shared" si="2"/>
        <v>39.184194899362417</v>
      </c>
      <c r="N15" s="94"/>
      <c r="P15" s="614"/>
      <c r="Q15" s="614"/>
      <c r="R15" s="614"/>
      <c r="S15" s="614"/>
      <c r="T15" s="614"/>
    </row>
    <row r="16" spans="1:20" s="211" customFormat="1" ht="12">
      <c r="A16" s="96" t="s">
        <v>95</v>
      </c>
      <c r="B16" s="45">
        <f>+D16+F16</f>
        <v>185054</v>
      </c>
      <c r="C16" s="97"/>
      <c r="D16" s="45">
        <f>SUM(D17:D23)</f>
        <v>85661</v>
      </c>
      <c r="E16" s="45"/>
      <c r="F16" s="45">
        <f>SUM(F17:F23)</f>
        <v>99393</v>
      </c>
      <c r="G16" s="85"/>
      <c r="H16" s="46"/>
      <c r="I16" s="47">
        <f t="shared" si="0"/>
        <v>53.500669285988934</v>
      </c>
      <c r="J16" s="60"/>
      <c r="K16" s="47">
        <f t="shared" si="1"/>
        <v>95.260389444302348</v>
      </c>
      <c r="L16" s="60"/>
      <c r="M16" s="47">
        <f t="shared" si="2"/>
        <v>38.830244405550694</v>
      </c>
      <c r="N16" s="98"/>
      <c r="P16" s="614"/>
      <c r="Q16" s="614"/>
      <c r="R16" s="614"/>
      <c r="S16" s="614"/>
      <c r="T16" s="614"/>
    </row>
    <row r="17" spans="1:20" s="211" customFormat="1" ht="12">
      <c r="A17" s="99" t="s">
        <v>100</v>
      </c>
      <c r="B17" s="45">
        <f t="shared" ref="B17:B25" si="3">+D17+F17</f>
        <v>79294</v>
      </c>
      <c r="C17" s="97"/>
      <c r="D17" s="45">
        <v>59201</v>
      </c>
      <c r="E17" s="45"/>
      <c r="F17" s="45">
        <v>20093</v>
      </c>
      <c r="G17" s="85"/>
      <c r="H17" s="46"/>
      <c r="I17" s="47">
        <f t="shared" si="0"/>
        <v>22.92456294034826</v>
      </c>
      <c r="J17" s="60"/>
      <c r="K17" s="47">
        <f t="shared" si="1"/>
        <v>65.835214572467564</v>
      </c>
      <c r="L17" s="60"/>
      <c r="M17" s="47">
        <f t="shared" si="2"/>
        <v>7.8498093511688962</v>
      </c>
      <c r="N17" s="98"/>
      <c r="P17" s="614"/>
      <c r="Q17" s="614"/>
      <c r="R17" s="614"/>
      <c r="S17" s="614"/>
      <c r="T17" s="614"/>
    </row>
    <row r="18" spans="1:20" s="211" customFormat="1" ht="12">
      <c r="A18" s="99" t="s">
        <v>116</v>
      </c>
      <c r="B18" s="45">
        <f t="shared" si="3"/>
        <v>10933</v>
      </c>
      <c r="C18" s="97"/>
      <c r="D18" s="45">
        <v>8369</v>
      </c>
      <c r="E18" s="45"/>
      <c r="F18" s="45">
        <v>2564</v>
      </c>
      <c r="G18" s="85"/>
      <c r="H18" s="46"/>
      <c r="I18" s="47">
        <f t="shared" si="0"/>
        <v>3.1608223399857178</v>
      </c>
      <c r="J18" s="60"/>
      <c r="K18" s="47">
        <f t="shared" si="1"/>
        <v>9.3068514173237098</v>
      </c>
      <c r="L18" s="60"/>
      <c r="M18" s="47">
        <f t="shared" si="2"/>
        <v>1.0016877109638704</v>
      </c>
      <c r="N18" s="98"/>
      <c r="P18" s="614"/>
      <c r="Q18" s="614"/>
      <c r="R18" s="614"/>
      <c r="S18" s="614"/>
      <c r="T18" s="614"/>
    </row>
    <row r="19" spans="1:20" s="211" customFormat="1" ht="11.4">
      <c r="A19" s="99" t="s">
        <v>99</v>
      </c>
      <c r="B19" s="45">
        <f t="shared" si="3"/>
        <v>11850</v>
      </c>
      <c r="C19" s="97"/>
      <c r="D19" s="45">
        <v>7619</v>
      </c>
      <c r="E19" s="45"/>
      <c r="F19" s="45">
        <v>4231</v>
      </c>
      <c r="G19" s="97" t="s">
        <v>184</v>
      </c>
      <c r="H19" s="46"/>
      <c r="I19" s="47">
        <f t="shared" si="0"/>
        <v>3.4259347597942704</v>
      </c>
      <c r="J19" s="60"/>
      <c r="K19" s="47">
        <f t="shared" si="1"/>
        <v>8.4728045105256715</v>
      </c>
      <c r="L19" s="60"/>
      <c r="M19" s="47">
        <f t="shared" si="2"/>
        <v>1.6529409926240781</v>
      </c>
      <c r="N19" s="98"/>
      <c r="P19" s="614"/>
      <c r="Q19" s="614"/>
      <c r="R19" s="614"/>
      <c r="S19" s="614"/>
      <c r="T19" s="614"/>
    </row>
    <row r="20" spans="1:20" s="211" customFormat="1" ht="12">
      <c r="A20" s="99" t="s">
        <v>101</v>
      </c>
      <c r="B20" s="45">
        <f t="shared" si="3"/>
        <v>12736</v>
      </c>
      <c r="C20" s="97"/>
      <c r="D20" s="45">
        <v>9294</v>
      </c>
      <c r="E20" s="45"/>
      <c r="F20" s="45">
        <v>3442</v>
      </c>
      <c r="G20" s="85" t="s">
        <v>184</v>
      </c>
      <c r="H20" s="46"/>
      <c r="I20" s="47">
        <f t="shared" si="0"/>
        <v>3.6820848186278337</v>
      </c>
      <c r="J20" s="60"/>
      <c r="K20" s="47">
        <f t="shared" si="1"/>
        <v>10.335509269041291</v>
      </c>
      <c r="L20" s="60"/>
      <c r="M20" s="47">
        <f t="shared" si="2"/>
        <v>1.3446993374171772</v>
      </c>
      <c r="N20" s="98"/>
      <c r="P20" s="614"/>
      <c r="Q20" s="614"/>
      <c r="R20" s="614"/>
      <c r="S20" s="614"/>
      <c r="T20" s="614"/>
    </row>
    <row r="21" spans="1:20" s="211" customFormat="1" ht="11.4">
      <c r="A21" s="99" t="s">
        <v>98</v>
      </c>
      <c r="B21" s="45">
        <f t="shared" si="3"/>
        <v>692</v>
      </c>
      <c r="C21" s="97" t="s">
        <v>184</v>
      </c>
      <c r="D21" s="45">
        <v>562</v>
      </c>
      <c r="E21" s="45" t="s">
        <v>184</v>
      </c>
      <c r="F21" s="45">
        <v>130</v>
      </c>
      <c r="G21" s="97" t="s">
        <v>184</v>
      </c>
      <c r="H21" s="46"/>
      <c r="I21" s="47">
        <f t="shared" si="0"/>
        <v>0.20006302563524347</v>
      </c>
      <c r="J21" s="60"/>
      <c r="K21" s="47">
        <f t="shared" si="1"/>
        <v>0.62497914882733008</v>
      </c>
      <c r="L21" s="60"/>
      <c r="M21" s="47">
        <f t="shared" si="2"/>
        <v>5.0787598449806223E-2</v>
      </c>
      <c r="N21" s="98"/>
      <c r="P21" s="614"/>
      <c r="Q21" s="614"/>
      <c r="R21" s="614"/>
      <c r="S21" s="614"/>
      <c r="T21" s="614"/>
    </row>
    <row r="22" spans="1:20" s="211" customFormat="1" ht="12">
      <c r="A22" s="99" t="s">
        <v>94</v>
      </c>
      <c r="B22" s="45">
        <f>+D22+F22</f>
        <v>69237</v>
      </c>
      <c r="C22" s="97"/>
      <c r="D22" s="45">
        <v>616</v>
      </c>
      <c r="E22" s="45" t="s">
        <v>184</v>
      </c>
      <c r="F22" s="45">
        <v>68621</v>
      </c>
      <c r="G22" s="85"/>
      <c r="H22" s="46"/>
      <c r="I22" s="47">
        <f t="shared" si="0"/>
        <v>20.016999575010626</v>
      </c>
      <c r="J22" s="60"/>
      <c r="K22" s="47">
        <f t="shared" si="1"/>
        <v>0.68503052611678883</v>
      </c>
      <c r="L22" s="60"/>
      <c r="M22" s="47">
        <f t="shared" si="2"/>
        <v>26.80842917864733</v>
      </c>
      <c r="N22" s="98"/>
      <c r="P22" s="614"/>
      <c r="Q22" s="614"/>
      <c r="R22" s="614"/>
      <c r="S22" s="614"/>
      <c r="T22" s="614"/>
    </row>
    <row r="23" spans="1:20" s="211" customFormat="1" ht="11.4">
      <c r="A23" s="96" t="s">
        <v>216</v>
      </c>
      <c r="B23" s="45">
        <f t="shared" si="3"/>
        <v>312</v>
      </c>
      <c r="C23" s="45"/>
      <c r="D23" s="45">
        <v>0</v>
      </c>
      <c r="E23" s="45"/>
      <c r="F23" s="45">
        <v>312</v>
      </c>
      <c r="G23" s="45"/>
      <c r="H23" s="45"/>
      <c r="I23" s="45"/>
      <c r="J23" s="45"/>
      <c r="K23" s="47">
        <f>D23/SUM($F$14:$F$15)*100</f>
        <v>0</v>
      </c>
      <c r="L23" s="45"/>
      <c r="M23" s="47">
        <f>F23/SUM($F$14:$F$15)*100</f>
        <v>0.12189023627953494</v>
      </c>
      <c r="N23" s="98"/>
      <c r="P23" s="614"/>
      <c r="Q23" s="614"/>
      <c r="R23" s="614"/>
      <c r="S23" s="614"/>
      <c r="T23" s="614"/>
    </row>
    <row r="24" spans="1:20" s="211" customFormat="1" ht="11.4">
      <c r="A24" s="96" t="s">
        <v>97</v>
      </c>
      <c r="B24" s="45">
        <f>+D24+F24</f>
        <v>906</v>
      </c>
      <c r="C24" s="97" t="s">
        <v>184</v>
      </c>
      <c r="D24" s="45">
        <v>0</v>
      </c>
      <c r="E24" s="45"/>
      <c r="F24" s="45">
        <v>906</v>
      </c>
      <c r="G24" s="97" t="s">
        <v>184</v>
      </c>
      <c r="H24" s="46"/>
      <c r="I24" s="47">
        <f>B24/SUM($B$14:$B$15)*100</f>
        <v>0.26193222720452397</v>
      </c>
      <c r="J24" s="60"/>
      <c r="K24" s="47">
        <f>D24/SUM($D$14:$D$15)*100</f>
        <v>0</v>
      </c>
      <c r="L24" s="60"/>
      <c r="M24" s="47">
        <f>F24/SUM($F$14:$F$15)*100</f>
        <v>0.35395049381172644</v>
      </c>
      <c r="N24" s="98"/>
      <c r="P24" s="610"/>
      <c r="Q24" s="610"/>
      <c r="R24" s="610"/>
      <c r="S24" s="610"/>
      <c r="T24" s="610"/>
    </row>
    <row r="25" spans="1:20" s="211" customFormat="1" ht="11.4">
      <c r="A25" s="42" t="s">
        <v>3</v>
      </c>
      <c r="B25" s="45">
        <f t="shared" si="3"/>
        <v>561</v>
      </c>
      <c r="C25" s="97" t="s">
        <v>184</v>
      </c>
      <c r="D25" s="45">
        <v>59</v>
      </c>
      <c r="E25" s="45" t="s">
        <v>184</v>
      </c>
      <c r="F25" s="45">
        <v>502</v>
      </c>
      <c r="G25" s="97" t="s">
        <v>184</v>
      </c>
      <c r="H25" s="46"/>
      <c r="I25" s="47">
        <f t="shared" si="0"/>
        <v>0.16218982280545027</v>
      </c>
      <c r="J25" s="60"/>
      <c r="K25" s="47">
        <f t="shared" si="1"/>
        <v>6.5611690001445677E-2</v>
      </c>
      <c r="L25" s="60"/>
      <c r="M25" s="47">
        <f>F25/SUM($F$14:$F$15)*100</f>
        <v>0.19611826478309791</v>
      </c>
      <c r="N25" s="98"/>
    </row>
    <row r="26" spans="1:20" s="211" customFormat="1" ht="6" customHeight="1">
      <c r="A26" s="357"/>
      <c r="B26" s="358"/>
      <c r="C26" s="359"/>
      <c r="D26" s="358"/>
      <c r="E26" s="360"/>
      <c r="F26" s="358"/>
      <c r="G26" s="359"/>
      <c r="H26" s="361"/>
      <c r="I26" s="362"/>
      <c r="J26" s="362"/>
      <c r="K26" s="362"/>
      <c r="L26" s="362"/>
      <c r="M26" s="362"/>
      <c r="N26" s="222"/>
    </row>
    <row r="27" spans="1:20" s="211" customFormat="1" ht="12">
      <c r="A27" s="349" t="s">
        <v>135</v>
      </c>
      <c r="B27" s="363">
        <f>+D27+F27</f>
        <v>33983</v>
      </c>
      <c r="C27" s="217"/>
      <c r="D27" s="363">
        <f>+D28+D29+D37</f>
        <v>8739</v>
      </c>
      <c r="E27" s="364"/>
      <c r="F27" s="363">
        <f>+F28+F29+F37</f>
        <v>25244</v>
      </c>
      <c r="G27" s="217"/>
      <c r="H27" s="293"/>
      <c r="I27" s="230">
        <f>+I28+I29</f>
        <v>100</v>
      </c>
      <c r="J27" s="230"/>
      <c r="K27" s="230">
        <f>+K28+K29</f>
        <v>99.999999999999986</v>
      </c>
      <c r="L27" s="230"/>
      <c r="M27" s="230">
        <f>+M28+M29</f>
        <v>100</v>
      </c>
      <c r="N27" s="293"/>
    </row>
    <row r="28" spans="1:20" s="353" customFormat="1" ht="11.4">
      <c r="A28" s="350" t="s">
        <v>147</v>
      </c>
      <c r="B28" s="365">
        <f>+D28+F28</f>
        <v>20300</v>
      </c>
      <c r="C28" s="355"/>
      <c r="D28" s="221">
        <v>596</v>
      </c>
      <c r="E28" s="221" t="s">
        <v>184</v>
      </c>
      <c r="F28" s="221">
        <v>19704</v>
      </c>
      <c r="G28" s="355"/>
      <c r="H28" s="366"/>
      <c r="I28" s="352">
        <f t="shared" ref="I28:I36" si="4">B28/SUM($B$28:$B$29)*100</f>
        <v>60.025429492297235</v>
      </c>
      <c r="J28" s="352"/>
      <c r="K28" s="352">
        <f t="shared" ref="K28:K37" si="5">D28/SUM($D$28:$D$29)*100</f>
        <v>6.8200022885913718</v>
      </c>
      <c r="L28" s="352"/>
      <c r="M28" s="352">
        <f t="shared" ref="M28:M36" si="6">F28/SUM($F$28:$F$29)*100</f>
        <v>78.564593301435409</v>
      </c>
      <c r="N28" s="351"/>
    </row>
    <row r="29" spans="1:20" s="353" customFormat="1" ht="11.4">
      <c r="A29" s="354" t="s">
        <v>96</v>
      </c>
      <c r="B29" s="365">
        <f>+D29+F29</f>
        <v>13519</v>
      </c>
      <c r="C29" s="355"/>
      <c r="D29" s="367">
        <f>+D30+D36</f>
        <v>8143</v>
      </c>
      <c r="E29" s="368"/>
      <c r="F29" s="367">
        <f>+F30+F36</f>
        <v>5376</v>
      </c>
      <c r="G29" s="355"/>
      <c r="H29" s="366"/>
      <c r="I29" s="352">
        <f t="shared" si="4"/>
        <v>39.974570507702772</v>
      </c>
      <c r="J29" s="352"/>
      <c r="K29" s="352">
        <f t="shared" si="5"/>
        <v>93.179997711408618</v>
      </c>
      <c r="L29" s="352"/>
      <c r="M29" s="352">
        <f t="shared" si="6"/>
        <v>21.435406698564595</v>
      </c>
      <c r="N29" s="351"/>
    </row>
    <row r="30" spans="1:20" s="211" customFormat="1" ht="11.4">
      <c r="A30" s="257" t="s">
        <v>95</v>
      </c>
      <c r="B30" s="221">
        <f>+D30+F30</f>
        <v>13281</v>
      </c>
      <c r="C30" s="215"/>
      <c r="D30" s="369">
        <f>SUM(D31:D35)</f>
        <v>8143</v>
      </c>
      <c r="E30" s="370"/>
      <c r="F30" s="369">
        <f>SUM(F31:F35)</f>
        <v>5138</v>
      </c>
      <c r="G30" s="215"/>
      <c r="H30" s="361"/>
      <c r="I30" s="352">
        <f t="shared" si="4"/>
        <v>39.270824092965498</v>
      </c>
      <c r="J30" s="244"/>
      <c r="K30" s="244">
        <f t="shared" si="5"/>
        <v>93.179997711408618</v>
      </c>
      <c r="L30" s="244"/>
      <c r="M30" s="244">
        <f t="shared" si="6"/>
        <v>20.486443381180223</v>
      </c>
      <c r="N30" s="340"/>
    </row>
    <row r="31" spans="1:20" s="211" customFormat="1" ht="11.4">
      <c r="A31" s="356" t="s">
        <v>100</v>
      </c>
      <c r="B31" s="221">
        <f t="shared" ref="B31:B37" si="7">+D31+F31</f>
        <v>2309</v>
      </c>
      <c r="C31" s="215"/>
      <c r="D31" s="221">
        <v>42</v>
      </c>
      <c r="E31" s="221" t="s">
        <v>184</v>
      </c>
      <c r="F31" s="221">
        <v>2267</v>
      </c>
      <c r="G31" s="215"/>
      <c r="H31" s="361"/>
      <c r="I31" s="352">
        <f t="shared" si="4"/>
        <v>6.8275229900351873</v>
      </c>
      <c r="J31" s="244"/>
      <c r="K31" s="244">
        <f t="shared" si="5"/>
        <v>0.48060418812221078</v>
      </c>
      <c r="L31" s="244"/>
      <c r="M31" s="244">
        <f t="shared" si="6"/>
        <v>9.039074960127591</v>
      </c>
      <c r="N31" s="340"/>
    </row>
    <row r="32" spans="1:20" s="211" customFormat="1" ht="11.4">
      <c r="A32" s="356" t="s">
        <v>116</v>
      </c>
      <c r="B32" s="221">
        <f t="shared" si="7"/>
        <v>10651</v>
      </c>
      <c r="C32" s="215"/>
      <c r="D32" s="221">
        <v>8087</v>
      </c>
      <c r="E32" s="221"/>
      <c r="F32" s="221">
        <v>2564</v>
      </c>
      <c r="G32" s="215"/>
      <c r="H32" s="361"/>
      <c r="I32" s="352">
        <f t="shared" si="4"/>
        <v>31.494130518347674</v>
      </c>
      <c r="J32" s="244"/>
      <c r="K32" s="244">
        <f t="shared" si="5"/>
        <v>92.539192127245684</v>
      </c>
      <c r="L32" s="244"/>
      <c r="M32" s="244">
        <f t="shared" si="6"/>
        <v>10.223285486443382</v>
      </c>
      <c r="N32" s="340"/>
    </row>
    <row r="33" spans="1:14" s="211" customFormat="1" ht="11.4">
      <c r="A33" s="356" t="s">
        <v>98</v>
      </c>
      <c r="B33" s="221">
        <f t="shared" si="7"/>
        <v>106</v>
      </c>
      <c r="C33" s="214" t="s">
        <v>184</v>
      </c>
      <c r="D33" s="221">
        <v>0</v>
      </c>
      <c r="E33" s="221"/>
      <c r="F33" s="221">
        <v>106</v>
      </c>
      <c r="G33" s="214" t="s">
        <v>184</v>
      </c>
      <c r="H33" s="222"/>
      <c r="I33" s="352">
        <f t="shared" si="4"/>
        <v>0.31343327715189684</v>
      </c>
      <c r="J33" s="244"/>
      <c r="K33" s="244">
        <f t="shared" si="5"/>
        <v>0</v>
      </c>
      <c r="L33" s="244"/>
      <c r="M33" s="244">
        <f t="shared" si="6"/>
        <v>0.42264752791068577</v>
      </c>
      <c r="N33" s="222"/>
    </row>
    <row r="34" spans="1:14" s="211" customFormat="1" ht="11.4">
      <c r="A34" s="356" t="s">
        <v>94</v>
      </c>
      <c r="B34" s="221">
        <f t="shared" si="7"/>
        <v>162</v>
      </c>
      <c r="C34" s="214" t="s">
        <v>184</v>
      </c>
      <c r="D34" s="221">
        <v>14</v>
      </c>
      <c r="E34" s="221" t="s">
        <v>184</v>
      </c>
      <c r="F34" s="221">
        <v>148</v>
      </c>
      <c r="G34" s="214" t="s">
        <v>184</v>
      </c>
      <c r="H34" s="361"/>
      <c r="I34" s="352">
        <f t="shared" si="4"/>
        <v>0.47902066885478578</v>
      </c>
      <c r="J34" s="244"/>
      <c r="K34" s="244">
        <f t="shared" si="5"/>
        <v>0.16020139604073694</v>
      </c>
      <c r="L34" s="244"/>
      <c r="M34" s="244">
        <f t="shared" si="6"/>
        <v>0.5901116427432217</v>
      </c>
      <c r="N34" s="222"/>
    </row>
    <row r="35" spans="1:14" s="211" customFormat="1" ht="11.4">
      <c r="A35" s="257" t="s">
        <v>216</v>
      </c>
      <c r="B35" s="221">
        <f t="shared" si="7"/>
        <v>53</v>
      </c>
      <c r="C35" s="214"/>
      <c r="D35" s="221">
        <v>0</v>
      </c>
      <c r="E35" s="221"/>
      <c r="F35" s="221">
        <v>53</v>
      </c>
      <c r="G35" s="214"/>
      <c r="H35" s="361"/>
      <c r="I35" s="352"/>
      <c r="J35" s="244"/>
      <c r="K35" s="244">
        <f t="shared" si="5"/>
        <v>0</v>
      </c>
      <c r="L35" s="244"/>
      <c r="M35" s="244"/>
      <c r="N35" s="222"/>
    </row>
    <row r="36" spans="1:14" s="353" customFormat="1" ht="11.4">
      <c r="A36" s="257" t="s">
        <v>97</v>
      </c>
      <c r="B36" s="221">
        <f t="shared" si="7"/>
        <v>238</v>
      </c>
      <c r="C36" s="214" t="s">
        <v>184</v>
      </c>
      <c r="D36" s="221">
        <v>0</v>
      </c>
      <c r="E36" s="221"/>
      <c r="F36" s="221">
        <v>238</v>
      </c>
      <c r="G36" s="214" t="s">
        <v>184</v>
      </c>
      <c r="H36" s="351"/>
      <c r="I36" s="352">
        <f t="shared" si="4"/>
        <v>0.70374641473727784</v>
      </c>
      <c r="J36" s="244"/>
      <c r="K36" s="244">
        <f t="shared" si="5"/>
        <v>0</v>
      </c>
      <c r="L36" s="244"/>
      <c r="M36" s="244">
        <f t="shared" si="6"/>
        <v>0.94896331738437012</v>
      </c>
      <c r="N36" s="371"/>
    </row>
    <row r="37" spans="1:14" s="353" customFormat="1" ht="11.4">
      <c r="A37" s="248" t="s">
        <v>3</v>
      </c>
      <c r="B37" s="221">
        <f t="shared" si="7"/>
        <v>164</v>
      </c>
      <c r="C37" s="214" t="s">
        <v>184</v>
      </c>
      <c r="D37" s="221">
        <v>0</v>
      </c>
      <c r="E37" s="221"/>
      <c r="F37" s="221">
        <v>164</v>
      </c>
      <c r="G37" s="214" t="s">
        <v>184</v>
      </c>
      <c r="H37" s="351"/>
      <c r="I37" s="373" t="s">
        <v>108</v>
      </c>
      <c r="J37" s="372"/>
      <c r="K37" s="372">
        <f t="shared" si="5"/>
        <v>0</v>
      </c>
      <c r="L37" s="372"/>
      <c r="M37" s="372" t="s">
        <v>108</v>
      </c>
      <c r="N37" s="371"/>
    </row>
    <row r="38" spans="1:14" s="211" customFormat="1" ht="6" customHeight="1">
      <c r="A38" s="248"/>
      <c r="B38" s="358"/>
      <c r="C38" s="359"/>
      <c r="D38" s="358"/>
      <c r="E38" s="360"/>
      <c r="F38" s="358"/>
      <c r="G38" s="359"/>
      <c r="H38" s="361"/>
      <c r="I38" s="362"/>
      <c r="J38" s="362"/>
      <c r="K38" s="362"/>
      <c r="L38" s="362"/>
      <c r="M38" s="362"/>
      <c r="N38" s="222"/>
    </row>
    <row r="39" spans="1:14" s="211" customFormat="1" ht="12">
      <c r="A39" s="349" t="s">
        <v>134</v>
      </c>
      <c r="B39" s="363">
        <f>+D39+F39</f>
        <v>110342</v>
      </c>
      <c r="C39" s="374"/>
      <c r="D39" s="363">
        <f>+D40+D41</f>
        <v>80698</v>
      </c>
      <c r="E39" s="364"/>
      <c r="F39" s="363">
        <f>+F40+F41</f>
        <v>29644</v>
      </c>
      <c r="G39" s="217"/>
      <c r="H39" s="293"/>
      <c r="I39" s="230">
        <f>+I40+I41</f>
        <v>100</v>
      </c>
      <c r="J39" s="230"/>
      <c r="K39" s="230">
        <f>+K40+K41</f>
        <v>100</v>
      </c>
      <c r="L39" s="230"/>
      <c r="M39" s="230">
        <f>+M40+M41</f>
        <v>100</v>
      </c>
      <c r="N39" s="293"/>
    </row>
    <row r="40" spans="1:14" s="353" customFormat="1" ht="11.4">
      <c r="A40" s="350" t="s">
        <v>147</v>
      </c>
      <c r="B40" s="365">
        <f>+D40+F40</f>
        <v>7498</v>
      </c>
      <c r="C40" s="375"/>
      <c r="D40" s="221">
        <v>3617</v>
      </c>
      <c r="E40" s="221" t="s">
        <v>184</v>
      </c>
      <c r="F40" s="221">
        <v>3881</v>
      </c>
      <c r="G40" s="355" t="s">
        <v>184</v>
      </c>
      <c r="H40" s="366"/>
      <c r="I40" s="352">
        <f t="shared" ref="I40:I48" si="8">B40/SUM($B$40:$B$41)*100</f>
        <v>6.7952366279385901</v>
      </c>
      <c r="J40" s="352"/>
      <c r="K40" s="352">
        <f t="shared" ref="K40:K48" si="9">D40/SUM($D$40:$D$41)*100</f>
        <v>4.4821432997100299</v>
      </c>
      <c r="L40" s="352"/>
      <c r="M40" s="352">
        <f t="shared" ref="M40:M49" si="10">F40/SUM($F$40:$F$41)*100</f>
        <v>13.092025367696666</v>
      </c>
      <c r="N40" s="351"/>
    </row>
    <row r="41" spans="1:14" s="353" customFormat="1" ht="11.4">
      <c r="A41" s="354" t="s">
        <v>96</v>
      </c>
      <c r="B41" s="365">
        <f>+D41+F41</f>
        <v>102844</v>
      </c>
      <c r="C41" s="375"/>
      <c r="D41" s="221">
        <f>+D42+D49</f>
        <v>77081</v>
      </c>
      <c r="E41" s="221"/>
      <c r="F41" s="221">
        <f>+F42+F49</f>
        <v>25763</v>
      </c>
      <c r="G41" s="355"/>
      <c r="H41" s="366"/>
      <c r="I41" s="352">
        <f t="shared" si="8"/>
        <v>93.204763372061407</v>
      </c>
      <c r="J41" s="352"/>
      <c r="K41" s="352">
        <f t="shared" si="9"/>
        <v>95.517856700289968</v>
      </c>
      <c r="L41" s="352"/>
      <c r="M41" s="352">
        <f t="shared" si="10"/>
        <v>86.907974632303336</v>
      </c>
      <c r="N41" s="351"/>
    </row>
    <row r="42" spans="1:14" s="211" customFormat="1" ht="11.4">
      <c r="A42" s="257" t="s">
        <v>95</v>
      </c>
      <c r="B42" s="221">
        <f>+D42+F42</f>
        <v>102785</v>
      </c>
      <c r="C42" s="374"/>
      <c r="D42" s="221">
        <f>SUM(D43:D48)</f>
        <v>77022</v>
      </c>
      <c r="E42" s="221"/>
      <c r="F42" s="221">
        <f>SUM(F43:F48)</f>
        <v>25763</v>
      </c>
      <c r="G42" s="215"/>
      <c r="H42" s="361"/>
      <c r="I42" s="352">
        <f t="shared" si="8"/>
        <v>93.151293251889584</v>
      </c>
      <c r="J42" s="244"/>
      <c r="K42" s="352">
        <f t="shared" si="9"/>
        <v>95.444744603335891</v>
      </c>
      <c r="L42" s="244"/>
      <c r="M42" s="352">
        <f t="shared" si="10"/>
        <v>86.907974632303336</v>
      </c>
      <c r="N42" s="222"/>
    </row>
    <row r="43" spans="1:14" s="211" customFormat="1" ht="11.4">
      <c r="A43" s="356" t="s">
        <v>100</v>
      </c>
      <c r="B43" s="221">
        <f t="shared" ref="B43:B46" si="11">+D43+F43</f>
        <v>76753</v>
      </c>
      <c r="C43" s="374"/>
      <c r="D43" s="221">
        <v>59159</v>
      </c>
      <c r="E43" s="221"/>
      <c r="F43" s="221">
        <v>17594</v>
      </c>
      <c r="G43" s="215"/>
      <c r="H43" s="361"/>
      <c r="I43" s="352">
        <f t="shared" si="8"/>
        <v>69.559188704210555</v>
      </c>
      <c r="J43" s="244"/>
      <c r="K43" s="352">
        <f t="shared" si="9"/>
        <v>73.309127859426511</v>
      </c>
      <c r="L43" s="244"/>
      <c r="M43" s="352">
        <f t="shared" si="10"/>
        <v>59.350964782080695</v>
      </c>
      <c r="N43" s="336"/>
    </row>
    <row r="44" spans="1:14" s="211" customFormat="1" ht="11.4">
      <c r="A44" s="356" t="s">
        <v>116</v>
      </c>
      <c r="B44" s="221">
        <f t="shared" si="11"/>
        <v>282</v>
      </c>
      <c r="C44" s="214" t="s">
        <v>184</v>
      </c>
      <c r="D44" s="221">
        <v>282</v>
      </c>
      <c r="E44" s="221" t="s">
        <v>184</v>
      </c>
      <c r="F44" s="221">
        <v>0</v>
      </c>
      <c r="G44" s="214"/>
      <c r="H44" s="361"/>
      <c r="I44" s="352">
        <f t="shared" si="8"/>
        <v>0.25556904895687949</v>
      </c>
      <c r="J44" s="244"/>
      <c r="K44" s="352">
        <f t="shared" si="9"/>
        <v>0.34945103967880242</v>
      </c>
      <c r="L44" s="244"/>
      <c r="M44" s="352">
        <f t="shared" si="10"/>
        <v>0</v>
      </c>
      <c r="N44" s="340"/>
    </row>
    <row r="45" spans="1:14" s="211" customFormat="1" ht="11.4">
      <c r="A45" s="356" t="s">
        <v>99</v>
      </c>
      <c r="B45" s="221">
        <f t="shared" si="11"/>
        <v>11850</v>
      </c>
      <c r="C45" s="374"/>
      <c r="D45" s="221">
        <v>7619</v>
      </c>
      <c r="E45" s="221"/>
      <c r="F45" s="221">
        <v>4231</v>
      </c>
      <c r="G45" s="214" t="s">
        <v>184</v>
      </c>
      <c r="H45" s="361"/>
      <c r="I45" s="352">
        <f t="shared" si="8"/>
        <v>10.739337695528448</v>
      </c>
      <c r="J45" s="244"/>
      <c r="K45" s="352">
        <f t="shared" si="9"/>
        <v>9.4413740117475022</v>
      </c>
      <c r="L45" s="244"/>
      <c r="M45" s="352">
        <f t="shared" si="10"/>
        <v>14.272702739171503</v>
      </c>
      <c r="N45" s="340"/>
    </row>
    <row r="46" spans="1:14" s="211" customFormat="1" ht="11.4">
      <c r="A46" s="356" t="s">
        <v>101</v>
      </c>
      <c r="B46" s="221">
        <f t="shared" si="11"/>
        <v>12072</v>
      </c>
      <c r="C46" s="374"/>
      <c r="D46" s="221">
        <v>9294</v>
      </c>
      <c r="E46" s="221"/>
      <c r="F46" s="221">
        <v>2778</v>
      </c>
      <c r="G46" s="214" t="s">
        <v>184</v>
      </c>
      <c r="H46" s="361"/>
      <c r="I46" s="352">
        <f t="shared" si="8"/>
        <v>10.940530351090247</v>
      </c>
      <c r="J46" s="244"/>
      <c r="K46" s="352">
        <f t="shared" si="9"/>
        <v>11.517014052392872</v>
      </c>
      <c r="L46" s="244"/>
      <c r="M46" s="352">
        <f t="shared" si="10"/>
        <v>9.3712049655916889</v>
      </c>
      <c r="N46" s="340"/>
    </row>
    <row r="47" spans="1:14" s="211" customFormat="1" ht="11.4">
      <c r="A47" s="356" t="s">
        <v>98</v>
      </c>
      <c r="B47" s="221">
        <f>+D47+F47</f>
        <v>562</v>
      </c>
      <c r="C47" s="374" t="s">
        <v>184</v>
      </c>
      <c r="D47" s="221">
        <v>562</v>
      </c>
      <c r="E47" s="221" t="s">
        <v>184</v>
      </c>
      <c r="F47" s="221">
        <v>0</v>
      </c>
      <c r="G47" s="214"/>
      <c r="H47" s="361"/>
      <c r="I47" s="352">
        <f t="shared" si="8"/>
        <v>0.50932555146725633</v>
      </c>
      <c r="J47" s="244"/>
      <c r="K47" s="352">
        <f t="shared" si="9"/>
        <v>0.69642370318967017</v>
      </c>
      <c r="L47" s="244"/>
      <c r="M47" s="352">
        <f t="shared" si="10"/>
        <v>0</v>
      </c>
      <c r="N47" s="340"/>
    </row>
    <row r="48" spans="1:14" s="211" customFormat="1" ht="11.4">
      <c r="A48" s="356" t="s">
        <v>94</v>
      </c>
      <c r="B48" s="221">
        <f t="shared" ref="B48:B49" si="12">+D48+F48</f>
        <v>1266</v>
      </c>
      <c r="C48" s="374" t="s">
        <v>184</v>
      </c>
      <c r="D48" s="221">
        <v>106</v>
      </c>
      <c r="E48" s="221" t="s">
        <v>184</v>
      </c>
      <c r="F48" s="221">
        <v>1160</v>
      </c>
      <c r="G48" s="374" t="s">
        <v>184</v>
      </c>
      <c r="H48" s="361"/>
      <c r="I48" s="352">
        <f t="shared" si="8"/>
        <v>1.1473419006362038</v>
      </c>
      <c r="J48" s="244"/>
      <c r="K48" s="352">
        <f t="shared" si="9"/>
        <v>0.13135393690054276</v>
      </c>
      <c r="L48" s="244"/>
      <c r="M48" s="352">
        <f t="shared" si="10"/>
        <v>3.9131021454594523</v>
      </c>
      <c r="N48" s="340"/>
    </row>
    <row r="49" spans="1:14" s="211" customFormat="1" ht="11.4">
      <c r="A49" s="257" t="s">
        <v>3</v>
      </c>
      <c r="B49" s="221">
        <f t="shared" si="12"/>
        <v>59</v>
      </c>
      <c r="C49" s="214" t="s">
        <v>184</v>
      </c>
      <c r="D49" s="221">
        <v>59</v>
      </c>
      <c r="E49" s="221" t="s">
        <v>184</v>
      </c>
      <c r="F49" s="221">
        <v>0</v>
      </c>
      <c r="G49" s="214"/>
      <c r="H49" s="361"/>
      <c r="I49" s="372" t="s">
        <v>108</v>
      </c>
      <c r="J49" s="372"/>
      <c r="K49" s="372" t="s">
        <v>108</v>
      </c>
      <c r="L49" s="244"/>
      <c r="M49" s="352">
        <f t="shared" si="10"/>
        <v>0</v>
      </c>
      <c r="N49" s="376"/>
    </row>
    <row r="50" spans="1:14" s="211" customFormat="1" ht="6" customHeight="1">
      <c r="A50" s="377"/>
      <c r="B50" s="358"/>
      <c r="C50" s="359"/>
      <c r="D50" s="358"/>
      <c r="E50" s="360"/>
      <c r="F50" s="358"/>
      <c r="G50" s="359"/>
      <c r="H50" s="361"/>
      <c r="I50" s="362"/>
      <c r="J50" s="362"/>
      <c r="K50" s="362"/>
      <c r="L50" s="362"/>
      <c r="M50" s="362"/>
      <c r="N50" s="222"/>
    </row>
    <row r="51" spans="1:14" s="211" customFormat="1" ht="13.8">
      <c r="A51" s="349" t="s">
        <v>181</v>
      </c>
      <c r="B51" s="363">
        <f>+D51+F51</f>
        <v>201800</v>
      </c>
      <c r="C51" s="217"/>
      <c r="D51" s="363">
        <f>D52+D53</f>
        <v>545</v>
      </c>
      <c r="E51" s="363" t="s">
        <v>184</v>
      </c>
      <c r="F51" s="363">
        <f>F52+F53</f>
        <v>201255</v>
      </c>
      <c r="G51" s="217"/>
      <c r="H51" s="293"/>
      <c r="I51" s="230">
        <f>I52+I53</f>
        <v>100</v>
      </c>
      <c r="J51" s="230"/>
      <c r="K51" s="230">
        <f t="shared" ref="K51" si="13">K52+K53</f>
        <v>100.00000000000001</v>
      </c>
      <c r="L51" s="230"/>
      <c r="M51" s="230">
        <f t="shared" ref="M51" si="14">M52+M53</f>
        <v>100</v>
      </c>
      <c r="N51" s="293"/>
    </row>
    <row r="52" spans="1:14" s="353" customFormat="1" ht="11.4">
      <c r="A52" s="350" t="s">
        <v>147</v>
      </c>
      <c r="B52" s="365">
        <f>+D52+F52</f>
        <v>131805</v>
      </c>
      <c r="C52" s="355"/>
      <c r="D52" s="221">
        <v>49</v>
      </c>
      <c r="E52" s="221" t="s">
        <v>184</v>
      </c>
      <c r="F52" s="221">
        <v>131756</v>
      </c>
      <c r="G52" s="378"/>
      <c r="H52" s="351"/>
      <c r="I52" s="352">
        <f t="shared" ref="I52:I60" si="15">B52/SUM($B$52:$B$53)*100</f>
        <v>65.314667988107033</v>
      </c>
      <c r="J52" s="352"/>
      <c r="K52" s="352">
        <f t="shared" ref="K52:K61" si="16">D52/SUM($D$52:$D$53)*100</f>
        <v>8.9908256880733948</v>
      </c>
      <c r="L52" s="352"/>
      <c r="M52" s="352">
        <f t="shared" ref="M52:M60" si="17">F52/SUM($F$52:$F$53)*100</f>
        <v>65.467193361655603</v>
      </c>
      <c r="N52" s="351"/>
    </row>
    <row r="53" spans="1:14" s="353" customFormat="1" ht="11.4">
      <c r="A53" s="354" t="s">
        <v>96</v>
      </c>
      <c r="B53" s="365">
        <f>+D53+F53</f>
        <v>69995</v>
      </c>
      <c r="C53" s="375"/>
      <c r="D53" s="221">
        <f>D54+D60</f>
        <v>496</v>
      </c>
      <c r="E53" s="221"/>
      <c r="F53" s="221">
        <f>F54+F60+F61</f>
        <v>69499</v>
      </c>
      <c r="G53" s="355"/>
      <c r="H53" s="351"/>
      <c r="I53" s="352">
        <f t="shared" si="15"/>
        <v>34.68533201189296</v>
      </c>
      <c r="J53" s="352"/>
      <c r="K53" s="352">
        <f t="shared" si="16"/>
        <v>91.009174311926614</v>
      </c>
      <c r="L53" s="352"/>
      <c r="M53" s="352">
        <f t="shared" si="17"/>
        <v>34.53280663834439</v>
      </c>
      <c r="N53" s="351"/>
    </row>
    <row r="54" spans="1:14" s="211" customFormat="1" ht="11.4">
      <c r="A54" s="257" t="s">
        <v>95</v>
      </c>
      <c r="B54" s="221">
        <f>+D54+F54</f>
        <v>68988</v>
      </c>
      <c r="C54" s="374"/>
      <c r="D54" s="221">
        <f>SUM(D55:D59)</f>
        <v>496</v>
      </c>
      <c r="E54" s="221"/>
      <c r="F54" s="221">
        <f>SUM(F55:F59)</f>
        <v>68492</v>
      </c>
      <c r="G54" s="215"/>
      <c r="H54" s="222"/>
      <c r="I54" s="352">
        <f t="shared" si="15"/>
        <v>34.186323092170468</v>
      </c>
      <c r="J54" s="244"/>
      <c r="K54" s="352">
        <f t="shared" si="16"/>
        <v>91.009174311926614</v>
      </c>
      <c r="L54" s="244"/>
      <c r="M54" s="352">
        <f t="shared" si="17"/>
        <v>34.032446398847235</v>
      </c>
      <c r="N54" s="336"/>
    </row>
    <row r="55" spans="1:14" s="211" customFormat="1" ht="11.4">
      <c r="A55" s="356" t="s">
        <v>100</v>
      </c>
      <c r="B55" s="221">
        <f>+D55+F55</f>
        <v>231</v>
      </c>
      <c r="C55" s="374" t="s">
        <v>184</v>
      </c>
      <c r="D55" s="221">
        <v>0</v>
      </c>
      <c r="E55" s="221"/>
      <c r="F55" s="221">
        <v>231</v>
      </c>
      <c r="G55" s="215" t="s">
        <v>184</v>
      </c>
      <c r="H55" s="222"/>
      <c r="I55" s="352">
        <f t="shared" si="15"/>
        <v>0.11446977205153616</v>
      </c>
      <c r="J55" s="244"/>
      <c r="K55" s="352">
        <f t="shared" si="16"/>
        <v>0</v>
      </c>
      <c r="L55" s="244"/>
      <c r="M55" s="352">
        <f t="shared" si="17"/>
        <v>0.11477975702467019</v>
      </c>
      <c r="N55" s="336"/>
    </row>
    <row r="56" spans="1:14" s="211" customFormat="1" ht="11.4">
      <c r="A56" s="356" t="s">
        <v>101</v>
      </c>
      <c r="B56" s="221">
        <f t="shared" ref="B56:B60" si="18">+D56+F56</f>
        <v>664</v>
      </c>
      <c r="C56" s="374" t="s">
        <v>184</v>
      </c>
      <c r="D56" s="221">
        <v>0</v>
      </c>
      <c r="E56" s="221"/>
      <c r="F56" s="221">
        <v>664</v>
      </c>
      <c r="G56" s="215" t="s">
        <v>184</v>
      </c>
      <c r="H56" s="222"/>
      <c r="I56" s="352">
        <f t="shared" si="15"/>
        <v>0.32903865213082262</v>
      </c>
      <c r="J56" s="244"/>
      <c r="K56" s="352">
        <f t="shared" si="16"/>
        <v>0</v>
      </c>
      <c r="L56" s="244"/>
      <c r="M56" s="352">
        <f t="shared" si="17"/>
        <v>0.32992969118779658</v>
      </c>
      <c r="N56" s="336"/>
    </row>
    <row r="57" spans="1:14" s="211" customFormat="1" ht="11.4">
      <c r="A57" s="356" t="s">
        <v>98</v>
      </c>
      <c r="B57" s="221">
        <f t="shared" si="18"/>
        <v>24</v>
      </c>
      <c r="C57" s="374" t="s">
        <v>184</v>
      </c>
      <c r="D57" s="221">
        <v>0</v>
      </c>
      <c r="E57" s="221"/>
      <c r="F57" s="221">
        <v>24</v>
      </c>
      <c r="G57" s="215" t="s">
        <v>184</v>
      </c>
      <c r="H57" s="222"/>
      <c r="I57" s="352">
        <f t="shared" si="15"/>
        <v>1.1892963330029732E-2</v>
      </c>
      <c r="J57" s="244"/>
      <c r="K57" s="352">
        <f t="shared" si="16"/>
        <v>0</v>
      </c>
      <c r="L57" s="244"/>
      <c r="M57" s="352">
        <f t="shared" si="17"/>
        <v>1.1925169561004695E-2</v>
      </c>
      <c r="N57" s="336"/>
    </row>
    <row r="58" spans="1:14" s="211" customFormat="1" ht="11.4">
      <c r="A58" s="356" t="s">
        <v>94</v>
      </c>
      <c r="B58" s="221">
        <f t="shared" si="18"/>
        <v>67810</v>
      </c>
      <c r="C58" s="214"/>
      <c r="D58" s="221">
        <v>496</v>
      </c>
      <c r="E58" s="221"/>
      <c r="F58" s="221">
        <v>67314</v>
      </c>
      <c r="G58" s="214"/>
      <c r="H58" s="361"/>
      <c r="I58" s="352">
        <f t="shared" si="15"/>
        <v>33.602576808721508</v>
      </c>
      <c r="J58" s="244"/>
      <c r="K58" s="352">
        <f t="shared" si="16"/>
        <v>91.009174311926614</v>
      </c>
      <c r="L58" s="244"/>
      <c r="M58" s="352">
        <f t="shared" si="17"/>
        <v>33.44711932622792</v>
      </c>
      <c r="N58" s="340"/>
    </row>
    <row r="59" spans="1:14" s="211" customFormat="1" ht="11.4">
      <c r="A59" s="257" t="s">
        <v>216</v>
      </c>
      <c r="B59" s="221">
        <f t="shared" si="18"/>
        <v>259</v>
      </c>
      <c r="C59" s="214"/>
      <c r="D59" s="221">
        <v>0</v>
      </c>
      <c r="E59" s="221"/>
      <c r="F59" s="221">
        <v>259</v>
      </c>
      <c r="G59" s="214"/>
      <c r="H59" s="361"/>
      <c r="I59" s="352"/>
      <c r="J59" s="244"/>
      <c r="K59" s="352">
        <f t="shared" si="16"/>
        <v>0</v>
      </c>
      <c r="L59" s="244"/>
      <c r="M59" s="352"/>
      <c r="N59" s="340"/>
    </row>
    <row r="60" spans="1:14" s="211" customFormat="1" ht="11.4">
      <c r="A60" s="257" t="s">
        <v>97</v>
      </c>
      <c r="B60" s="221">
        <f t="shared" si="18"/>
        <v>668</v>
      </c>
      <c r="C60" s="214" t="s">
        <v>184</v>
      </c>
      <c r="D60" s="221">
        <v>0</v>
      </c>
      <c r="E60" s="221"/>
      <c r="F60" s="221">
        <v>668</v>
      </c>
      <c r="G60" s="214" t="s">
        <v>184</v>
      </c>
      <c r="H60" s="361"/>
      <c r="I60" s="352">
        <f t="shared" si="15"/>
        <v>0.33102081268582756</v>
      </c>
      <c r="J60" s="244"/>
      <c r="K60" s="352">
        <f t="shared" si="16"/>
        <v>0</v>
      </c>
      <c r="L60" s="244"/>
      <c r="M60" s="352">
        <f t="shared" si="17"/>
        <v>0.33191721944796404</v>
      </c>
      <c r="N60" s="340"/>
    </row>
    <row r="61" spans="1:14" s="211" customFormat="1" ht="11.4">
      <c r="A61" s="257" t="s">
        <v>3</v>
      </c>
      <c r="B61" s="221">
        <f>+D61+F61</f>
        <v>339</v>
      </c>
      <c r="C61" s="214" t="s">
        <v>184</v>
      </c>
      <c r="D61" s="221">
        <v>0</v>
      </c>
      <c r="E61" s="221"/>
      <c r="F61" s="221">
        <v>339</v>
      </c>
      <c r="G61" s="214" t="s">
        <v>184</v>
      </c>
      <c r="H61" s="361"/>
      <c r="I61" s="373" t="s">
        <v>108</v>
      </c>
      <c r="J61" s="244"/>
      <c r="K61" s="352">
        <f t="shared" si="16"/>
        <v>0</v>
      </c>
      <c r="L61" s="244"/>
      <c r="M61" s="373" t="s">
        <v>108</v>
      </c>
      <c r="N61" s="340"/>
    </row>
    <row r="62" spans="1:14" s="211" customFormat="1" ht="6.75" customHeight="1">
      <c r="A62" s="257"/>
      <c r="B62" s="221"/>
      <c r="C62" s="374"/>
      <c r="D62" s="221"/>
      <c r="E62" s="221"/>
      <c r="F62" s="221"/>
      <c r="G62" s="215"/>
      <c r="H62" s="361"/>
      <c r="I62" s="244"/>
      <c r="J62" s="244"/>
      <c r="K62" s="244"/>
      <c r="L62" s="244"/>
      <c r="M62" s="244"/>
      <c r="N62" s="340"/>
    </row>
    <row r="63" spans="1:14" s="211" customFormat="1" ht="12">
      <c r="A63" s="349" t="s">
        <v>3</v>
      </c>
      <c r="B63" s="363">
        <f>D63+F63</f>
        <v>329</v>
      </c>
      <c r="C63" s="217" t="s">
        <v>184</v>
      </c>
      <c r="D63" s="221"/>
      <c r="E63" s="221"/>
      <c r="F63" s="221">
        <v>329</v>
      </c>
      <c r="G63" s="217" t="s">
        <v>184</v>
      </c>
      <c r="H63" s="361"/>
      <c r="I63" s="379" t="s">
        <v>108</v>
      </c>
      <c r="J63" s="379"/>
      <c r="K63" s="379">
        <v>0</v>
      </c>
      <c r="L63" s="379"/>
      <c r="M63" s="379" t="s">
        <v>108</v>
      </c>
      <c r="N63" s="340"/>
    </row>
    <row r="64" spans="1:14" ht="6" customHeight="1" thickBot="1">
      <c r="A64" s="207"/>
      <c r="B64" s="380"/>
      <c r="C64" s="380"/>
      <c r="D64" s="380"/>
      <c r="E64" s="381"/>
      <c r="F64" s="382"/>
      <c r="G64" s="383"/>
      <c r="H64" s="382"/>
      <c r="I64" s="382"/>
      <c r="J64" s="382"/>
      <c r="K64" s="382"/>
      <c r="L64" s="382"/>
      <c r="M64" s="382"/>
      <c r="N64" s="207"/>
    </row>
    <row r="65" spans="1:13" s="269" customFormat="1" ht="6" customHeight="1">
      <c r="B65" s="384"/>
      <c r="C65" s="385"/>
      <c r="D65" s="384"/>
      <c r="E65" s="385"/>
      <c r="F65" s="346"/>
      <c r="G65" s="347"/>
      <c r="H65" s="346"/>
      <c r="I65" s="346"/>
      <c r="J65" s="346"/>
      <c r="K65" s="346"/>
      <c r="L65" s="346"/>
      <c r="M65" s="346"/>
    </row>
    <row r="66" spans="1:13" s="269" customFormat="1" ht="12.75" customHeight="1">
      <c r="A66" s="269" t="s">
        <v>183</v>
      </c>
      <c r="B66" s="384"/>
      <c r="C66" s="385"/>
      <c r="D66" s="384"/>
      <c r="E66" s="385"/>
      <c r="F66" s="346"/>
      <c r="G66" s="347"/>
      <c r="H66" s="346"/>
      <c r="I66" s="346"/>
      <c r="J66" s="346"/>
      <c r="K66" s="346"/>
      <c r="L66" s="346"/>
      <c r="M66" s="346"/>
    </row>
    <row r="67" spans="1:13" s="269" customFormat="1" ht="12.75" customHeight="1">
      <c r="A67" s="269" t="s">
        <v>182</v>
      </c>
      <c r="B67" s="384"/>
      <c r="C67" s="385"/>
      <c r="D67" s="384"/>
      <c r="E67" s="385"/>
      <c r="F67" s="346"/>
      <c r="G67" s="347"/>
      <c r="H67" s="346"/>
      <c r="I67" s="346"/>
      <c r="J67" s="346"/>
      <c r="K67" s="346"/>
      <c r="L67" s="346"/>
      <c r="M67" s="346"/>
    </row>
    <row r="68" spans="1:13" s="269" customFormat="1" ht="12.75" customHeight="1">
      <c r="A68" s="270" t="s">
        <v>26</v>
      </c>
      <c r="B68" s="344"/>
      <c r="C68" s="345"/>
      <c r="D68" s="346"/>
      <c r="E68" s="347"/>
      <c r="F68" s="346"/>
      <c r="G68" s="347"/>
      <c r="H68" s="346"/>
      <c r="I68" s="346"/>
      <c r="J68" s="346"/>
      <c r="K68" s="346"/>
      <c r="L68" s="346"/>
      <c r="M68" s="346"/>
    </row>
    <row r="69" spans="1:13" s="269" customFormat="1" ht="10.199999999999999">
      <c r="A69" s="273" t="s">
        <v>118</v>
      </c>
      <c r="B69" s="384"/>
      <c r="C69" s="385"/>
      <c r="D69" s="346"/>
      <c r="E69" s="347"/>
      <c r="F69" s="346"/>
      <c r="G69" s="347"/>
      <c r="H69" s="346"/>
      <c r="I69" s="346"/>
      <c r="J69" s="346"/>
      <c r="K69" s="346"/>
      <c r="L69" s="346"/>
      <c r="M69" s="346"/>
    </row>
    <row r="70" spans="1:13">
      <c r="A70" s="269" t="s">
        <v>213</v>
      </c>
      <c r="B70" s="386"/>
      <c r="C70" s="387"/>
      <c r="D70" s="386"/>
      <c r="E70" s="387"/>
      <c r="F70" s="386"/>
      <c r="G70" s="387"/>
      <c r="H70" s="386"/>
      <c r="I70" s="386"/>
      <c r="J70" s="386"/>
      <c r="K70" s="386"/>
      <c r="L70" s="386"/>
      <c r="M70" s="386"/>
    </row>
    <row r="71" spans="1:13">
      <c r="A71" s="274" t="s">
        <v>186</v>
      </c>
      <c r="B71" s="386"/>
      <c r="C71" s="387"/>
      <c r="D71" s="386"/>
      <c r="E71" s="387"/>
      <c r="F71" s="386"/>
      <c r="G71" s="387"/>
      <c r="H71" s="386"/>
      <c r="I71" s="386"/>
      <c r="J71" s="386"/>
      <c r="K71" s="386"/>
      <c r="L71" s="386"/>
      <c r="M71" s="386"/>
    </row>
    <row r="72" spans="1:13">
      <c r="A72" s="386"/>
      <c r="B72" s="386"/>
      <c r="C72" s="387"/>
      <c r="D72" s="386"/>
      <c r="E72" s="387"/>
      <c r="F72" s="386"/>
      <c r="G72" s="387"/>
      <c r="H72" s="386"/>
      <c r="I72" s="386"/>
      <c r="J72" s="386"/>
      <c r="K72" s="386"/>
      <c r="L72" s="386"/>
      <c r="M72" s="386"/>
    </row>
    <row r="73" spans="1:13" ht="14.4">
      <c r="A73" s="611" t="s">
        <v>214</v>
      </c>
      <c r="B73" s="612"/>
      <c r="C73" s="612"/>
      <c r="D73" s="612"/>
      <c r="E73" s="612"/>
      <c r="F73" s="612"/>
      <c r="G73" s="612"/>
      <c r="H73" s="612"/>
      <c r="I73" s="612"/>
      <c r="J73" s="612"/>
      <c r="K73" s="612"/>
      <c r="L73" s="613"/>
      <c r="M73" s="613"/>
    </row>
    <row r="74" spans="1:13">
      <c r="A74" s="615" t="s">
        <v>215</v>
      </c>
      <c r="B74" s="615"/>
      <c r="C74" s="615"/>
      <c r="D74" s="615"/>
      <c r="E74" s="615"/>
      <c r="F74" s="615"/>
      <c r="G74" s="615"/>
      <c r="H74" s="615"/>
      <c r="I74" s="615"/>
      <c r="J74" s="615"/>
      <c r="K74" s="615"/>
      <c r="L74" s="615"/>
      <c r="M74" s="615"/>
    </row>
    <row r="75" spans="1:13">
      <c r="A75" s="615"/>
      <c r="B75" s="615"/>
      <c r="C75" s="615"/>
      <c r="D75" s="615"/>
      <c r="E75" s="615"/>
      <c r="F75" s="615"/>
      <c r="G75" s="615"/>
      <c r="H75" s="615"/>
      <c r="I75" s="615"/>
      <c r="J75" s="615"/>
      <c r="K75" s="615"/>
      <c r="L75" s="615"/>
      <c r="M75" s="615"/>
    </row>
    <row r="76" spans="1:13">
      <c r="A76" s="615"/>
      <c r="B76" s="615"/>
      <c r="C76" s="615"/>
      <c r="D76" s="615"/>
      <c r="E76" s="615"/>
      <c r="F76" s="615"/>
      <c r="G76" s="615"/>
      <c r="H76" s="615"/>
      <c r="I76" s="615"/>
      <c r="J76" s="615"/>
      <c r="K76" s="615"/>
      <c r="L76" s="615"/>
      <c r="M76" s="615"/>
    </row>
    <row r="77" spans="1:13">
      <c r="A77" s="615"/>
      <c r="B77" s="615"/>
      <c r="C77" s="615"/>
      <c r="D77" s="615"/>
      <c r="E77" s="615"/>
      <c r="F77" s="615"/>
      <c r="G77" s="615"/>
      <c r="H77" s="615"/>
      <c r="I77" s="615"/>
      <c r="J77" s="615"/>
      <c r="K77" s="615"/>
      <c r="L77" s="615"/>
      <c r="M77" s="615"/>
    </row>
    <row r="78" spans="1:13">
      <c r="A78" s="386"/>
      <c r="B78" s="386"/>
      <c r="C78" s="387"/>
      <c r="D78" s="386"/>
      <c r="E78" s="387"/>
      <c r="F78" s="386"/>
      <c r="G78" s="387"/>
      <c r="H78" s="386"/>
      <c r="I78" s="386"/>
      <c r="J78" s="386"/>
      <c r="K78" s="386"/>
      <c r="L78" s="386"/>
      <c r="M78" s="386"/>
    </row>
    <row r="79" spans="1:13">
      <c r="A79" s="386"/>
      <c r="B79" s="386"/>
      <c r="C79" s="387"/>
      <c r="D79" s="386"/>
      <c r="E79" s="387"/>
      <c r="F79" s="386"/>
      <c r="G79" s="387"/>
      <c r="H79" s="386"/>
      <c r="I79" s="386"/>
      <c r="J79" s="386"/>
      <c r="K79" s="386"/>
      <c r="L79" s="386"/>
      <c r="M79" s="386"/>
    </row>
    <row r="80" spans="1:13">
      <c r="A80" s="386"/>
      <c r="B80" s="386"/>
      <c r="C80" s="387"/>
      <c r="D80" s="386"/>
      <c r="E80" s="387"/>
      <c r="F80" s="386"/>
      <c r="G80" s="387"/>
      <c r="H80" s="386"/>
      <c r="I80" s="386"/>
      <c r="J80" s="386"/>
      <c r="K80" s="386"/>
      <c r="L80" s="386"/>
      <c r="M80" s="386"/>
    </row>
    <row r="81" spans="1:14">
      <c r="A81" s="386"/>
      <c r="B81" s="386"/>
      <c r="C81" s="387"/>
      <c r="D81" s="386"/>
      <c r="E81" s="387"/>
      <c r="F81" s="386"/>
      <c r="G81" s="387"/>
      <c r="H81" s="386"/>
      <c r="I81" s="386"/>
      <c r="J81" s="386"/>
      <c r="K81" s="386"/>
      <c r="L81" s="386"/>
      <c r="M81" s="386"/>
      <c r="N81" s="206"/>
    </row>
    <row r="82" spans="1:14">
      <c r="A82" s="386"/>
      <c r="B82" s="386"/>
      <c r="C82" s="387"/>
      <c r="D82" s="386"/>
      <c r="E82" s="387"/>
      <c r="F82" s="386"/>
      <c r="G82" s="387"/>
      <c r="H82" s="386"/>
      <c r="I82" s="386"/>
      <c r="J82" s="386"/>
      <c r="K82" s="386"/>
      <c r="L82" s="386"/>
      <c r="M82" s="386"/>
      <c r="N82" s="206"/>
    </row>
    <row r="83" spans="1:14">
      <c r="A83" s="386"/>
      <c r="B83" s="386"/>
      <c r="C83" s="387"/>
      <c r="D83" s="386"/>
      <c r="E83" s="387"/>
      <c r="F83" s="386"/>
      <c r="G83" s="387"/>
      <c r="H83" s="386"/>
      <c r="I83" s="386"/>
      <c r="J83" s="386"/>
      <c r="K83" s="386"/>
      <c r="L83" s="386"/>
      <c r="M83" s="386"/>
      <c r="N83" s="206"/>
    </row>
    <row r="84" spans="1:14">
      <c r="A84" s="386"/>
      <c r="B84" s="386"/>
      <c r="C84" s="387"/>
      <c r="D84" s="386"/>
      <c r="E84" s="387"/>
      <c r="F84" s="386"/>
      <c r="G84" s="387"/>
      <c r="H84" s="386"/>
      <c r="I84" s="386"/>
      <c r="J84" s="386"/>
      <c r="K84" s="386"/>
      <c r="L84" s="386"/>
      <c r="M84" s="386"/>
      <c r="N84" s="206"/>
    </row>
    <row r="85" spans="1:14">
      <c r="A85" s="386"/>
      <c r="B85" s="386"/>
      <c r="C85" s="387"/>
      <c r="D85" s="386"/>
      <c r="E85" s="387"/>
      <c r="F85" s="386"/>
      <c r="G85" s="387"/>
      <c r="H85" s="386"/>
      <c r="I85" s="386"/>
      <c r="J85" s="386"/>
      <c r="K85" s="386"/>
      <c r="L85" s="386"/>
      <c r="M85" s="386"/>
      <c r="N85" s="206"/>
    </row>
    <row r="86" spans="1:14">
      <c r="A86" s="386"/>
      <c r="B86" s="386"/>
      <c r="C86" s="387"/>
      <c r="D86" s="386"/>
      <c r="E86" s="387"/>
      <c r="F86" s="386"/>
      <c r="G86" s="387"/>
      <c r="H86" s="386"/>
      <c r="I86" s="386"/>
      <c r="J86" s="386"/>
      <c r="K86" s="386"/>
      <c r="L86" s="386"/>
      <c r="M86" s="386"/>
      <c r="N86" s="206"/>
    </row>
    <row r="87" spans="1:14">
      <c r="A87" s="386"/>
      <c r="B87" s="386"/>
      <c r="C87" s="387"/>
      <c r="D87" s="386"/>
      <c r="E87" s="387"/>
      <c r="F87" s="386"/>
      <c r="G87" s="387"/>
      <c r="H87" s="386"/>
      <c r="I87" s="386"/>
      <c r="J87" s="386"/>
      <c r="K87" s="386"/>
      <c r="L87" s="386"/>
      <c r="M87" s="386"/>
      <c r="N87" s="206"/>
    </row>
    <row r="88" spans="1:14">
      <c r="A88" s="386"/>
      <c r="B88" s="386"/>
      <c r="C88" s="387"/>
      <c r="D88" s="386"/>
      <c r="E88" s="387"/>
      <c r="F88" s="386"/>
      <c r="G88" s="387"/>
      <c r="H88" s="386"/>
      <c r="I88" s="386"/>
      <c r="J88" s="386"/>
      <c r="K88" s="386"/>
      <c r="L88" s="386"/>
      <c r="M88" s="386"/>
      <c r="N88" s="206"/>
    </row>
    <row r="89" spans="1:14">
      <c r="A89" s="386"/>
      <c r="B89" s="386"/>
      <c r="C89" s="387"/>
      <c r="D89" s="386"/>
      <c r="E89" s="387"/>
      <c r="F89" s="386"/>
      <c r="G89" s="387"/>
      <c r="H89" s="386"/>
      <c r="I89" s="386"/>
      <c r="J89" s="386"/>
      <c r="K89" s="386"/>
      <c r="L89" s="386"/>
      <c r="M89" s="386"/>
      <c r="N89" s="206"/>
    </row>
    <row r="90" spans="1:14">
      <c r="A90" s="386"/>
      <c r="B90" s="386"/>
      <c r="C90" s="387"/>
      <c r="D90" s="386"/>
      <c r="E90" s="387"/>
      <c r="F90" s="386"/>
      <c r="G90" s="387"/>
      <c r="H90" s="386"/>
      <c r="I90" s="386"/>
      <c r="J90" s="386"/>
      <c r="K90" s="386"/>
      <c r="L90" s="386"/>
      <c r="M90" s="386"/>
      <c r="N90" s="206"/>
    </row>
    <row r="91" spans="1:14">
      <c r="A91" s="386"/>
      <c r="B91" s="386"/>
      <c r="C91" s="387"/>
      <c r="D91" s="386"/>
      <c r="E91" s="387"/>
      <c r="F91" s="386"/>
      <c r="G91" s="387"/>
      <c r="H91" s="386"/>
      <c r="I91" s="386"/>
      <c r="J91" s="386"/>
      <c r="K91" s="386"/>
      <c r="L91" s="386"/>
      <c r="M91" s="386"/>
      <c r="N91" s="206"/>
    </row>
    <row r="92" spans="1:14">
      <c r="A92" s="386"/>
      <c r="B92" s="386"/>
      <c r="C92" s="387"/>
      <c r="D92" s="386"/>
      <c r="E92" s="387"/>
      <c r="F92" s="386"/>
      <c r="G92" s="387"/>
      <c r="H92" s="386"/>
      <c r="I92" s="386"/>
      <c r="J92" s="386"/>
      <c r="K92" s="386"/>
      <c r="L92" s="386"/>
      <c r="M92" s="386"/>
      <c r="N92" s="206"/>
    </row>
    <row r="93" spans="1:14">
      <c r="A93" s="386"/>
      <c r="B93" s="386"/>
      <c r="C93" s="387"/>
      <c r="D93" s="386"/>
      <c r="E93" s="387"/>
      <c r="F93" s="386"/>
      <c r="G93" s="387"/>
      <c r="H93" s="386"/>
      <c r="I93" s="386"/>
      <c r="J93" s="386"/>
      <c r="K93" s="386"/>
      <c r="L93" s="386"/>
      <c r="M93" s="386"/>
      <c r="N93" s="206"/>
    </row>
    <row r="94" spans="1:14">
      <c r="A94" s="386"/>
      <c r="B94" s="386"/>
      <c r="C94" s="387"/>
      <c r="D94" s="386"/>
      <c r="E94" s="387"/>
      <c r="F94" s="386"/>
      <c r="G94" s="387"/>
      <c r="H94" s="386"/>
      <c r="I94" s="386"/>
      <c r="J94" s="386"/>
      <c r="K94" s="386"/>
      <c r="L94" s="386"/>
      <c r="M94" s="386"/>
      <c r="N94" s="206"/>
    </row>
    <row r="95" spans="1:14">
      <c r="A95" s="386"/>
      <c r="B95" s="386"/>
      <c r="C95" s="387"/>
      <c r="D95" s="386"/>
      <c r="E95" s="387"/>
      <c r="F95" s="386"/>
      <c r="G95" s="387"/>
      <c r="H95" s="386"/>
      <c r="I95" s="386"/>
      <c r="J95" s="386"/>
      <c r="K95" s="386"/>
      <c r="L95" s="386"/>
      <c r="M95" s="386"/>
      <c r="N95" s="206"/>
    </row>
    <row r="96" spans="1:14">
      <c r="A96" s="386"/>
      <c r="B96" s="386"/>
      <c r="C96" s="387"/>
      <c r="D96" s="386"/>
      <c r="E96" s="387"/>
      <c r="F96" s="386"/>
      <c r="G96" s="387"/>
      <c r="H96" s="386"/>
      <c r="I96" s="386"/>
      <c r="J96" s="386"/>
      <c r="K96" s="386"/>
      <c r="L96" s="386"/>
      <c r="M96" s="386"/>
      <c r="N96" s="206"/>
    </row>
    <row r="97" spans="1:14">
      <c r="A97" s="386"/>
      <c r="B97" s="386"/>
      <c r="C97" s="387"/>
      <c r="D97" s="386"/>
      <c r="E97" s="387"/>
      <c r="F97" s="386"/>
      <c r="G97" s="387"/>
      <c r="H97" s="386"/>
      <c r="I97" s="386"/>
      <c r="J97" s="386"/>
      <c r="K97" s="386"/>
      <c r="L97" s="386"/>
      <c r="M97" s="386"/>
      <c r="N97" s="206"/>
    </row>
    <row r="98" spans="1:14">
      <c r="A98" s="386"/>
      <c r="B98" s="386"/>
      <c r="C98" s="387"/>
      <c r="D98" s="386"/>
      <c r="E98" s="387"/>
      <c r="F98" s="386"/>
      <c r="G98" s="387"/>
      <c r="H98" s="386"/>
      <c r="I98" s="386"/>
      <c r="J98" s="386"/>
      <c r="K98" s="386"/>
      <c r="L98" s="386"/>
      <c r="M98" s="386"/>
      <c r="N98" s="206"/>
    </row>
    <row r="99" spans="1:14">
      <c r="A99" s="386"/>
      <c r="B99" s="386"/>
      <c r="C99" s="387"/>
      <c r="D99" s="386"/>
      <c r="E99" s="387"/>
      <c r="F99" s="386"/>
      <c r="G99" s="387"/>
      <c r="H99" s="386"/>
      <c r="I99" s="386"/>
      <c r="J99" s="386"/>
      <c r="K99" s="386"/>
      <c r="L99" s="386"/>
      <c r="M99" s="386"/>
      <c r="N99" s="206"/>
    </row>
    <row r="100" spans="1:14">
      <c r="A100" s="386"/>
      <c r="B100" s="386"/>
      <c r="C100" s="387"/>
      <c r="D100" s="386"/>
      <c r="E100" s="387"/>
      <c r="F100" s="386"/>
      <c r="G100" s="387"/>
      <c r="H100" s="386"/>
      <c r="I100" s="386"/>
      <c r="J100" s="386"/>
      <c r="K100" s="386"/>
      <c r="L100" s="386"/>
      <c r="M100" s="386"/>
      <c r="N100" s="206"/>
    </row>
    <row r="101" spans="1:14">
      <c r="A101" s="386"/>
      <c r="B101" s="386"/>
      <c r="C101" s="387"/>
      <c r="D101" s="386"/>
      <c r="E101" s="387"/>
      <c r="F101" s="386"/>
      <c r="G101" s="387"/>
      <c r="H101" s="386"/>
      <c r="I101" s="386"/>
      <c r="J101" s="386"/>
      <c r="K101" s="386"/>
      <c r="L101" s="386"/>
      <c r="M101" s="386"/>
      <c r="N101" s="206"/>
    </row>
    <row r="102" spans="1:14">
      <c r="A102" s="386"/>
      <c r="B102" s="386"/>
      <c r="C102" s="387"/>
      <c r="D102" s="386"/>
      <c r="E102" s="387"/>
      <c r="F102" s="386"/>
      <c r="G102" s="387"/>
      <c r="H102" s="386"/>
      <c r="I102" s="386"/>
      <c r="J102" s="386"/>
      <c r="K102" s="386"/>
      <c r="L102" s="386"/>
      <c r="M102" s="386"/>
      <c r="N102" s="206"/>
    </row>
    <row r="103" spans="1:14">
      <c r="A103" s="386"/>
      <c r="B103" s="386"/>
      <c r="C103" s="387"/>
      <c r="D103" s="386"/>
      <c r="E103" s="387"/>
      <c r="F103" s="386"/>
      <c r="G103" s="387"/>
      <c r="H103" s="386"/>
      <c r="I103" s="386"/>
      <c r="J103" s="386"/>
      <c r="K103" s="386"/>
      <c r="L103" s="386"/>
      <c r="M103" s="386"/>
      <c r="N103" s="206"/>
    </row>
    <row r="104" spans="1:14">
      <c r="A104" s="386"/>
      <c r="B104" s="386"/>
      <c r="C104" s="387"/>
      <c r="D104" s="386"/>
      <c r="E104" s="387"/>
      <c r="F104" s="386"/>
      <c r="G104" s="387"/>
      <c r="H104" s="386"/>
      <c r="I104" s="386"/>
      <c r="J104" s="386"/>
      <c r="K104" s="386"/>
      <c r="L104" s="386"/>
      <c r="M104" s="386"/>
      <c r="N104" s="206"/>
    </row>
    <row r="105" spans="1:14">
      <c r="A105" s="386"/>
      <c r="B105" s="386"/>
      <c r="C105" s="387"/>
      <c r="D105" s="386"/>
      <c r="E105" s="387"/>
      <c r="F105" s="386"/>
      <c r="G105" s="387"/>
      <c r="H105" s="386"/>
      <c r="I105" s="386"/>
      <c r="J105" s="386"/>
      <c r="K105" s="386"/>
      <c r="L105" s="386"/>
      <c r="M105" s="386"/>
      <c r="N105" s="206"/>
    </row>
    <row r="106" spans="1:14">
      <c r="A106" s="386"/>
      <c r="B106" s="386"/>
      <c r="C106" s="387"/>
      <c r="D106" s="386"/>
      <c r="E106" s="387"/>
      <c r="F106" s="386"/>
      <c r="G106" s="387"/>
      <c r="H106" s="386"/>
      <c r="I106" s="386"/>
      <c r="J106" s="386"/>
      <c r="K106" s="386"/>
      <c r="L106" s="386"/>
      <c r="M106" s="386"/>
      <c r="N106" s="206"/>
    </row>
    <row r="107" spans="1:14">
      <c r="A107" s="386"/>
      <c r="B107" s="386"/>
      <c r="C107" s="387"/>
      <c r="D107" s="386"/>
      <c r="E107" s="387"/>
      <c r="F107" s="386"/>
      <c r="G107" s="387"/>
      <c r="H107" s="386"/>
      <c r="I107" s="386"/>
      <c r="J107" s="386"/>
      <c r="K107" s="386"/>
      <c r="L107" s="386"/>
      <c r="M107" s="386"/>
      <c r="N107" s="206"/>
    </row>
    <row r="108" spans="1:14">
      <c r="A108" s="386"/>
      <c r="B108" s="386"/>
      <c r="C108" s="387"/>
      <c r="D108" s="386"/>
      <c r="E108" s="387"/>
      <c r="F108" s="386"/>
      <c r="G108" s="387"/>
      <c r="H108" s="386"/>
      <c r="I108" s="386"/>
      <c r="J108" s="386"/>
      <c r="K108" s="386"/>
      <c r="L108" s="386"/>
      <c r="M108" s="386"/>
      <c r="N108" s="206"/>
    </row>
    <row r="109" spans="1:14">
      <c r="A109" s="386"/>
      <c r="B109" s="386"/>
      <c r="C109" s="387"/>
      <c r="D109" s="386"/>
      <c r="E109" s="387"/>
      <c r="F109" s="386"/>
      <c r="G109" s="387"/>
      <c r="H109" s="386"/>
      <c r="I109" s="386"/>
      <c r="J109" s="386"/>
      <c r="K109" s="386"/>
      <c r="L109" s="386"/>
      <c r="M109" s="386"/>
      <c r="N109" s="206"/>
    </row>
    <row r="110" spans="1:14">
      <c r="A110" s="386"/>
      <c r="B110" s="386"/>
      <c r="C110" s="387"/>
      <c r="D110" s="386"/>
      <c r="E110" s="387"/>
      <c r="F110" s="386"/>
      <c r="G110" s="387"/>
      <c r="H110" s="386"/>
      <c r="I110" s="386"/>
      <c r="J110" s="386"/>
      <c r="K110" s="386"/>
      <c r="L110" s="386"/>
      <c r="M110" s="386"/>
      <c r="N110" s="206"/>
    </row>
    <row r="111" spans="1:14">
      <c r="A111" s="386"/>
      <c r="B111" s="386"/>
      <c r="C111" s="387"/>
      <c r="D111" s="386"/>
      <c r="E111" s="387"/>
      <c r="F111" s="386"/>
      <c r="G111" s="387"/>
      <c r="H111" s="386"/>
      <c r="I111" s="386"/>
      <c r="J111" s="386"/>
      <c r="K111" s="386"/>
      <c r="L111" s="386"/>
      <c r="M111" s="386"/>
      <c r="N111" s="206"/>
    </row>
    <row r="112" spans="1:14">
      <c r="A112" s="386"/>
      <c r="B112" s="386"/>
      <c r="C112" s="387"/>
      <c r="D112" s="386"/>
      <c r="E112" s="387"/>
      <c r="F112" s="386"/>
      <c r="G112" s="387"/>
      <c r="H112" s="386"/>
      <c r="I112" s="386"/>
      <c r="J112" s="386"/>
      <c r="K112" s="386"/>
      <c r="L112" s="386"/>
      <c r="M112" s="386"/>
      <c r="N112" s="206"/>
    </row>
    <row r="113" spans="1:14">
      <c r="A113" s="386"/>
      <c r="B113" s="386"/>
      <c r="C113" s="387"/>
      <c r="D113" s="386"/>
      <c r="E113" s="387"/>
      <c r="F113" s="386"/>
      <c r="G113" s="387"/>
      <c r="H113" s="386"/>
      <c r="I113" s="386"/>
      <c r="J113" s="386"/>
      <c r="K113" s="386"/>
      <c r="L113" s="386"/>
      <c r="M113" s="386"/>
      <c r="N113" s="206"/>
    </row>
    <row r="114" spans="1:14">
      <c r="A114" s="386"/>
      <c r="B114" s="386"/>
      <c r="C114" s="387"/>
      <c r="D114" s="386"/>
      <c r="E114" s="387"/>
      <c r="F114" s="386"/>
      <c r="G114" s="387"/>
      <c r="H114" s="386"/>
      <c r="I114" s="386"/>
      <c r="J114" s="386"/>
      <c r="K114" s="386"/>
      <c r="L114" s="386"/>
      <c r="M114" s="386"/>
      <c r="N114" s="206"/>
    </row>
    <row r="115" spans="1:14">
      <c r="A115" s="386"/>
      <c r="B115" s="386"/>
      <c r="C115" s="387"/>
      <c r="D115" s="386"/>
      <c r="E115" s="387"/>
      <c r="F115" s="386"/>
      <c r="G115" s="387"/>
      <c r="H115" s="386"/>
      <c r="I115" s="386"/>
      <c r="J115" s="386"/>
      <c r="K115" s="386"/>
      <c r="L115" s="386"/>
      <c r="M115" s="386"/>
      <c r="N115" s="206"/>
    </row>
    <row r="116" spans="1:14">
      <c r="A116" s="386"/>
      <c r="B116" s="386"/>
      <c r="C116" s="387"/>
      <c r="D116" s="386"/>
      <c r="E116" s="387"/>
      <c r="F116" s="386"/>
      <c r="G116" s="387"/>
      <c r="H116" s="386"/>
      <c r="I116" s="386"/>
      <c r="J116" s="386"/>
      <c r="K116" s="386"/>
      <c r="L116" s="386"/>
      <c r="M116" s="386"/>
      <c r="N116" s="206"/>
    </row>
    <row r="117" spans="1:14">
      <c r="A117" s="386"/>
      <c r="B117" s="386"/>
      <c r="C117" s="387"/>
      <c r="D117" s="386"/>
      <c r="E117" s="387"/>
      <c r="F117" s="386"/>
      <c r="G117" s="387"/>
      <c r="H117" s="386"/>
      <c r="I117" s="386"/>
      <c r="J117" s="386"/>
      <c r="K117" s="386"/>
      <c r="L117" s="386"/>
      <c r="M117" s="386"/>
      <c r="N117" s="206"/>
    </row>
    <row r="118" spans="1:14">
      <c r="A118" s="386"/>
      <c r="B118" s="386"/>
      <c r="C118" s="387"/>
      <c r="D118" s="386"/>
      <c r="E118" s="387"/>
      <c r="F118" s="386"/>
      <c r="G118" s="387"/>
      <c r="H118" s="386"/>
      <c r="I118" s="386"/>
      <c r="J118" s="386"/>
      <c r="K118" s="386"/>
      <c r="L118" s="386"/>
      <c r="M118" s="386"/>
      <c r="N118" s="206"/>
    </row>
    <row r="119" spans="1:14">
      <c r="A119" s="386"/>
      <c r="B119" s="386"/>
      <c r="C119" s="387"/>
      <c r="D119" s="386"/>
      <c r="E119" s="387"/>
      <c r="F119" s="386"/>
      <c r="G119" s="387"/>
      <c r="H119" s="386"/>
      <c r="I119" s="386"/>
      <c r="J119" s="386"/>
      <c r="K119" s="386"/>
      <c r="L119" s="386"/>
      <c r="M119" s="386"/>
      <c r="N119" s="206"/>
    </row>
    <row r="120" spans="1:14">
      <c r="A120" s="386"/>
      <c r="B120" s="386"/>
      <c r="C120" s="387"/>
      <c r="D120" s="386"/>
      <c r="E120" s="387"/>
      <c r="F120" s="386"/>
      <c r="G120" s="387"/>
      <c r="H120" s="386"/>
      <c r="I120" s="386"/>
      <c r="J120" s="386"/>
      <c r="K120" s="386"/>
      <c r="L120" s="386"/>
      <c r="M120" s="386"/>
      <c r="N120" s="206"/>
    </row>
    <row r="121" spans="1:14">
      <c r="K121" s="386"/>
      <c r="L121" s="386"/>
      <c r="M121" s="386"/>
      <c r="N121" s="206"/>
    </row>
    <row r="122" spans="1:14">
      <c r="K122" s="386"/>
      <c r="L122" s="386"/>
      <c r="M122" s="386"/>
      <c r="N122" s="206"/>
    </row>
    <row r="123" spans="1:14">
      <c r="K123" s="386"/>
      <c r="L123" s="386"/>
      <c r="M123" s="386"/>
      <c r="N123" s="206"/>
    </row>
    <row r="124" spans="1:14">
      <c r="K124" s="386"/>
      <c r="L124" s="386"/>
      <c r="M124" s="386"/>
      <c r="N124" s="206"/>
    </row>
    <row r="125" spans="1:14">
      <c r="K125" s="386"/>
      <c r="L125" s="386"/>
      <c r="M125" s="386"/>
      <c r="N125" s="206"/>
    </row>
    <row r="126" spans="1:14">
      <c r="K126" s="386"/>
      <c r="L126" s="386"/>
      <c r="M126" s="386"/>
      <c r="N126" s="206"/>
    </row>
    <row r="127" spans="1:14">
      <c r="K127" s="386"/>
      <c r="L127" s="386"/>
      <c r="M127" s="386"/>
      <c r="N127" s="206"/>
    </row>
    <row r="128" spans="1:14">
      <c r="K128" s="386"/>
      <c r="L128" s="386"/>
      <c r="M128" s="386"/>
      <c r="N128" s="206"/>
    </row>
    <row r="132" spans="1:14">
      <c r="A132" s="206"/>
      <c r="B132" s="206"/>
      <c r="C132" s="275"/>
      <c r="D132" s="206"/>
      <c r="E132" s="275"/>
      <c r="F132" s="206"/>
      <c r="G132" s="275"/>
      <c r="H132" s="206"/>
      <c r="I132" s="206"/>
      <c r="J132" s="206"/>
      <c r="K132" s="206"/>
      <c r="L132" s="206"/>
      <c r="M132" s="206"/>
      <c r="N132" s="206"/>
    </row>
    <row r="133" spans="1:14">
      <c r="A133" s="206"/>
      <c r="B133" s="206"/>
      <c r="C133" s="275"/>
      <c r="D133" s="206"/>
      <c r="E133" s="275"/>
      <c r="F133" s="206"/>
      <c r="G133" s="275"/>
      <c r="H133" s="206"/>
      <c r="I133" s="206"/>
      <c r="J133" s="206"/>
      <c r="K133" s="206"/>
      <c r="L133" s="206"/>
      <c r="M133" s="206"/>
      <c r="N133" s="206"/>
    </row>
    <row r="134" spans="1:14">
      <c r="A134" s="206"/>
      <c r="B134" s="206"/>
      <c r="C134" s="275"/>
      <c r="D134" s="206"/>
      <c r="E134" s="275"/>
      <c r="F134" s="206"/>
      <c r="G134" s="275"/>
      <c r="H134" s="206"/>
      <c r="I134" s="206"/>
      <c r="J134" s="206"/>
      <c r="K134" s="206"/>
      <c r="L134" s="206"/>
      <c r="M134" s="206"/>
      <c r="N134" s="206"/>
    </row>
    <row r="135" spans="1:14">
      <c r="A135" s="206"/>
      <c r="B135" s="206"/>
      <c r="C135" s="275"/>
      <c r="D135" s="206"/>
      <c r="E135" s="275"/>
      <c r="F135" s="206"/>
      <c r="G135" s="275"/>
      <c r="H135" s="206"/>
      <c r="I135" s="206"/>
      <c r="J135" s="206"/>
      <c r="K135" s="206"/>
      <c r="L135" s="206"/>
      <c r="M135" s="206"/>
      <c r="N135" s="206"/>
    </row>
    <row r="136" spans="1:14">
      <c r="A136" s="206"/>
      <c r="B136" s="206"/>
      <c r="C136" s="275"/>
      <c r="D136" s="206"/>
      <c r="E136" s="275"/>
      <c r="F136" s="206"/>
      <c r="G136" s="275"/>
      <c r="H136" s="206"/>
      <c r="I136" s="206"/>
      <c r="J136" s="206"/>
      <c r="K136" s="206"/>
      <c r="L136" s="206"/>
      <c r="M136" s="206"/>
      <c r="N136" s="206"/>
    </row>
    <row r="137" spans="1:14">
      <c r="A137" s="206"/>
      <c r="B137" s="206"/>
      <c r="C137" s="275"/>
      <c r="D137" s="206"/>
      <c r="E137" s="275"/>
      <c r="F137" s="206"/>
      <c r="G137" s="275"/>
      <c r="H137" s="206"/>
      <c r="I137" s="206"/>
      <c r="J137" s="206"/>
      <c r="K137" s="206"/>
      <c r="L137" s="206"/>
      <c r="M137" s="206"/>
      <c r="N137" s="206"/>
    </row>
    <row r="138" spans="1:14">
      <c r="A138" s="206"/>
      <c r="B138" s="206"/>
      <c r="C138" s="275"/>
      <c r="D138" s="206"/>
      <c r="E138" s="275"/>
      <c r="F138" s="206"/>
      <c r="G138" s="275"/>
      <c r="H138" s="206"/>
      <c r="I138" s="206"/>
      <c r="J138" s="206"/>
      <c r="K138" s="206"/>
      <c r="L138" s="206"/>
      <c r="M138" s="206"/>
      <c r="N138" s="206"/>
    </row>
    <row r="139" spans="1:14">
      <c r="A139" s="206"/>
      <c r="B139" s="206"/>
      <c r="C139" s="275"/>
      <c r="D139" s="206"/>
      <c r="E139" s="275"/>
      <c r="F139" s="206"/>
      <c r="G139" s="275"/>
      <c r="H139" s="206"/>
      <c r="I139" s="206"/>
      <c r="J139" s="206"/>
      <c r="K139" s="206"/>
      <c r="L139" s="206"/>
      <c r="M139" s="206"/>
      <c r="N139" s="206"/>
    </row>
    <row r="140" spans="1:14">
      <c r="A140" s="206"/>
      <c r="B140" s="206"/>
      <c r="C140" s="275"/>
      <c r="D140" s="206"/>
      <c r="E140" s="275"/>
      <c r="F140" s="206"/>
      <c r="G140" s="275"/>
      <c r="H140" s="206"/>
      <c r="I140" s="206"/>
      <c r="J140" s="206"/>
      <c r="K140" s="206"/>
      <c r="L140" s="206"/>
      <c r="M140" s="206"/>
      <c r="N140" s="206"/>
    </row>
    <row r="141" spans="1:14">
      <c r="A141" s="206"/>
      <c r="B141" s="206"/>
      <c r="C141" s="275"/>
      <c r="D141" s="206"/>
      <c r="E141" s="275"/>
      <c r="F141" s="206"/>
      <c r="G141" s="275"/>
      <c r="H141" s="206"/>
      <c r="I141" s="206"/>
      <c r="J141" s="206"/>
      <c r="K141" s="206"/>
      <c r="L141" s="206"/>
      <c r="M141" s="206"/>
      <c r="N141" s="206"/>
    </row>
    <row r="142" spans="1:14">
      <c r="A142" s="206"/>
      <c r="B142" s="206"/>
      <c r="C142" s="275"/>
      <c r="D142" s="206"/>
      <c r="E142" s="275"/>
      <c r="F142" s="206"/>
      <c r="G142" s="275"/>
      <c r="H142" s="206"/>
      <c r="I142" s="206"/>
      <c r="J142" s="206"/>
      <c r="K142" s="206"/>
      <c r="L142" s="206"/>
      <c r="M142" s="206"/>
      <c r="N142" s="206"/>
    </row>
    <row r="143" spans="1:14">
      <c r="A143" s="206"/>
      <c r="B143" s="206"/>
      <c r="C143" s="275"/>
      <c r="D143" s="206"/>
      <c r="E143" s="275"/>
      <c r="F143" s="206"/>
      <c r="G143" s="275"/>
      <c r="H143" s="206"/>
      <c r="I143" s="206"/>
      <c r="J143" s="206"/>
      <c r="K143" s="206"/>
      <c r="L143" s="206"/>
      <c r="M143" s="206"/>
      <c r="N143" s="206"/>
    </row>
    <row r="144" spans="1:14">
      <c r="A144" s="206"/>
      <c r="B144" s="206"/>
      <c r="C144" s="275"/>
      <c r="D144" s="206"/>
      <c r="E144" s="275"/>
      <c r="F144" s="206"/>
      <c r="G144" s="275"/>
      <c r="H144" s="206"/>
      <c r="I144" s="206"/>
      <c r="J144" s="206"/>
      <c r="K144" s="206"/>
      <c r="L144" s="206"/>
      <c r="M144" s="206"/>
      <c r="N144" s="206"/>
    </row>
    <row r="145" spans="1:14">
      <c r="A145" s="206"/>
      <c r="B145" s="206"/>
      <c r="C145" s="275"/>
      <c r="D145" s="206"/>
      <c r="E145" s="275"/>
      <c r="F145" s="206"/>
      <c r="G145" s="275"/>
      <c r="H145" s="206"/>
      <c r="I145" s="206"/>
      <c r="J145" s="206"/>
      <c r="K145" s="206"/>
      <c r="L145" s="206"/>
      <c r="M145" s="206"/>
      <c r="N145" s="206"/>
    </row>
    <row r="146" spans="1:14">
      <c r="A146" s="206"/>
      <c r="B146" s="206"/>
      <c r="C146" s="275"/>
      <c r="D146" s="206"/>
      <c r="E146" s="275"/>
      <c r="F146" s="206"/>
      <c r="G146" s="275"/>
      <c r="H146" s="206"/>
      <c r="I146" s="206"/>
      <c r="J146" s="206"/>
      <c r="K146" s="206"/>
      <c r="L146" s="206"/>
      <c r="M146" s="206"/>
      <c r="N146" s="206"/>
    </row>
    <row r="147" spans="1:14">
      <c r="A147" s="206"/>
      <c r="B147" s="206"/>
      <c r="C147" s="275"/>
      <c r="D147" s="206"/>
      <c r="E147" s="275"/>
      <c r="F147" s="206"/>
      <c r="G147" s="275"/>
      <c r="H147" s="206"/>
      <c r="I147" s="206"/>
      <c r="J147" s="206"/>
      <c r="K147" s="206"/>
      <c r="L147" s="206"/>
      <c r="M147" s="206"/>
      <c r="N147" s="206"/>
    </row>
    <row r="148" spans="1:14">
      <c r="A148" s="206"/>
      <c r="B148" s="206"/>
      <c r="C148" s="275"/>
      <c r="D148" s="206"/>
      <c r="E148" s="275"/>
      <c r="F148" s="206"/>
      <c r="G148" s="275"/>
      <c r="H148" s="206"/>
      <c r="I148" s="206"/>
      <c r="J148" s="206"/>
      <c r="K148" s="206"/>
      <c r="L148" s="206"/>
      <c r="M148" s="206"/>
      <c r="N148" s="206"/>
    </row>
    <row r="149" spans="1:14">
      <c r="A149" s="206"/>
      <c r="B149" s="206"/>
      <c r="C149" s="275"/>
      <c r="D149" s="206"/>
      <c r="E149" s="275"/>
      <c r="F149" s="206"/>
      <c r="G149" s="275"/>
      <c r="H149" s="206"/>
      <c r="I149" s="206"/>
      <c r="J149" s="206"/>
      <c r="K149" s="206"/>
      <c r="L149" s="206"/>
      <c r="M149" s="206"/>
      <c r="N149" s="206"/>
    </row>
    <row r="150" spans="1:14">
      <c r="A150" s="206"/>
      <c r="B150" s="206"/>
      <c r="C150" s="275"/>
      <c r="D150" s="206"/>
      <c r="E150" s="275"/>
      <c r="F150" s="206"/>
      <c r="G150" s="275"/>
      <c r="H150" s="206"/>
      <c r="I150" s="206"/>
      <c r="J150" s="206"/>
      <c r="K150" s="206"/>
      <c r="L150" s="206"/>
      <c r="M150" s="206"/>
      <c r="N150" s="206"/>
    </row>
    <row r="151" spans="1:14">
      <c r="A151" s="206"/>
      <c r="B151" s="206"/>
      <c r="C151" s="275"/>
      <c r="D151" s="206"/>
      <c r="E151" s="275"/>
      <c r="F151" s="206"/>
      <c r="G151" s="275"/>
      <c r="H151" s="206"/>
      <c r="I151" s="206"/>
      <c r="J151" s="206"/>
      <c r="K151" s="206"/>
      <c r="L151" s="206"/>
      <c r="M151" s="206"/>
      <c r="N151" s="206"/>
    </row>
    <row r="152" spans="1:14">
      <c r="A152" s="206"/>
      <c r="B152" s="206"/>
      <c r="C152" s="275"/>
      <c r="D152" s="206"/>
      <c r="E152" s="275"/>
      <c r="F152" s="206"/>
      <c r="G152" s="275"/>
      <c r="H152" s="206"/>
      <c r="I152" s="206"/>
      <c r="J152" s="206"/>
      <c r="K152" s="206"/>
      <c r="L152" s="206"/>
      <c r="M152" s="206"/>
      <c r="N152" s="206"/>
    </row>
    <row r="153" spans="1:14">
      <c r="A153" s="206"/>
      <c r="B153" s="206"/>
      <c r="C153" s="275"/>
      <c r="D153" s="206"/>
      <c r="E153" s="275"/>
      <c r="F153" s="206"/>
      <c r="G153" s="275"/>
      <c r="H153" s="206"/>
      <c r="I153" s="206"/>
      <c r="J153" s="206"/>
      <c r="K153" s="206"/>
      <c r="L153" s="206"/>
      <c r="M153" s="206"/>
      <c r="N153" s="206"/>
    </row>
    <row r="154" spans="1:14">
      <c r="A154" s="206"/>
      <c r="B154" s="206"/>
      <c r="C154" s="275"/>
      <c r="D154" s="206"/>
      <c r="E154" s="275"/>
      <c r="F154" s="206"/>
      <c r="G154" s="275"/>
      <c r="H154" s="206"/>
      <c r="I154" s="206"/>
      <c r="J154" s="206"/>
      <c r="K154" s="206"/>
      <c r="L154" s="206"/>
      <c r="M154" s="206"/>
      <c r="N154" s="206"/>
    </row>
    <row r="155" spans="1:14">
      <c r="A155" s="206"/>
      <c r="B155" s="206"/>
      <c r="C155" s="275"/>
      <c r="D155" s="206"/>
      <c r="E155" s="275"/>
      <c r="F155" s="206"/>
      <c r="G155" s="275"/>
      <c r="H155" s="206"/>
      <c r="I155" s="206"/>
      <c r="J155" s="206"/>
      <c r="K155" s="206"/>
      <c r="L155" s="206"/>
      <c r="M155" s="206"/>
      <c r="N155" s="206"/>
    </row>
    <row r="156" spans="1:14">
      <c r="A156" s="206"/>
      <c r="B156" s="206"/>
      <c r="C156" s="275"/>
      <c r="D156" s="206"/>
      <c r="E156" s="275"/>
      <c r="F156" s="206"/>
      <c r="G156" s="275"/>
      <c r="H156" s="206"/>
      <c r="I156" s="206"/>
      <c r="J156" s="206"/>
      <c r="K156" s="206"/>
      <c r="L156" s="206"/>
      <c r="M156" s="206"/>
      <c r="N156" s="206"/>
    </row>
    <row r="157" spans="1:14">
      <c r="A157" s="206"/>
      <c r="B157" s="206"/>
      <c r="C157" s="275"/>
      <c r="D157" s="206"/>
      <c r="E157" s="275"/>
      <c r="F157" s="206"/>
      <c r="G157" s="275"/>
      <c r="H157" s="206"/>
      <c r="I157" s="206"/>
      <c r="J157" s="206"/>
      <c r="K157" s="206"/>
      <c r="L157" s="206"/>
      <c r="M157" s="206"/>
      <c r="N157" s="206"/>
    </row>
    <row r="158" spans="1:14">
      <c r="A158" s="206"/>
      <c r="B158" s="206"/>
      <c r="C158" s="275"/>
      <c r="D158" s="206"/>
      <c r="E158" s="275"/>
      <c r="F158" s="206"/>
      <c r="G158" s="275"/>
      <c r="H158" s="206"/>
      <c r="I158" s="206"/>
      <c r="J158" s="206"/>
      <c r="K158" s="206"/>
      <c r="L158" s="206"/>
      <c r="M158" s="206"/>
      <c r="N158" s="206"/>
    </row>
    <row r="159" spans="1:14">
      <c r="A159" s="206"/>
      <c r="B159" s="206"/>
      <c r="C159" s="275"/>
      <c r="D159" s="206"/>
      <c r="E159" s="275"/>
      <c r="F159" s="206"/>
      <c r="G159" s="275"/>
      <c r="H159" s="206"/>
      <c r="I159" s="206"/>
      <c r="J159" s="206"/>
      <c r="K159" s="206"/>
      <c r="L159" s="206"/>
      <c r="M159" s="206"/>
      <c r="N159" s="206"/>
    </row>
    <row r="160" spans="1:14">
      <c r="A160" s="206"/>
      <c r="B160" s="206"/>
      <c r="C160" s="275"/>
      <c r="D160" s="206"/>
      <c r="E160" s="275"/>
      <c r="F160" s="206"/>
      <c r="G160" s="275"/>
      <c r="H160" s="206"/>
      <c r="I160" s="206"/>
      <c r="J160" s="206"/>
      <c r="K160" s="206"/>
      <c r="L160" s="206"/>
      <c r="M160" s="206"/>
      <c r="N160" s="206"/>
    </row>
    <row r="161" spans="1:14">
      <c r="A161" s="206"/>
      <c r="B161" s="206"/>
      <c r="C161" s="275"/>
      <c r="D161" s="206"/>
      <c r="E161" s="275"/>
      <c r="F161" s="206"/>
      <c r="G161" s="275"/>
      <c r="H161" s="206"/>
      <c r="I161" s="206"/>
      <c r="J161" s="206"/>
      <c r="K161" s="206"/>
      <c r="L161" s="206"/>
      <c r="M161" s="206"/>
      <c r="N161" s="206"/>
    </row>
    <row r="162" spans="1:14">
      <c r="A162" s="206"/>
      <c r="B162" s="206"/>
      <c r="C162" s="275"/>
      <c r="D162" s="206"/>
      <c r="E162" s="275"/>
      <c r="F162" s="206"/>
      <c r="G162" s="275"/>
      <c r="H162" s="206"/>
      <c r="I162" s="206"/>
      <c r="J162" s="206"/>
      <c r="K162" s="206"/>
      <c r="L162" s="206"/>
      <c r="M162" s="206"/>
      <c r="N162" s="206"/>
    </row>
    <row r="163" spans="1:14">
      <c r="A163" s="206"/>
      <c r="B163" s="206"/>
      <c r="C163" s="275"/>
      <c r="D163" s="206"/>
      <c r="E163" s="275"/>
      <c r="F163" s="206"/>
      <c r="G163" s="275"/>
      <c r="H163" s="206"/>
      <c r="I163" s="206"/>
      <c r="J163" s="206"/>
      <c r="K163" s="206"/>
      <c r="L163" s="206"/>
      <c r="M163" s="206"/>
      <c r="N163" s="206"/>
    </row>
    <row r="164" spans="1:14">
      <c r="A164" s="206"/>
      <c r="B164" s="206"/>
      <c r="C164" s="275"/>
      <c r="D164" s="206"/>
      <c r="E164" s="275"/>
      <c r="F164" s="206"/>
      <c r="G164" s="275"/>
      <c r="H164" s="206"/>
      <c r="I164" s="206"/>
      <c r="J164" s="206"/>
      <c r="K164" s="206"/>
      <c r="L164" s="206"/>
      <c r="M164" s="206"/>
      <c r="N164" s="206"/>
    </row>
    <row r="165" spans="1:14">
      <c r="A165" s="206"/>
      <c r="B165" s="206"/>
      <c r="C165" s="275"/>
      <c r="D165" s="206"/>
      <c r="E165" s="275"/>
      <c r="F165" s="206"/>
      <c r="G165" s="275"/>
      <c r="H165" s="206"/>
      <c r="I165" s="206"/>
      <c r="J165" s="206"/>
      <c r="K165" s="206"/>
      <c r="L165" s="206"/>
      <c r="M165" s="206"/>
      <c r="N165" s="206"/>
    </row>
    <row r="166" spans="1:14">
      <c r="A166" s="206"/>
      <c r="B166" s="206"/>
      <c r="C166" s="275"/>
      <c r="D166" s="206"/>
      <c r="E166" s="275"/>
      <c r="F166" s="206"/>
      <c r="G166" s="275"/>
      <c r="H166" s="206"/>
      <c r="I166" s="206"/>
      <c r="J166" s="206"/>
      <c r="K166" s="206"/>
      <c r="L166" s="206"/>
      <c r="M166" s="206"/>
      <c r="N166" s="206"/>
    </row>
    <row r="167" spans="1:14">
      <c r="A167" s="206"/>
      <c r="B167" s="206"/>
      <c r="C167" s="275"/>
      <c r="D167" s="206"/>
      <c r="E167" s="275"/>
      <c r="F167" s="206"/>
      <c r="G167" s="275"/>
      <c r="H167" s="206"/>
      <c r="I167" s="206"/>
      <c r="J167" s="206"/>
      <c r="K167" s="206"/>
      <c r="L167" s="206"/>
      <c r="M167" s="206"/>
      <c r="N167" s="206"/>
    </row>
    <row r="168" spans="1:14">
      <c r="A168" s="206"/>
      <c r="B168" s="206"/>
      <c r="C168" s="275"/>
      <c r="D168" s="206"/>
      <c r="E168" s="275"/>
      <c r="F168" s="206"/>
      <c r="G168" s="275"/>
      <c r="H168" s="206"/>
      <c r="I168" s="206"/>
      <c r="J168" s="206"/>
      <c r="K168" s="206"/>
      <c r="L168" s="206"/>
      <c r="M168" s="206"/>
      <c r="N168" s="206"/>
    </row>
    <row r="169" spans="1:14">
      <c r="A169" s="206"/>
      <c r="B169" s="206"/>
      <c r="C169" s="275"/>
      <c r="D169" s="206"/>
      <c r="E169" s="275"/>
      <c r="F169" s="206"/>
      <c r="G169" s="275"/>
      <c r="H169" s="206"/>
      <c r="I169" s="206"/>
      <c r="J169" s="206"/>
      <c r="K169" s="206"/>
      <c r="L169" s="206"/>
      <c r="M169" s="206"/>
      <c r="N169" s="206"/>
    </row>
    <row r="170" spans="1:14">
      <c r="A170" s="206"/>
      <c r="B170" s="206"/>
      <c r="C170" s="275"/>
      <c r="D170" s="206"/>
      <c r="E170" s="275"/>
      <c r="F170" s="206"/>
      <c r="G170" s="275"/>
      <c r="H170" s="206"/>
      <c r="I170" s="206"/>
      <c r="J170" s="206"/>
      <c r="K170" s="206"/>
      <c r="L170" s="206"/>
      <c r="M170" s="206"/>
      <c r="N170" s="206"/>
    </row>
    <row r="171" spans="1:14">
      <c r="A171" s="206"/>
      <c r="B171" s="206"/>
      <c r="C171" s="275"/>
      <c r="D171" s="206"/>
      <c r="E171" s="275"/>
      <c r="F171" s="206"/>
      <c r="G171" s="275"/>
      <c r="H171" s="206"/>
      <c r="I171" s="206"/>
      <c r="J171" s="206"/>
      <c r="K171" s="206"/>
      <c r="L171" s="206"/>
      <c r="M171" s="206"/>
      <c r="N171" s="206"/>
    </row>
    <row r="172" spans="1:14">
      <c r="A172" s="206"/>
      <c r="B172" s="206"/>
      <c r="C172" s="275"/>
      <c r="D172" s="206"/>
      <c r="E172" s="275"/>
      <c r="F172" s="206"/>
      <c r="G172" s="275"/>
      <c r="H172" s="206"/>
      <c r="I172" s="206"/>
      <c r="J172" s="206"/>
      <c r="K172" s="206"/>
      <c r="L172" s="206"/>
      <c r="M172" s="206"/>
      <c r="N172" s="206"/>
    </row>
    <row r="173" spans="1:14">
      <c r="A173" s="206"/>
      <c r="B173" s="206"/>
      <c r="C173" s="275"/>
      <c r="D173" s="206"/>
      <c r="E173" s="275"/>
      <c r="F173" s="206"/>
      <c r="G173" s="275"/>
      <c r="H173" s="206"/>
      <c r="I173" s="206"/>
      <c r="J173" s="206"/>
      <c r="K173" s="206"/>
      <c r="L173" s="206"/>
      <c r="M173" s="206"/>
      <c r="N173" s="206"/>
    </row>
    <row r="174" spans="1:14">
      <c r="A174" s="206"/>
      <c r="B174" s="206"/>
      <c r="C174" s="275"/>
      <c r="D174" s="206"/>
      <c r="E174" s="275"/>
      <c r="F174" s="206"/>
      <c r="G174" s="275"/>
      <c r="H174" s="206"/>
      <c r="I174" s="206"/>
      <c r="J174" s="206"/>
      <c r="K174" s="206"/>
      <c r="L174" s="206"/>
      <c r="M174" s="206"/>
      <c r="N174" s="206"/>
    </row>
    <row r="175" spans="1:14">
      <c r="A175" s="206"/>
      <c r="B175" s="206"/>
      <c r="C175" s="275"/>
      <c r="D175" s="206"/>
      <c r="E175" s="275"/>
      <c r="F175" s="206"/>
      <c r="G175" s="275"/>
      <c r="H175" s="206"/>
      <c r="I175" s="206"/>
      <c r="J175" s="206"/>
      <c r="K175" s="206"/>
      <c r="L175" s="206"/>
      <c r="M175" s="206"/>
      <c r="N175" s="206"/>
    </row>
    <row r="176" spans="1:14">
      <c r="A176" s="206"/>
      <c r="B176" s="206"/>
      <c r="C176" s="275"/>
      <c r="D176" s="206"/>
      <c r="E176" s="275"/>
      <c r="F176" s="206"/>
      <c r="G176" s="275"/>
      <c r="H176" s="206"/>
      <c r="I176" s="206"/>
      <c r="J176" s="206"/>
      <c r="K176" s="206"/>
      <c r="L176" s="206"/>
      <c r="M176" s="206"/>
      <c r="N176" s="206"/>
    </row>
    <row r="177" spans="1:14">
      <c r="A177" s="206"/>
      <c r="B177" s="206"/>
      <c r="C177" s="275"/>
      <c r="D177" s="206"/>
      <c r="E177" s="275"/>
      <c r="F177" s="206"/>
      <c r="G177" s="275"/>
      <c r="H177" s="206"/>
      <c r="I177" s="206"/>
      <c r="J177" s="206"/>
      <c r="K177" s="206"/>
      <c r="L177" s="206"/>
      <c r="M177" s="206"/>
      <c r="N177" s="206"/>
    </row>
    <row r="178" spans="1:14">
      <c r="A178" s="206"/>
      <c r="B178" s="206"/>
      <c r="C178" s="275"/>
      <c r="D178" s="206"/>
      <c r="E178" s="275"/>
      <c r="F178" s="206"/>
      <c r="G178" s="275"/>
      <c r="H178" s="206"/>
      <c r="I178" s="206"/>
      <c r="J178" s="206"/>
      <c r="K178" s="206"/>
      <c r="L178" s="206"/>
      <c r="M178" s="206"/>
      <c r="N178" s="206"/>
    </row>
    <row r="179" spans="1:14">
      <c r="A179" s="206"/>
      <c r="B179" s="206"/>
      <c r="C179" s="275"/>
      <c r="D179" s="206"/>
      <c r="E179" s="275"/>
      <c r="F179" s="206"/>
      <c r="G179" s="275"/>
      <c r="H179" s="206"/>
      <c r="I179" s="206"/>
      <c r="J179" s="206"/>
      <c r="K179" s="206"/>
      <c r="L179" s="206"/>
      <c r="M179" s="206"/>
      <c r="N179" s="206"/>
    </row>
    <row r="180" spans="1:14">
      <c r="A180" s="206"/>
      <c r="B180" s="206"/>
      <c r="C180" s="275"/>
      <c r="D180" s="206"/>
      <c r="E180" s="275"/>
      <c r="F180" s="206"/>
      <c r="G180" s="275"/>
      <c r="H180" s="206"/>
      <c r="I180" s="206"/>
      <c r="J180" s="206"/>
      <c r="K180" s="206"/>
      <c r="L180" s="206"/>
      <c r="M180" s="206"/>
      <c r="N180" s="206"/>
    </row>
    <row r="181" spans="1:14">
      <c r="A181" s="206"/>
      <c r="B181" s="206"/>
      <c r="C181" s="275"/>
      <c r="D181" s="206"/>
      <c r="E181" s="275"/>
      <c r="F181" s="206"/>
      <c r="G181" s="275"/>
      <c r="H181" s="206"/>
      <c r="I181" s="206"/>
      <c r="J181" s="206"/>
      <c r="K181" s="206"/>
      <c r="L181" s="206"/>
      <c r="M181" s="206"/>
      <c r="N181" s="206"/>
    </row>
    <row r="182" spans="1:14">
      <c r="A182" s="206"/>
      <c r="B182" s="206"/>
      <c r="C182" s="275"/>
      <c r="D182" s="206"/>
      <c r="E182" s="275"/>
      <c r="F182" s="206"/>
      <c r="G182" s="275"/>
      <c r="H182" s="206"/>
      <c r="I182" s="206"/>
      <c r="J182" s="206"/>
      <c r="K182" s="206"/>
      <c r="L182" s="206"/>
      <c r="M182" s="206"/>
      <c r="N182" s="206"/>
    </row>
    <row r="183" spans="1:14">
      <c r="A183" s="206"/>
      <c r="B183" s="206"/>
      <c r="C183" s="275"/>
      <c r="D183" s="206"/>
      <c r="E183" s="275"/>
      <c r="F183" s="206"/>
      <c r="G183" s="275"/>
      <c r="H183" s="206"/>
      <c r="I183" s="206"/>
      <c r="J183" s="206"/>
      <c r="K183" s="206"/>
      <c r="L183" s="206"/>
      <c r="M183" s="206"/>
      <c r="N183" s="206"/>
    </row>
    <row r="184" spans="1:14">
      <c r="A184" s="206"/>
      <c r="B184" s="206"/>
      <c r="C184" s="275"/>
      <c r="D184" s="206"/>
      <c r="E184" s="275"/>
      <c r="F184" s="206"/>
      <c r="G184" s="275"/>
      <c r="H184" s="206"/>
      <c r="I184" s="206"/>
      <c r="J184" s="206"/>
      <c r="K184" s="206"/>
      <c r="L184" s="206"/>
      <c r="M184" s="206"/>
      <c r="N184" s="206"/>
    </row>
    <row r="185" spans="1:14">
      <c r="A185" s="206"/>
      <c r="B185" s="206"/>
      <c r="C185" s="275"/>
      <c r="D185" s="206"/>
      <c r="E185" s="275"/>
      <c r="F185" s="206"/>
      <c r="G185" s="275"/>
      <c r="H185" s="206"/>
      <c r="I185" s="206"/>
      <c r="J185" s="206"/>
      <c r="K185" s="206"/>
      <c r="L185" s="206"/>
      <c r="M185" s="206"/>
      <c r="N185" s="206"/>
    </row>
    <row r="186" spans="1:14">
      <c r="A186" s="206"/>
      <c r="B186" s="206"/>
      <c r="C186" s="275"/>
      <c r="D186" s="206"/>
      <c r="E186" s="275"/>
      <c r="F186" s="206"/>
      <c r="G186" s="275"/>
      <c r="H186" s="206"/>
      <c r="I186" s="206"/>
      <c r="J186" s="206"/>
      <c r="K186" s="206"/>
      <c r="L186" s="206"/>
      <c r="M186" s="206"/>
      <c r="N186" s="206"/>
    </row>
    <row r="187" spans="1:14">
      <c r="A187" s="206"/>
      <c r="B187" s="206"/>
      <c r="C187" s="275"/>
      <c r="D187" s="206"/>
      <c r="E187" s="275"/>
      <c r="F187" s="206"/>
      <c r="G187" s="275"/>
      <c r="H187" s="206"/>
      <c r="I187" s="206"/>
      <c r="J187" s="206"/>
      <c r="K187" s="206"/>
      <c r="L187" s="206"/>
      <c r="M187" s="206"/>
      <c r="N187" s="206"/>
    </row>
    <row r="188" spans="1:14">
      <c r="A188" s="206"/>
      <c r="B188" s="206"/>
      <c r="C188" s="275"/>
      <c r="D188" s="206"/>
      <c r="E188" s="275"/>
      <c r="F188" s="206"/>
      <c r="G188" s="275"/>
      <c r="H188" s="206"/>
      <c r="I188" s="206"/>
      <c r="J188" s="206"/>
      <c r="K188" s="206"/>
      <c r="L188" s="206"/>
      <c r="M188" s="206"/>
      <c r="N188" s="206"/>
    </row>
    <row r="189" spans="1:14">
      <c r="A189" s="206"/>
      <c r="B189" s="206"/>
      <c r="C189" s="275"/>
      <c r="D189" s="206"/>
      <c r="E189" s="275"/>
      <c r="F189" s="206"/>
      <c r="G189" s="275"/>
      <c r="H189" s="206"/>
      <c r="I189" s="206"/>
      <c r="J189" s="206"/>
      <c r="K189" s="206"/>
      <c r="L189" s="206"/>
      <c r="M189" s="206"/>
      <c r="N189" s="206"/>
    </row>
    <row r="190" spans="1:14">
      <c r="A190" s="206"/>
      <c r="B190" s="206"/>
      <c r="C190" s="275"/>
      <c r="D190" s="206"/>
      <c r="E190" s="275"/>
      <c r="F190" s="206"/>
      <c r="G190" s="275"/>
      <c r="H190" s="206"/>
      <c r="I190" s="206"/>
      <c r="J190" s="206"/>
      <c r="K190" s="206"/>
      <c r="L190" s="206"/>
      <c r="M190" s="206"/>
      <c r="N190" s="206"/>
    </row>
    <row r="191" spans="1:14">
      <c r="A191" s="206"/>
      <c r="B191" s="206"/>
      <c r="C191" s="275"/>
      <c r="D191" s="206"/>
      <c r="E191" s="275"/>
      <c r="F191" s="206"/>
      <c r="G191" s="275"/>
      <c r="H191" s="206"/>
      <c r="I191" s="206"/>
      <c r="J191" s="206"/>
      <c r="K191" s="206"/>
      <c r="L191" s="206"/>
      <c r="M191" s="206"/>
      <c r="N191" s="206"/>
    </row>
    <row r="192" spans="1:14">
      <c r="A192" s="206"/>
      <c r="B192" s="206"/>
      <c r="C192" s="275"/>
      <c r="D192" s="206"/>
      <c r="E192" s="275"/>
      <c r="F192" s="206"/>
      <c r="G192" s="275"/>
      <c r="H192" s="206"/>
      <c r="I192" s="206"/>
      <c r="J192" s="206"/>
      <c r="K192" s="206"/>
      <c r="L192" s="206"/>
      <c r="M192" s="206"/>
      <c r="N192" s="206"/>
    </row>
    <row r="193" spans="1:14">
      <c r="A193" s="206"/>
      <c r="B193" s="206"/>
      <c r="C193" s="275"/>
      <c r="D193" s="206"/>
      <c r="E193" s="275"/>
      <c r="F193" s="206"/>
      <c r="G193" s="275"/>
      <c r="H193" s="206"/>
      <c r="I193" s="206"/>
      <c r="J193" s="206"/>
      <c r="K193" s="206"/>
      <c r="L193" s="206"/>
      <c r="M193" s="206"/>
      <c r="N193" s="206"/>
    </row>
    <row r="194" spans="1:14">
      <c r="A194" s="206"/>
      <c r="B194" s="206"/>
      <c r="C194" s="275"/>
      <c r="D194" s="206"/>
      <c r="E194" s="275"/>
      <c r="F194" s="206"/>
      <c r="G194" s="275"/>
      <c r="H194" s="206"/>
      <c r="I194" s="206"/>
      <c r="J194" s="206"/>
      <c r="K194" s="206"/>
      <c r="L194" s="206"/>
      <c r="M194" s="206"/>
      <c r="N194" s="206"/>
    </row>
    <row r="195" spans="1:14">
      <c r="A195" s="206"/>
      <c r="B195" s="206"/>
      <c r="C195" s="275"/>
      <c r="D195" s="206"/>
      <c r="E195" s="275"/>
      <c r="F195" s="206"/>
      <c r="G195" s="275"/>
      <c r="H195" s="206"/>
      <c r="I195" s="206"/>
      <c r="J195" s="206"/>
      <c r="K195" s="206"/>
      <c r="L195" s="206"/>
      <c r="M195" s="206"/>
      <c r="N195" s="206"/>
    </row>
    <row r="196" spans="1:14">
      <c r="A196" s="206"/>
      <c r="B196" s="206"/>
      <c r="C196" s="275"/>
      <c r="D196" s="206"/>
      <c r="E196" s="275"/>
      <c r="F196" s="206"/>
      <c r="G196" s="275"/>
      <c r="H196" s="206"/>
      <c r="I196" s="206"/>
      <c r="J196" s="206"/>
      <c r="K196" s="206"/>
      <c r="L196" s="206"/>
      <c r="M196" s="206"/>
      <c r="N196" s="206"/>
    </row>
    <row r="197" spans="1:14">
      <c r="A197" s="206"/>
      <c r="B197" s="206"/>
      <c r="C197" s="275"/>
      <c r="D197" s="206"/>
      <c r="E197" s="275"/>
      <c r="F197" s="206"/>
      <c r="G197" s="275"/>
      <c r="H197" s="206"/>
      <c r="I197" s="206"/>
      <c r="J197" s="206"/>
      <c r="K197" s="206"/>
      <c r="L197" s="206"/>
      <c r="M197" s="206"/>
      <c r="N197" s="206"/>
    </row>
    <row r="198" spans="1:14">
      <c r="A198" s="206"/>
      <c r="B198" s="206"/>
      <c r="C198" s="275"/>
      <c r="D198" s="206"/>
      <c r="E198" s="275"/>
      <c r="F198" s="206"/>
      <c r="G198" s="275"/>
      <c r="H198" s="206"/>
      <c r="I198" s="206"/>
      <c r="J198" s="206"/>
      <c r="K198" s="206"/>
      <c r="L198" s="206"/>
      <c r="M198" s="206"/>
      <c r="N198" s="206"/>
    </row>
    <row r="199" spans="1:14">
      <c r="A199" s="206"/>
      <c r="B199" s="206"/>
      <c r="C199" s="275"/>
      <c r="D199" s="206"/>
      <c r="E199" s="275"/>
      <c r="F199" s="206"/>
      <c r="G199" s="275"/>
      <c r="H199" s="206"/>
      <c r="I199" s="206"/>
      <c r="J199" s="206"/>
      <c r="K199" s="206"/>
      <c r="L199" s="206"/>
      <c r="M199" s="206"/>
      <c r="N199" s="206"/>
    </row>
    <row r="200" spans="1:14">
      <c r="A200" s="206"/>
      <c r="B200" s="206"/>
      <c r="C200" s="275"/>
      <c r="D200" s="206"/>
      <c r="E200" s="275"/>
      <c r="F200" s="206"/>
      <c r="G200" s="275"/>
      <c r="H200" s="206"/>
      <c r="I200" s="206"/>
      <c r="J200" s="206"/>
      <c r="K200" s="206"/>
      <c r="L200" s="206"/>
      <c r="M200" s="206"/>
      <c r="N200" s="206"/>
    </row>
    <row r="201" spans="1:14">
      <c r="A201" s="206"/>
      <c r="B201" s="206"/>
      <c r="C201" s="275"/>
      <c r="D201" s="206"/>
      <c r="E201" s="275"/>
      <c r="F201" s="206"/>
      <c r="G201" s="275"/>
      <c r="H201" s="206"/>
      <c r="I201" s="206"/>
      <c r="J201" s="206"/>
      <c r="K201" s="206"/>
      <c r="L201" s="206"/>
      <c r="M201" s="206"/>
      <c r="N201" s="206"/>
    </row>
    <row r="202" spans="1:14">
      <c r="A202" s="206"/>
      <c r="B202" s="206"/>
      <c r="C202" s="275"/>
      <c r="D202" s="206"/>
      <c r="E202" s="275"/>
      <c r="F202" s="206"/>
      <c r="G202" s="275"/>
      <c r="H202" s="206"/>
      <c r="I202" s="206"/>
      <c r="J202" s="206"/>
      <c r="K202" s="206"/>
      <c r="L202" s="206"/>
      <c r="M202" s="206"/>
      <c r="N202" s="206"/>
    </row>
    <row r="203" spans="1:14">
      <c r="A203" s="206"/>
      <c r="B203" s="206"/>
      <c r="C203" s="275"/>
      <c r="D203" s="206"/>
      <c r="E203" s="275"/>
      <c r="F203" s="206"/>
      <c r="G203" s="275"/>
      <c r="H203" s="206"/>
      <c r="I203" s="206"/>
      <c r="J203" s="206"/>
      <c r="K203" s="206"/>
      <c r="L203" s="206"/>
      <c r="M203" s="206"/>
      <c r="N203" s="206"/>
    </row>
    <row r="204" spans="1:14">
      <c r="A204" s="206"/>
      <c r="B204" s="206"/>
      <c r="C204" s="275"/>
      <c r="D204" s="206"/>
      <c r="E204" s="275"/>
      <c r="F204" s="206"/>
      <c r="G204" s="275"/>
      <c r="H204" s="206"/>
      <c r="I204" s="206"/>
      <c r="J204" s="206"/>
      <c r="K204" s="206"/>
      <c r="L204" s="206"/>
      <c r="M204" s="206"/>
      <c r="N204" s="206"/>
    </row>
    <row r="205" spans="1:14">
      <c r="A205" s="206"/>
      <c r="B205" s="206"/>
      <c r="C205" s="275"/>
      <c r="D205" s="206"/>
      <c r="E205" s="275"/>
      <c r="F205" s="206"/>
      <c r="G205" s="275"/>
      <c r="H205" s="206"/>
      <c r="I205" s="206"/>
      <c r="J205" s="206"/>
      <c r="K205" s="206"/>
      <c r="L205" s="206"/>
      <c r="M205" s="206"/>
      <c r="N205" s="206"/>
    </row>
    <row r="206" spans="1:14">
      <c r="A206" s="206"/>
      <c r="B206" s="206"/>
      <c r="C206" s="275"/>
      <c r="D206" s="206"/>
      <c r="E206" s="275"/>
      <c r="F206" s="206"/>
      <c r="G206" s="275"/>
      <c r="H206" s="206"/>
      <c r="I206" s="206"/>
      <c r="J206" s="206"/>
      <c r="K206" s="206"/>
      <c r="L206" s="206"/>
      <c r="M206" s="206"/>
      <c r="N206" s="206"/>
    </row>
    <row r="207" spans="1:14">
      <c r="A207" s="206"/>
      <c r="B207" s="206"/>
      <c r="C207" s="275"/>
      <c r="D207" s="206"/>
      <c r="E207" s="275"/>
      <c r="F207" s="206"/>
      <c r="G207" s="275"/>
      <c r="H207" s="206"/>
      <c r="I207" s="206"/>
      <c r="J207" s="206"/>
      <c r="K207" s="206"/>
      <c r="L207" s="206"/>
      <c r="M207" s="206"/>
      <c r="N207" s="206"/>
    </row>
    <row r="208" spans="1:14">
      <c r="A208" s="206"/>
      <c r="B208" s="206"/>
      <c r="C208" s="275"/>
      <c r="D208" s="206"/>
      <c r="E208" s="275"/>
      <c r="F208" s="206"/>
      <c r="G208" s="275"/>
      <c r="H208" s="206"/>
      <c r="I208" s="206"/>
      <c r="J208" s="206"/>
      <c r="K208" s="206"/>
      <c r="L208" s="206"/>
      <c r="M208" s="206"/>
      <c r="N208" s="206"/>
    </row>
    <row r="209" spans="1:14">
      <c r="A209" s="206"/>
      <c r="B209" s="206"/>
      <c r="C209" s="275"/>
      <c r="D209" s="206"/>
      <c r="E209" s="275"/>
      <c r="F209" s="206"/>
      <c r="G209" s="275"/>
      <c r="H209" s="206"/>
      <c r="I209" s="206"/>
      <c r="J209" s="206"/>
      <c r="K209" s="206"/>
      <c r="L209" s="206"/>
      <c r="M209" s="206"/>
      <c r="N209" s="206"/>
    </row>
    <row r="210" spans="1:14">
      <c r="A210" s="206"/>
      <c r="B210" s="206"/>
      <c r="C210" s="275"/>
      <c r="D210" s="206"/>
      <c r="E210" s="275"/>
      <c r="F210" s="206"/>
      <c r="G210" s="275"/>
      <c r="H210" s="206"/>
      <c r="I210" s="206"/>
      <c r="J210" s="206"/>
      <c r="K210" s="206"/>
      <c r="L210" s="206"/>
      <c r="M210" s="206"/>
      <c r="N210" s="206"/>
    </row>
    <row r="211" spans="1:14">
      <c r="A211" s="206"/>
      <c r="B211" s="206"/>
      <c r="C211" s="275"/>
      <c r="D211" s="206"/>
      <c r="E211" s="275"/>
      <c r="F211" s="206"/>
      <c r="G211" s="275"/>
      <c r="H211" s="206"/>
      <c r="I211" s="206"/>
      <c r="J211" s="206"/>
      <c r="K211" s="206"/>
      <c r="L211" s="206"/>
      <c r="M211" s="206"/>
      <c r="N211" s="206"/>
    </row>
    <row r="212" spans="1:14">
      <c r="A212" s="206"/>
      <c r="B212" s="206"/>
      <c r="C212" s="275"/>
      <c r="D212" s="206"/>
      <c r="E212" s="275"/>
      <c r="F212" s="206"/>
      <c r="G212" s="275"/>
      <c r="H212" s="206"/>
      <c r="I212" s="206"/>
      <c r="J212" s="206"/>
      <c r="K212" s="206"/>
      <c r="L212" s="206"/>
      <c r="M212" s="206"/>
      <c r="N212" s="206"/>
    </row>
    <row r="213" spans="1:14">
      <c r="A213" s="206"/>
      <c r="B213" s="206"/>
      <c r="C213" s="275"/>
      <c r="D213" s="206"/>
      <c r="E213" s="275"/>
      <c r="F213" s="206"/>
      <c r="G213" s="275"/>
      <c r="H213" s="206"/>
      <c r="I213" s="206"/>
      <c r="J213" s="206"/>
      <c r="K213" s="206"/>
      <c r="L213" s="206"/>
      <c r="M213" s="206"/>
      <c r="N213" s="206"/>
    </row>
    <row r="214" spans="1:14">
      <c r="A214" s="206"/>
      <c r="B214" s="206"/>
      <c r="C214" s="275"/>
      <c r="D214" s="206"/>
      <c r="E214" s="275"/>
      <c r="F214" s="206"/>
      <c r="G214" s="275"/>
      <c r="H214" s="206"/>
      <c r="I214" s="206"/>
      <c r="J214" s="206"/>
      <c r="K214" s="206"/>
      <c r="L214" s="206"/>
      <c r="M214" s="206"/>
      <c r="N214" s="206"/>
    </row>
    <row r="215" spans="1:14">
      <c r="A215" s="206"/>
      <c r="B215" s="206"/>
      <c r="C215" s="275"/>
      <c r="D215" s="206"/>
      <c r="E215" s="275"/>
      <c r="F215" s="206"/>
      <c r="G215" s="275"/>
      <c r="H215" s="206"/>
      <c r="I215" s="206"/>
      <c r="J215" s="206"/>
      <c r="K215" s="206"/>
      <c r="L215" s="206"/>
      <c r="M215" s="206"/>
      <c r="N215" s="206"/>
    </row>
    <row r="216" spans="1:14">
      <c r="A216" s="206"/>
      <c r="B216" s="206"/>
      <c r="C216" s="275"/>
      <c r="D216" s="206"/>
      <c r="E216" s="275"/>
      <c r="F216" s="206"/>
      <c r="G216" s="275"/>
      <c r="H216" s="206"/>
      <c r="I216" s="206"/>
      <c r="J216" s="206"/>
      <c r="K216" s="206"/>
      <c r="L216" s="206"/>
      <c r="M216" s="206"/>
      <c r="N216" s="206"/>
    </row>
    <row r="217" spans="1:14">
      <c r="A217" s="206"/>
      <c r="B217" s="206"/>
      <c r="C217" s="275"/>
      <c r="D217" s="206"/>
      <c r="E217" s="275"/>
      <c r="F217" s="206"/>
      <c r="G217" s="275"/>
      <c r="H217" s="206"/>
      <c r="I217" s="206"/>
      <c r="J217" s="206"/>
      <c r="K217" s="206"/>
      <c r="L217" s="206"/>
      <c r="M217" s="206"/>
      <c r="N217" s="206"/>
    </row>
    <row r="218" spans="1:14">
      <c r="A218" s="206"/>
      <c r="B218" s="206"/>
      <c r="C218" s="275"/>
      <c r="D218" s="206"/>
      <c r="E218" s="275"/>
      <c r="F218" s="206"/>
      <c r="G218" s="275"/>
      <c r="H218" s="206"/>
      <c r="I218" s="206"/>
      <c r="J218" s="206"/>
      <c r="K218" s="206"/>
      <c r="L218" s="206"/>
      <c r="M218" s="206"/>
      <c r="N218" s="206"/>
    </row>
    <row r="219" spans="1:14">
      <c r="A219" s="206"/>
      <c r="B219" s="206"/>
      <c r="C219" s="275"/>
      <c r="D219" s="206"/>
      <c r="E219" s="275"/>
      <c r="F219" s="206"/>
      <c r="G219" s="275"/>
      <c r="H219" s="206"/>
      <c r="I219" s="206"/>
      <c r="J219" s="206"/>
      <c r="K219" s="206"/>
      <c r="L219" s="206"/>
      <c r="M219" s="206"/>
      <c r="N219" s="206"/>
    </row>
    <row r="220" spans="1:14">
      <c r="A220" s="206"/>
      <c r="B220" s="206"/>
      <c r="C220" s="275"/>
      <c r="D220" s="206"/>
      <c r="E220" s="275"/>
      <c r="F220" s="206"/>
      <c r="G220" s="275"/>
      <c r="H220" s="206"/>
      <c r="I220" s="206"/>
      <c r="J220" s="206"/>
      <c r="K220" s="206"/>
      <c r="L220" s="206"/>
      <c r="M220" s="206"/>
      <c r="N220" s="206"/>
    </row>
    <row r="221" spans="1:14">
      <c r="A221" s="206"/>
      <c r="B221" s="206"/>
      <c r="C221" s="275"/>
      <c r="D221" s="206"/>
      <c r="E221" s="275"/>
      <c r="F221" s="206"/>
      <c r="G221" s="275"/>
      <c r="H221" s="206"/>
      <c r="I221" s="206"/>
      <c r="J221" s="206"/>
      <c r="K221" s="206"/>
      <c r="L221" s="206"/>
      <c r="M221" s="206"/>
      <c r="N221" s="206"/>
    </row>
    <row r="222" spans="1:14">
      <c r="A222" s="206"/>
      <c r="B222" s="206"/>
      <c r="C222" s="275"/>
      <c r="D222" s="206"/>
      <c r="E222" s="275"/>
      <c r="F222" s="206"/>
      <c r="G222" s="275"/>
      <c r="H222" s="206"/>
      <c r="I222" s="206"/>
      <c r="J222" s="206"/>
      <c r="K222" s="206"/>
      <c r="L222" s="206"/>
      <c r="M222" s="206"/>
      <c r="N222" s="206"/>
    </row>
    <row r="223" spans="1:14">
      <c r="A223" s="206"/>
      <c r="B223" s="206"/>
      <c r="C223" s="275"/>
      <c r="D223" s="206"/>
      <c r="E223" s="275"/>
      <c r="F223" s="206"/>
      <c r="G223" s="275"/>
      <c r="H223" s="206"/>
      <c r="I223" s="206"/>
      <c r="J223" s="206"/>
      <c r="K223" s="206"/>
      <c r="L223" s="206"/>
      <c r="M223" s="206"/>
      <c r="N223" s="206"/>
    </row>
    <row r="224" spans="1:14">
      <c r="A224" s="206"/>
      <c r="B224" s="206"/>
      <c r="C224" s="275"/>
      <c r="D224" s="206"/>
      <c r="E224" s="275"/>
      <c r="F224" s="206"/>
      <c r="G224" s="275"/>
      <c r="H224" s="206"/>
      <c r="I224" s="206"/>
      <c r="J224" s="206"/>
      <c r="K224" s="206"/>
      <c r="L224" s="206"/>
      <c r="M224" s="206"/>
      <c r="N224" s="206"/>
    </row>
    <row r="225" spans="1:14">
      <c r="A225" s="206"/>
      <c r="B225" s="206"/>
      <c r="C225" s="275"/>
      <c r="D225" s="206"/>
      <c r="E225" s="275"/>
      <c r="F225" s="206"/>
      <c r="G225" s="275"/>
      <c r="H225" s="206"/>
      <c r="I225" s="206"/>
      <c r="J225" s="206"/>
      <c r="K225" s="206"/>
      <c r="L225" s="206"/>
      <c r="M225" s="206"/>
      <c r="N225" s="206"/>
    </row>
    <row r="226" spans="1:14">
      <c r="A226" s="206"/>
      <c r="B226" s="206"/>
      <c r="C226" s="275"/>
      <c r="D226" s="206"/>
      <c r="E226" s="275"/>
      <c r="F226" s="206"/>
      <c r="G226" s="275"/>
      <c r="H226" s="206"/>
      <c r="I226" s="206"/>
      <c r="J226" s="206"/>
      <c r="K226" s="206"/>
      <c r="L226" s="206"/>
      <c r="M226" s="206"/>
      <c r="N226" s="206"/>
    </row>
    <row r="227" spans="1:14">
      <c r="A227" s="206"/>
      <c r="B227" s="206"/>
      <c r="C227" s="275"/>
      <c r="D227" s="206"/>
      <c r="E227" s="275"/>
      <c r="F227" s="206"/>
      <c r="G227" s="275"/>
      <c r="H227" s="206"/>
      <c r="I227" s="206"/>
      <c r="J227" s="206"/>
      <c r="K227" s="206"/>
      <c r="L227" s="206"/>
      <c r="M227" s="206"/>
      <c r="N227" s="206"/>
    </row>
    <row r="228" spans="1:14">
      <c r="A228" s="206"/>
      <c r="B228" s="206"/>
      <c r="C228" s="275"/>
      <c r="D228" s="206"/>
      <c r="E228" s="275"/>
      <c r="F228" s="206"/>
      <c r="G228" s="275"/>
      <c r="H228" s="206"/>
      <c r="I228" s="206"/>
      <c r="J228" s="206"/>
      <c r="K228" s="206"/>
      <c r="L228" s="206"/>
      <c r="M228" s="206"/>
      <c r="N228" s="206"/>
    </row>
    <row r="229" spans="1:14">
      <c r="A229" s="206"/>
      <c r="B229" s="206"/>
      <c r="C229" s="275"/>
      <c r="D229" s="206"/>
      <c r="E229" s="275"/>
      <c r="F229" s="206"/>
      <c r="G229" s="275"/>
      <c r="H229" s="206"/>
      <c r="I229" s="206"/>
      <c r="J229" s="206"/>
      <c r="K229" s="206"/>
      <c r="L229" s="206"/>
      <c r="M229" s="206"/>
      <c r="N229" s="206"/>
    </row>
    <row r="230" spans="1:14">
      <c r="A230" s="206"/>
      <c r="B230" s="206"/>
      <c r="C230" s="275"/>
      <c r="D230" s="206"/>
      <c r="E230" s="275"/>
      <c r="F230" s="206"/>
      <c r="G230" s="275"/>
      <c r="H230" s="206"/>
      <c r="I230" s="206"/>
      <c r="J230" s="206"/>
      <c r="K230" s="206"/>
      <c r="L230" s="206"/>
      <c r="M230" s="206"/>
      <c r="N230" s="206"/>
    </row>
    <row r="231" spans="1:14">
      <c r="A231" s="206"/>
      <c r="B231" s="206"/>
      <c r="C231" s="275"/>
      <c r="D231" s="206"/>
      <c r="E231" s="275"/>
      <c r="F231" s="206"/>
      <c r="G231" s="275"/>
      <c r="H231" s="206"/>
      <c r="I231" s="206"/>
      <c r="J231" s="206"/>
      <c r="K231" s="206"/>
      <c r="L231" s="206"/>
      <c r="M231" s="206"/>
      <c r="N231" s="206"/>
    </row>
    <row r="232" spans="1:14">
      <c r="A232" s="206"/>
      <c r="B232" s="206"/>
      <c r="C232" s="275"/>
      <c r="D232" s="206"/>
      <c r="E232" s="275"/>
      <c r="F232" s="206"/>
      <c r="G232" s="275"/>
      <c r="H232" s="206"/>
      <c r="I232" s="206"/>
      <c r="J232" s="206"/>
      <c r="K232" s="206"/>
      <c r="L232" s="206"/>
      <c r="M232" s="206"/>
      <c r="N232" s="206"/>
    </row>
    <row r="233" spans="1:14">
      <c r="A233" s="206"/>
      <c r="B233" s="206"/>
      <c r="C233" s="275"/>
      <c r="D233" s="206"/>
      <c r="E233" s="275"/>
      <c r="F233" s="206"/>
      <c r="G233" s="275"/>
      <c r="H233" s="206"/>
      <c r="I233" s="206"/>
      <c r="J233" s="206"/>
      <c r="K233" s="206"/>
      <c r="L233" s="206"/>
      <c r="M233" s="206"/>
      <c r="N233" s="206"/>
    </row>
    <row r="234" spans="1:14">
      <c r="A234" s="206"/>
      <c r="B234" s="206"/>
      <c r="C234" s="275"/>
      <c r="D234" s="206"/>
      <c r="E234" s="275"/>
      <c r="F234" s="206"/>
      <c r="G234" s="275"/>
      <c r="H234" s="206"/>
      <c r="I234" s="206"/>
      <c r="J234" s="206"/>
      <c r="K234" s="206"/>
      <c r="L234" s="206"/>
      <c r="M234" s="206"/>
      <c r="N234" s="206"/>
    </row>
    <row r="235" spans="1:14">
      <c r="A235" s="206"/>
      <c r="B235" s="206"/>
      <c r="C235" s="275"/>
      <c r="D235" s="206"/>
      <c r="E235" s="275"/>
      <c r="F235" s="206"/>
      <c r="G235" s="275"/>
      <c r="H235" s="206"/>
      <c r="I235" s="206"/>
      <c r="J235" s="206"/>
      <c r="K235" s="206"/>
      <c r="L235" s="206"/>
      <c r="M235" s="206"/>
      <c r="N235" s="206"/>
    </row>
    <row r="236" spans="1:14">
      <c r="A236" s="206"/>
      <c r="B236" s="206"/>
      <c r="C236" s="275"/>
      <c r="D236" s="206"/>
      <c r="E236" s="275"/>
      <c r="F236" s="206"/>
      <c r="G236" s="275"/>
      <c r="H236" s="206"/>
      <c r="I236" s="206"/>
      <c r="J236" s="206"/>
      <c r="K236" s="206"/>
      <c r="L236" s="206"/>
      <c r="M236" s="206"/>
      <c r="N236" s="206"/>
    </row>
    <row r="237" spans="1:14">
      <c r="A237" s="206"/>
      <c r="B237" s="206"/>
      <c r="C237" s="275"/>
      <c r="D237" s="206"/>
      <c r="E237" s="275"/>
      <c r="F237" s="206"/>
      <c r="G237" s="275"/>
      <c r="H237" s="206"/>
      <c r="I237" s="206"/>
      <c r="J237" s="206"/>
      <c r="K237" s="206"/>
      <c r="L237" s="206"/>
      <c r="M237" s="206"/>
      <c r="N237" s="206"/>
    </row>
    <row r="238" spans="1:14">
      <c r="A238" s="206"/>
      <c r="B238" s="206"/>
      <c r="C238" s="275"/>
      <c r="D238" s="206"/>
      <c r="E238" s="275"/>
      <c r="F238" s="206"/>
      <c r="G238" s="275"/>
      <c r="H238" s="206"/>
      <c r="I238" s="206"/>
      <c r="J238" s="206"/>
      <c r="K238" s="206"/>
      <c r="L238" s="206"/>
      <c r="M238" s="206"/>
      <c r="N238" s="206"/>
    </row>
    <row r="239" spans="1:14">
      <c r="A239" s="206"/>
      <c r="B239" s="206"/>
      <c r="C239" s="275"/>
      <c r="D239" s="206"/>
      <c r="E239" s="275"/>
      <c r="F239" s="206"/>
      <c r="G239" s="275"/>
      <c r="H239" s="206"/>
      <c r="I239" s="206"/>
      <c r="J239" s="206"/>
      <c r="K239" s="206"/>
      <c r="L239" s="206"/>
      <c r="M239" s="206"/>
      <c r="N239" s="206"/>
    </row>
    <row r="240" spans="1:14">
      <c r="A240" s="206"/>
      <c r="B240" s="206"/>
      <c r="C240" s="275"/>
      <c r="D240" s="206"/>
      <c r="E240" s="275"/>
      <c r="F240" s="206"/>
      <c r="G240" s="275"/>
      <c r="H240" s="206"/>
      <c r="I240" s="206"/>
      <c r="J240" s="206"/>
      <c r="K240" s="206"/>
      <c r="L240" s="206"/>
      <c r="M240" s="206"/>
      <c r="N240" s="206"/>
    </row>
    <row r="241" spans="1:14">
      <c r="A241" s="206"/>
      <c r="B241" s="206"/>
      <c r="C241" s="275"/>
      <c r="D241" s="206"/>
      <c r="E241" s="275"/>
      <c r="F241" s="206"/>
      <c r="G241" s="275"/>
      <c r="H241" s="206"/>
      <c r="I241" s="206"/>
      <c r="J241" s="206"/>
      <c r="K241" s="206"/>
      <c r="L241" s="206"/>
      <c r="M241" s="206"/>
      <c r="N241" s="206"/>
    </row>
    <row r="242" spans="1:14">
      <c r="A242" s="206"/>
      <c r="B242" s="206"/>
      <c r="C242" s="275"/>
      <c r="D242" s="206"/>
      <c r="E242" s="275"/>
      <c r="F242" s="206"/>
      <c r="G242" s="275"/>
      <c r="H242" s="206"/>
      <c r="I242" s="206"/>
      <c r="J242" s="206"/>
      <c r="K242" s="206"/>
      <c r="L242" s="206"/>
      <c r="M242" s="206"/>
      <c r="N242" s="206"/>
    </row>
    <row r="243" spans="1:14">
      <c r="A243" s="206"/>
      <c r="B243" s="206"/>
      <c r="C243" s="275"/>
      <c r="D243" s="206"/>
      <c r="E243" s="275"/>
      <c r="F243" s="206"/>
      <c r="G243" s="275"/>
      <c r="H243" s="206"/>
      <c r="I243" s="206"/>
      <c r="J243" s="206"/>
      <c r="K243" s="206"/>
      <c r="L243" s="206"/>
      <c r="M243" s="206"/>
      <c r="N243" s="206"/>
    </row>
    <row r="244" spans="1:14">
      <c r="A244" s="206"/>
      <c r="B244" s="206"/>
      <c r="C244" s="275"/>
      <c r="D244" s="206"/>
      <c r="E244" s="275"/>
      <c r="F244" s="206"/>
      <c r="G244" s="275"/>
      <c r="H244" s="206"/>
      <c r="I244" s="206"/>
      <c r="J244" s="206"/>
      <c r="K244" s="206"/>
      <c r="L244" s="206"/>
      <c r="M244" s="206"/>
      <c r="N244" s="206"/>
    </row>
    <row r="245" spans="1:14">
      <c r="A245" s="206"/>
      <c r="B245" s="206"/>
      <c r="C245" s="275"/>
      <c r="D245" s="206"/>
      <c r="E245" s="275"/>
      <c r="F245" s="206"/>
      <c r="G245" s="275"/>
      <c r="H245" s="206"/>
      <c r="I245" s="206"/>
      <c r="J245" s="206"/>
      <c r="K245" s="206"/>
      <c r="L245" s="206"/>
      <c r="M245" s="206"/>
      <c r="N245" s="206"/>
    </row>
    <row r="246" spans="1:14">
      <c r="A246" s="206"/>
      <c r="B246" s="206"/>
      <c r="C246" s="275"/>
      <c r="D246" s="206"/>
      <c r="E246" s="275"/>
      <c r="F246" s="206"/>
      <c r="G246" s="275"/>
      <c r="H246" s="206"/>
      <c r="I246" s="206"/>
      <c r="J246" s="206"/>
      <c r="K246" s="206"/>
      <c r="L246" s="206"/>
      <c r="M246" s="206"/>
      <c r="N246" s="206"/>
    </row>
    <row r="247" spans="1:14">
      <c r="A247" s="206"/>
      <c r="B247" s="206"/>
      <c r="C247" s="275"/>
      <c r="D247" s="206"/>
      <c r="E247" s="275"/>
      <c r="F247" s="206"/>
      <c r="G247" s="275"/>
      <c r="H247" s="206"/>
      <c r="I247" s="206"/>
      <c r="J247" s="206"/>
      <c r="K247" s="206"/>
      <c r="L247" s="206"/>
      <c r="M247" s="206"/>
      <c r="N247" s="206"/>
    </row>
    <row r="248" spans="1:14">
      <c r="A248" s="206"/>
      <c r="B248" s="206"/>
      <c r="C248" s="275"/>
      <c r="D248" s="206"/>
      <c r="E248" s="275"/>
      <c r="F248" s="206"/>
      <c r="G248" s="275"/>
      <c r="H248" s="206"/>
      <c r="I248" s="206"/>
      <c r="J248" s="206"/>
      <c r="K248" s="206"/>
      <c r="L248" s="206"/>
      <c r="M248" s="206"/>
      <c r="N248" s="206"/>
    </row>
    <row r="249" spans="1:14">
      <c r="A249" s="206"/>
      <c r="B249" s="206"/>
      <c r="C249" s="275"/>
      <c r="D249" s="206"/>
      <c r="E249" s="275"/>
      <c r="F249" s="206"/>
      <c r="G249" s="275"/>
      <c r="H249" s="206"/>
      <c r="I249" s="206"/>
      <c r="J249" s="206"/>
      <c r="K249" s="206"/>
      <c r="L249" s="206"/>
      <c r="M249" s="206"/>
      <c r="N249" s="206"/>
    </row>
    <row r="250" spans="1:14">
      <c r="A250" s="206"/>
      <c r="B250" s="206"/>
      <c r="C250" s="275"/>
      <c r="D250" s="206"/>
      <c r="E250" s="275"/>
      <c r="F250" s="206"/>
      <c r="G250" s="275"/>
      <c r="H250" s="206"/>
      <c r="I250" s="206"/>
      <c r="J250" s="206"/>
      <c r="K250" s="206"/>
      <c r="L250" s="206"/>
      <c r="M250" s="206"/>
      <c r="N250" s="206"/>
    </row>
    <row r="251" spans="1:14">
      <c r="A251" s="206"/>
      <c r="B251" s="206"/>
      <c r="C251" s="275"/>
      <c r="D251" s="206"/>
      <c r="E251" s="275"/>
      <c r="F251" s="206"/>
      <c r="G251" s="275"/>
      <c r="H251" s="206"/>
      <c r="I251" s="206"/>
      <c r="J251" s="206"/>
      <c r="K251" s="206"/>
      <c r="L251" s="206"/>
      <c r="M251" s="206"/>
      <c r="N251" s="206"/>
    </row>
    <row r="252" spans="1:14">
      <c r="A252" s="206"/>
      <c r="B252" s="206"/>
      <c r="C252" s="275"/>
      <c r="D252" s="206"/>
      <c r="E252" s="275"/>
      <c r="F252" s="206"/>
      <c r="G252" s="275"/>
      <c r="H252" s="206"/>
      <c r="I252" s="206"/>
      <c r="J252" s="206"/>
      <c r="K252" s="206"/>
      <c r="L252" s="206"/>
      <c r="M252" s="206"/>
      <c r="N252" s="206"/>
    </row>
    <row r="253" spans="1:14">
      <c r="A253" s="206"/>
      <c r="B253" s="206"/>
      <c r="C253" s="275"/>
      <c r="D253" s="206"/>
      <c r="E253" s="275"/>
      <c r="F253" s="206"/>
      <c r="G253" s="275"/>
      <c r="H253" s="206"/>
      <c r="I253" s="206"/>
      <c r="J253" s="206"/>
      <c r="K253" s="206"/>
      <c r="L253" s="206"/>
      <c r="M253" s="206"/>
      <c r="N253" s="206"/>
    </row>
    <row r="254" spans="1:14">
      <c r="A254" s="206"/>
      <c r="B254" s="206"/>
      <c r="C254" s="275"/>
      <c r="D254" s="206"/>
      <c r="E254" s="275"/>
      <c r="F254" s="206"/>
      <c r="G254" s="275"/>
      <c r="H254" s="206"/>
      <c r="I254" s="206"/>
      <c r="J254" s="206"/>
      <c r="K254" s="206"/>
      <c r="L254" s="206"/>
      <c r="M254" s="206"/>
      <c r="N254" s="206"/>
    </row>
    <row r="255" spans="1:14">
      <c r="A255" s="206"/>
      <c r="B255" s="206"/>
      <c r="C255" s="275"/>
      <c r="D255" s="206"/>
      <c r="E255" s="275"/>
      <c r="F255" s="206"/>
      <c r="G255" s="275"/>
      <c r="H255" s="206"/>
      <c r="I255" s="206"/>
      <c r="J255" s="206"/>
      <c r="K255" s="206"/>
      <c r="L255" s="206"/>
      <c r="M255" s="206"/>
      <c r="N255" s="206"/>
    </row>
    <row r="256" spans="1:14">
      <c r="A256" s="206"/>
      <c r="B256" s="206"/>
      <c r="C256" s="275"/>
      <c r="D256" s="206"/>
      <c r="E256" s="275"/>
      <c r="F256" s="206"/>
      <c r="G256" s="275"/>
      <c r="H256" s="206"/>
      <c r="I256" s="206"/>
      <c r="J256" s="206"/>
      <c r="K256" s="206"/>
      <c r="L256" s="206"/>
      <c r="M256" s="206"/>
      <c r="N256" s="206"/>
    </row>
    <row r="257" spans="1:14">
      <c r="A257" s="206"/>
      <c r="B257" s="206"/>
      <c r="C257" s="275"/>
      <c r="D257" s="206"/>
      <c r="E257" s="275"/>
      <c r="F257" s="206"/>
      <c r="G257" s="275"/>
      <c r="H257" s="206"/>
      <c r="I257" s="206"/>
      <c r="J257" s="206"/>
      <c r="K257" s="206"/>
      <c r="L257" s="206"/>
      <c r="M257" s="206"/>
      <c r="N257" s="206"/>
    </row>
    <row r="258" spans="1:14">
      <c r="A258" s="206"/>
      <c r="B258" s="206"/>
      <c r="C258" s="275"/>
      <c r="D258" s="206"/>
      <c r="E258" s="275"/>
      <c r="F258" s="206"/>
      <c r="G258" s="275"/>
      <c r="H258" s="206"/>
      <c r="I258" s="206"/>
      <c r="J258" s="206"/>
      <c r="K258" s="206"/>
      <c r="L258" s="206"/>
      <c r="M258" s="206"/>
      <c r="N258" s="206"/>
    </row>
    <row r="259" spans="1:14">
      <c r="A259" s="206"/>
      <c r="B259" s="206"/>
      <c r="C259" s="275"/>
      <c r="D259" s="206"/>
      <c r="E259" s="275"/>
      <c r="F259" s="206"/>
      <c r="G259" s="275"/>
      <c r="H259" s="206"/>
      <c r="I259" s="206"/>
      <c r="J259" s="206"/>
      <c r="K259" s="206"/>
      <c r="L259" s="206"/>
      <c r="M259" s="206"/>
      <c r="N259" s="206"/>
    </row>
    <row r="260" spans="1:14">
      <c r="A260" s="206"/>
      <c r="B260" s="206"/>
      <c r="C260" s="275"/>
      <c r="D260" s="206"/>
      <c r="E260" s="275"/>
      <c r="F260" s="206"/>
      <c r="G260" s="275"/>
      <c r="H260" s="206"/>
      <c r="I260" s="206"/>
      <c r="J260" s="206"/>
      <c r="K260" s="206"/>
      <c r="L260" s="206"/>
      <c r="M260" s="206"/>
      <c r="N260" s="206"/>
    </row>
    <row r="261" spans="1:14">
      <c r="A261" s="206"/>
      <c r="B261" s="206"/>
      <c r="C261" s="275"/>
      <c r="D261" s="206"/>
      <c r="E261" s="275"/>
      <c r="F261" s="206"/>
      <c r="G261" s="275"/>
      <c r="H261" s="206"/>
      <c r="I261" s="206"/>
      <c r="J261" s="206"/>
      <c r="K261" s="206"/>
      <c r="L261" s="206"/>
      <c r="M261" s="206"/>
      <c r="N261" s="206"/>
    </row>
    <row r="262" spans="1:14">
      <c r="A262" s="206"/>
      <c r="B262" s="206"/>
      <c r="C262" s="275"/>
      <c r="D262" s="206"/>
      <c r="E262" s="275"/>
      <c r="F262" s="206"/>
      <c r="G262" s="275"/>
      <c r="H262" s="206"/>
      <c r="I262" s="206"/>
      <c r="J262" s="206"/>
      <c r="K262" s="206"/>
      <c r="L262" s="206"/>
      <c r="M262" s="206"/>
      <c r="N262" s="206"/>
    </row>
    <row r="263" spans="1:14">
      <c r="A263" s="206"/>
      <c r="B263" s="206"/>
      <c r="C263" s="275"/>
      <c r="D263" s="206"/>
      <c r="E263" s="275"/>
      <c r="F263" s="206"/>
      <c r="G263" s="275"/>
      <c r="H263" s="206"/>
      <c r="I263" s="206"/>
      <c r="J263" s="206"/>
      <c r="K263" s="206"/>
      <c r="L263" s="206"/>
      <c r="M263" s="206"/>
      <c r="N263" s="206"/>
    </row>
    <row r="264" spans="1:14">
      <c r="A264" s="206"/>
      <c r="B264" s="206"/>
      <c r="C264" s="275"/>
      <c r="D264" s="206"/>
      <c r="E264" s="275"/>
      <c r="F264" s="206"/>
      <c r="G264" s="275"/>
      <c r="H264" s="206"/>
      <c r="I264" s="206"/>
      <c r="J264" s="206"/>
      <c r="K264" s="206"/>
      <c r="L264" s="206"/>
      <c r="M264" s="206"/>
      <c r="N264" s="206"/>
    </row>
    <row r="265" spans="1:14">
      <c r="A265" s="206"/>
      <c r="B265" s="206"/>
      <c r="C265" s="275"/>
      <c r="D265" s="206"/>
      <c r="E265" s="275"/>
      <c r="F265" s="206"/>
      <c r="G265" s="275"/>
      <c r="H265" s="206"/>
      <c r="I265" s="206"/>
      <c r="J265" s="206"/>
      <c r="K265" s="206"/>
      <c r="L265" s="206"/>
      <c r="M265" s="206"/>
      <c r="N265" s="206"/>
    </row>
    <row r="266" spans="1:14">
      <c r="A266" s="206"/>
      <c r="B266" s="206"/>
      <c r="C266" s="275"/>
      <c r="D266" s="206"/>
      <c r="E266" s="275"/>
      <c r="F266" s="206"/>
      <c r="G266" s="275"/>
      <c r="H266" s="206"/>
      <c r="I266" s="206"/>
      <c r="J266" s="206"/>
      <c r="K266" s="206"/>
      <c r="L266" s="206"/>
      <c r="M266" s="206"/>
      <c r="N266" s="206"/>
    </row>
    <row r="267" spans="1:14">
      <c r="A267" s="206"/>
      <c r="B267" s="206"/>
      <c r="C267" s="275"/>
      <c r="D267" s="206"/>
      <c r="E267" s="275"/>
      <c r="F267" s="206"/>
      <c r="G267" s="275"/>
      <c r="H267" s="206"/>
      <c r="I267" s="206"/>
      <c r="J267" s="206"/>
      <c r="K267" s="206"/>
      <c r="L267" s="206"/>
      <c r="M267" s="206"/>
      <c r="N267" s="206"/>
    </row>
    <row r="268" spans="1:14">
      <c r="A268" s="206"/>
      <c r="B268" s="206"/>
      <c r="C268" s="275"/>
      <c r="D268" s="206"/>
      <c r="E268" s="275"/>
      <c r="F268" s="206"/>
      <c r="G268" s="275"/>
      <c r="H268" s="206"/>
      <c r="I268" s="206"/>
      <c r="J268" s="206"/>
      <c r="K268" s="206"/>
      <c r="L268" s="206"/>
      <c r="M268" s="206"/>
      <c r="N268" s="206"/>
    </row>
    <row r="269" spans="1:14">
      <c r="A269" s="206"/>
      <c r="B269" s="206"/>
      <c r="C269" s="275"/>
      <c r="D269" s="206"/>
      <c r="E269" s="275"/>
      <c r="F269" s="206"/>
      <c r="G269" s="275"/>
      <c r="H269" s="206"/>
      <c r="I269" s="206"/>
      <c r="J269" s="206"/>
      <c r="K269" s="206"/>
      <c r="L269" s="206"/>
      <c r="M269" s="206"/>
      <c r="N269" s="206"/>
    </row>
    <row r="270" spans="1:14">
      <c r="A270" s="206"/>
      <c r="B270" s="206"/>
      <c r="C270" s="275"/>
      <c r="D270" s="206"/>
      <c r="E270" s="275"/>
      <c r="F270" s="206"/>
      <c r="G270" s="275"/>
      <c r="H270" s="206"/>
      <c r="I270" s="206"/>
      <c r="J270" s="206"/>
      <c r="K270" s="206"/>
      <c r="L270" s="206"/>
      <c r="M270" s="206"/>
      <c r="N270" s="206"/>
    </row>
    <row r="271" spans="1:14">
      <c r="A271" s="206"/>
      <c r="B271" s="206"/>
      <c r="C271" s="275"/>
      <c r="D271" s="206"/>
      <c r="E271" s="275"/>
      <c r="F271" s="206"/>
      <c r="G271" s="275"/>
      <c r="H271" s="206"/>
      <c r="I271" s="206"/>
      <c r="J271" s="206"/>
      <c r="K271" s="206"/>
      <c r="L271" s="206"/>
      <c r="M271" s="206"/>
      <c r="N271" s="206"/>
    </row>
    <row r="272" spans="1:14">
      <c r="A272" s="206"/>
      <c r="B272" s="206"/>
      <c r="C272" s="275"/>
      <c r="D272" s="206"/>
      <c r="E272" s="275"/>
      <c r="F272" s="206"/>
      <c r="G272" s="275"/>
      <c r="H272" s="206"/>
      <c r="I272" s="206"/>
      <c r="J272" s="206"/>
      <c r="K272" s="206"/>
      <c r="L272" s="206"/>
      <c r="M272" s="206"/>
      <c r="N272" s="206"/>
    </row>
    <row r="273" spans="1:14">
      <c r="A273" s="206"/>
      <c r="B273" s="206"/>
      <c r="C273" s="275"/>
      <c r="D273" s="206"/>
      <c r="E273" s="275"/>
      <c r="F273" s="206"/>
      <c r="G273" s="275"/>
      <c r="H273" s="206"/>
      <c r="I273" s="206"/>
      <c r="J273" s="206"/>
      <c r="K273" s="206"/>
      <c r="L273" s="206"/>
      <c r="M273" s="206"/>
      <c r="N273" s="206"/>
    </row>
    <row r="274" spans="1:14">
      <c r="A274" s="206"/>
      <c r="B274" s="206"/>
      <c r="C274" s="275"/>
      <c r="D274" s="206"/>
      <c r="E274" s="275"/>
      <c r="F274" s="206"/>
      <c r="G274" s="275"/>
      <c r="H274" s="206"/>
      <c r="I274" s="206"/>
      <c r="J274" s="206"/>
      <c r="K274" s="206"/>
      <c r="L274" s="206"/>
      <c r="M274" s="206"/>
      <c r="N274" s="206"/>
    </row>
    <row r="275" spans="1:14">
      <c r="A275" s="206"/>
      <c r="B275" s="206"/>
      <c r="C275" s="275"/>
      <c r="D275" s="206"/>
      <c r="E275" s="275"/>
      <c r="F275" s="206"/>
      <c r="G275" s="275"/>
      <c r="H275" s="206"/>
      <c r="I275" s="206"/>
      <c r="J275" s="206"/>
      <c r="K275" s="206"/>
      <c r="L275" s="206"/>
      <c r="M275" s="206"/>
      <c r="N275" s="206"/>
    </row>
    <row r="276" spans="1:14">
      <c r="A276" s="206"/>
      <c r="B276" s="206"/>
      <c r="C276" s="275"/>
      <c r="D276" s="206"/>
      <c r="E276" s="275"/>
      <c r="F276" s="206"/>
      <c r="G276" s="275"/>
      <c r="H276" s="206"/>
      <c r="I276" s="206"/>
      <c r="J276" s="206"/>
      <c r="K276" s="206"/>
      <c r="L276" s="206"/>
      <c r="M276" s="206"/>
      <c r="N276" s="206"/>
    </row>
    <row r="277" spans="1:14">
      <c r="A277" s="206"/>
      <c r="B277" s="206"/>
      <c r="C277" s="275"/>
      <c r="D277" s="206"/>
      <c r="E277" s="275"/>
      <c r="F277" s="206"/>
      <c r="G277" s="275"/>
      <c r="H277" s="206"/>
      <c r="I277" s="206"/>
      <c r="J277" s="206"/>
      <c r="K277" s="206"/>
      <c r="L277" s="206"/>
      <c r="M277" s="206"/>
      <c r="N277" s="206"/>
    </row>
    <row r="278" spans="1:14">
      <c r="A278" s="206"/>
      <c r="B278" s="206"/>
      <c r="C278" s="275"/>
      <c r="D278" s="206"/>
      <c r="E278" s="275"/>
      <c r="F278" s="206"/>
      <c r="G278" s="275"/>
      <c r="H278" s="206"/>
      <c r="I278" s="206"/>
      <c r="J278" s="206"/>
      <c r="K278" s="206"/>
      <c r="L278" s="206"/>
      <c r="M278" s="206"/>
      <c r="N278" s="206"/>
    </row>
    <row r="279" spans="1:14">
      <c r="A279" s="206"/>
      <c r="B279" s="206"/>
      <c r="C279" s="275"/>
      <c r="D279" s="206"/>
      <c r="E279" s="275"/>
      <c r="F279" s="206"/>
      <c r="G279" s="275"/>
      <c r="H279" s="206"/>
      <c r="I279" s="206"/>
      <c r="J279" s="206"/>
      <c r="K279" s="206"/>
      <c r="L279" s="206"/>
      <c r="M279" s="206"/>
      <c r="N279" s="206"/>
    </row>
    <row r="280" spans="1:14">
      <c r="A280" s="206"/>
      <c r="B280" s="206"/>
      <c r="C280" s="275"/>
      <c r="D280" s="206"/>
      <c r="E280" s="275"/>
      <c r="F280" s="206"/>
      <c r="G280" s="275"/>
      <c r="H280" s="206"/>
      <c r="I280" s="206"/>
      <c r="J280" s="206"/>
      <c r="K280" s="206"/>
      <c r="L280" s="206"/>
      <c r="M280" s="206"/>
      <c r="N280" s="206"/>
    </row>
    <row r="281" spans="1:14">
      <c r="A281" s="206"/>
      <c r="B281" s="206"/>
      <c r="C281" s="275"/>
      <c r="D281" s="206"/>
      <c r="E281" s="275"/>
      <c r="F281" s="206"/>
      <c r="G281" s="275"/>
      <c r="H281" s="206"/>
      <c r="I281" s="206"/>
      <c r="J281" s="206"/>
      <c r="K281" s="206"/>
      <c r="L281" s="206"/>
      <c r="M281" s="206"/>
      <c r="N281" s="206"/>
    </row>
    <row r="282" spans="1:14">
      <c r="A282" s="206"/>
      <c r="B282" s="206"/>
      <c r="C282" s="275"/>
      <c r="D282" s="206"/>
      <c r="E282" s="275"/>
      <c r="F282" s="206"/>
      <c r="G282" s="275"/>
      <c r="H282" s="206"/>
      <c r="I282" s="206"/>
      <c r="J282" s="206"/>
      <c r="K282" s="206"/>
      <c r="L282" s="206"/>
      <c r="M282" s="206"/>
      <c r="N282" s="206"/>
    </row>
    <row r="283" spans="1:14">
      <c r="A283" s="206"/>
      <c r="B283" s="206"/>
      <c r="C283" s="275"/>
      <c r="D283" s="206"/>
      <c r="E283" s="275"/>
      <c r="F283" s="206"/>
      <c r="G283" s="275"/>
      <c r="H283" s="206"/>
      <c r="I283" s="206"/>
      <c r="J283" s="206"/>
      <c r="K283" s="206"/>
      <c r="L283" s="206"/>
      <c r="M283" s="206"/>
      <c r="N283" s="206"/>
    </row>
    <row r="284" spans="1:14">
      <c r="A284" s="206"/>
      <c r="B284" s="206"/>
      <c r="C284" s="275"/>
      <c r="D284" s="206"/>
      <c r="E284" s="275"/>
      <c r="F284" s="206"/>
      <c r="G284" s="275"/>
      <c r="H284" s="206"/>
      <c r="I284" s="206"/>
      <c r="J284" s="206"/>
      <c r="K284" s="206"/>
      <c r="L284" s="206"/>
      <c r="M284" s="206"/>
      <c r="N284" s="206"/>
    </row>
    <row r="285" spans="1:14">
      <c r="A285" s="206"/>
      <c r="B285" s="206"/>
      <c r="C285" s="275"/>
      <c r="D285" s="206"/>
      <c r="E285" s="275"/>
      <c r="F285" s="206"/>
      <c r="G285" s="275"/>
      <c r="H285" s="206"/>
      <c r="I285" s="206"/>
      <c r="J285" s="206"/>
      <c r="K285" s="206"/>
      <c r="L285" s="206"/>
      <c r="M285" s="206"/>
      <c r="N285" s="206"/>
    </row>
    <row r="286" spans="1:14">
      <c r="A286" s="206"/>
      <c r="B286" s="206"/>
      <c r="C286" s="275"/>
      <c r="D286" s="206"/>
      <c r="E286" s="275"/>
      <c r="F286" s="206"/>
      <c r="G286" s="275"/>
      <c r="H286" s="206"/>
      <c r="I286" s="206"/>
      <c r="J286" s="206"/>
      <c r="K286" s="206"/>
      <c r="L286" s="206"/>
      <c r="M286" s="206"/>
      <c r="N286" s="206"/>
    </row>
  </sheetData>
  <mergeCells count="15">
    <mergeCell ref="A74:M77"/>
    <mergeCell ref="A1:N1"/>
    <mergeCell ref="I4:N4"/>
    <mergeCell ref="I7:J10"/>
    <mergeCell ref="K7:N7"/>
    <mergeCell ref="K10:L10"/>
    <mergeCell ref="M10:N10"/>
    <mergeCell ref="A4:A10"/>
    <mergeCell ref="I5:N5"/>
    <mergeCell ref="B4:G4"/>
    <mergeCell ref="B7:C10"/>
    <mergeCell ref="D7:G7"/>
    <mergeCell ref="D10:E10"/>
    <mergeCell ref="B5:G5"/>
    <mergeCell ref="F10:G10"/>
  </mergeCells>
  <printOptions horizontalCentered="1"/>
  <pageMargins left="0.78740157480314965" right="0.78740157480314965" top="0.78740157480314965" bottom="0.78740157480314965" header="0.39370078740157483" footer="0.39370078740157483"/>
  <pageSetup scale="89" orientation="portrait" horizontalDpi="300" verticalDpi="300"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topLeftCell="A16" zoomScaleNormal="100" workbookViewId="0">
      <selection activeCell="A38" sqref="A38:M42"/>
    </sheetView>
  </sheetViews>
  <sheetFormatPr defaultColWidth="11.44140625" defaultRowHeight="13.2"/>
  <cols>
    <col min="1" max="1" width="25.6640625" style="206" customWidth="1"/>
    <col min="2" max="2" width="8.664062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6.88671875" style="206" customWidth="1"/>
    <col min="16" max="16384" width="11.44140625" style="206"/>
  </cols>
  <sheetData>
    <row r="1" spans="1:20" ht="38.25" customHeight="1">
      <c r="A1" s="616" t="s">
        <v>201</v>
      </c>
      <c r="B1" s="616"/>
      <c r="C1" s="616"/>
      <c r="D1" s="616"/>
      <c r="E1" s="616"/>
      <c r="F1" s="616"/>
      <c r="G1" s="616"/>
      <c r="H1" s="616"/>
      <c r="I1" s="616"/>
      <c r="J1" s="616"/>
      <c r="K1" s="616"/>
      <c r="L1" s="616"/>
      <c r="M1" s="616"/>
      <c r="N1" s="616"/>
    </row>
    <row r="2" spans="1:20" ht="6" customHeight="1" thickBot="1">
      <c r="A2" s="276"/>
      <c r="B2" s="276"/>
      <c r="C2" s="277"/>
      <c r="D2" s="276"/>
      <c r="E2" s="277"/>
      <c r="F2" s="276"/>
      <c r="G2" s="277"/>
      <c r="H2" s="277"/>
      <c r="I2" s="276"/>
      <c r="J2" s="276"/>
      <c r="K2" s="276"/>
      <c r="L2" s="276"/>
      <c r="M2" s="276"/>
      <c r="N2" s="276"/>
    </row>
    <row r="3" spans="1:20" s="211" customFormat="1" ht="6" customHeight="1">
      <c r="A3" s="22"/>
      <c r="B3" s="22"/>
      <c r="C3" s="23"/>
      <c r="D3" s="22"/>
      <c r="E3" s="23"/>
      <c r="F3" s="22"/>
      <c r="G3" s="23"/>
      <c r="H3" s="23"/>
      <c r="I3" s="22"/>
      <c r="J3" s="22"/>
      <c r="K3" s="22"/>
      <c r="L3" s="22"/>
      <c r="M3" s="22"/>
      <c r="N3" s="22"/>
    </row>
    <row r="4" spans="1:20" s="211" customFormat="1" ht="13.5" customHeight="1">
      <c r="A4" s="623" t="s">
        <v>111</v>
      </c>
      <c r="B4" s="619" t="s">
        <v>43</v>
      </c>
      <c r="C4" s="619"/>
      <c r="D4" s="619"/>
      <c r="E4" s="619"/>
      <c r="F4" s="619"/>
      <c r="G4" s="619"/>
      <c r="H4" s="198"/>
      <c r="I4" s="629" t="s">
        <v>44</v>
      </c>
      <c r="J4" s="629"/>
      <c r="K4" s="629"/>
      <c r="L4" s="629"/>
      <c r="M4" s="629"/>
      <c r="N4" s="629"/>
    </row>
    <row r="5" spans="1:20" s="211" customFormat="1" ht="15.6"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27"/>
      <c r="F8" s="26"/>
      <c r="G8" s="27"/>
      <c r="H8" s="28"/>
      <c r="I8" s="628"/>
      <c r="J8" s="628"/>
      <c r="K8" s="26"/>
      <c r="L8" s="26"/>
      <c r="M8" s="26"/>
      <c r="N8" s="26"/>
    </row>
    <row r="9" spans="1:20" s="211" customFormat="1" ht="6" customHeight="1">
      <c r="A9" s="623"/>
      <c r="B9" s="628"/>
      <c r="C9" s="628"/>
      <c r="D9" s="196"/>
      <c r="E9" s="28"/>
      <c r="F9" s="196"/>
      <c r="G9" s="28"/>
      <c r="H9" s="28"/>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31"/>
      <c r="D11" s="32"/>
      <c r="E11" s="33"/>
      <c r="F11" s="26"/>
      <c r="G11" s="27"/>
      <c r="H11" s="27"/>
      <c r="I11" s="30"/>
      <c r="J11" s="30"/>
      <c r="K11" s="32"/>
      <c r="L11" s="32"/>
      <c r="M11" s="26"/>
      <c r="N11" s="26"/>
    </row>
    <row r="12" spans="1:20" s="211" customFormat="1" ht="6" customHeight="1">
      <c r="A12" s="331"/>
      <c r="B12" s="212"/>
      <c r="C12" s="215"/>
      <c r="D12" s="212"/>
      <c r="E12" s="215"/>
      <c r="F12" s="212"/>
      <c r="G12" s="215"/>
      <c r="H12" s="215"/>
    </row>
    <row r="13" spans="1:20" s="211" customFormat="1" ht="12">
      <c r="A13" s="100" t="s">
        <v>45</v>
      </c>
      <c r="B13" s="35">
        <f>B17+B21+B25+B29</f>
        <v>346452</v>
      </c>
      <c r="C13" s="48"/>
      <c r="D13" s="37">
        <f>SUM(D14:D15)</f>
        <v>89983</v>
      </c>
      <c r="E13" s="48"/>
      <c r="F13" s="37">
        <f>SUM(F14:F15)</f>
        <v>256470</v>
      </c>
      <c r="G13" s="48"/>
      <c r="H13" s="48"/>
      <c r="I13" s="40">
        <f>I14+I15</f>
        <v>100</v>
      </c>
      <c r="J13" s="40"/>
      <c r="K13" s="40">
        <f>K14+K15</f>
        <v>100</v>
      </c>
      <c r="L13" s="40"/>
      <c r="M13" s="40">
        <f>M14+M15</f>
        <v>100</v>
      </c>
      <c r="N13" s="49"/>
      <c r="P13" s="617"/>
      <c r="Q13" s="617"/>
      <c r="R13" s="617"/>
      <c r="S13" s="617"/>
      <c r="T13" s="617"/>
    </row>
    <row r="14" spans="1:20" s="211" customFormat="1" ht="11.4">
      <c r="A14" s="42" t="s">
        <v>25</v>
      </c>
      <c r="B14" s="45">
        <f t="shared" ref="B14:B15" si="0">D14+F14</f>
        <v>253158</v>
      </c>
      <c r="C14" s="44"/>
      <c r="D14" s="45">
        <v>84204</v>
      </c>
      <c r="E14" s="45"/>
      <c r="F14" s="45">
        <v>168954</v>
      </c>
      <c r="G14" s="73"/>
      <c r="H14" s="73"/>
      <c r="I14" s="60">
        <f>B14*100/SUM($B$14:$B$15)</f>
        <v>73.071383419973273</v>
      </c>
      <c r="J14" s="60"/>
      <c r="K14" s="60">
        <f>D14*100/SUM($D$14:$D$15)</f>
        <v>93.577675783203489</v>
      </c>
      <c r="L14" s="60"/>
      <c r="M14" s="60">
        <f>F14*100/SUM($F$14:$F$15)</f>
        <v>65.876710726400745</v>
      </c>
      <c r="N14" s="70"/>
      <c r="P14" s="617"/>
      <c r="Q14" s="617"/>
      <c r="R14" s="617"/>
      <c r="S14" s="617"/>
      <c r="T14" s="617"/>
    </row>
    <row r="15" spans="1:20" s="211" customFormat="1" ht="11.4">
      <c r="A15" s="42" t="s">
        <v>11</v>
      </c>
      <c r="B15" s="45">
        <f t="shared" si="0"/>
        <v>93295</v>
      </c>
      <c r="C15" s="44"/>
      <c r="D15" s="45">
        <v>5779</v>
      </c>
      <c r="E15" s="45"/>
      <c r="F15" s="45">
        <v>87516</v>
      </c>
      <c r="G15" s="73"/>
      <c r="H15" s="73"/>
      <c r="I15" s="60">
        <f>B15*100/SUM($B$14:$B$15)</f>
        <v>26.928616580026727</v>
      </c>
      <c r="J15" s="60"/>
      <c r="K15" s="60">
        <f>D15*100/SUM($D$14:$D$15)</f>
        <v>6.4223242167965058</v>
      </c>
      <c r="L15" s="60"/>
      <c r="M15" s="60">
        <f>F15*100/SUM($F$14:$F$15)</f>
        <v>34.123289273599248</v>
      </c>
      <c r="N15" s="46"/>
      <c r="P15" s="617"/>
      <c r="Q15" s="617"/>
      <c r="R15" s="617"/>
      <c r="S15" s="617"/>
      <c r="T15" s="617"/>
    </row>
    <row r="16" spans="1:20" s="211" customFormat="1" ht="6" customHeight="1">
      <c r="A16" s="357"/>
      <c r="B16" s="358"/>
      <c r="C16" s="359"/>
      <c r="D16" s="358"/>
      <c r="E16" s="359"/>
      <c r="F16" s="358"/>
      <c r="G16" s="360"/>
      <c r="H16" s="360"/>
      <c r="I16" s="362"/>
      <c r="J16" s="362"/>
      <c r="K16" s="362"/>
      <c r="L16" s="362"/>
      <c r="M16" s="362"/>
      <c r="N16" s="222"/>
      <c r="P16" s="617"/>
      <c r="Q16" s="617"/>
      <c r="R16" s="617"/>
      <c r="S16" s="617"/>
      <c r="T16" s="617"/>
    </row>
    <row r="17" spans="1:20" s="211" customFormat="1" ht="12">
      <c r="A17" s="349" t="s">
        <v>135</v>
      </c>
      <c r="B17" s="286">
        <f t="shared" ref="B17:B19" si="1">D17+F17</f>
        <v>33982</v>
      </c>
      <c r="C17" s="292"/>
      <c r="D17" s="286">
        <f>SUM(D18:D19)</f>
        <v>8739</v>
      </c>
      <c r="E17" s="292"/>
      <c r="F17" s="286">
        <f>SUM(F18:F19)</f>
        <v>25243</v>
      </c>
      <c r="G17" s="323"/>
      <c r="H17" s="323"/>
      <c r="I17" s="230">
        <f>I18+I19</f>
        <v>100</v>
      </c>
      <c r="J17" s="230"/>
      <c r="K17" s="230">
        <f>K18+K19</f>
        <v>100</v>
      </c>
      <c r="L17" s="230"/>
      <c r="M17" s="230">
        <f>M18+M19</f>
        <v>100</v>
      </c>
      <c r="N17" s="293"/>
      <c r="P17" s="617"/>
      <c r="Q17" s="617"/>
      <c r="R17" s="617"/>
      <c r="S17" s="617"/>
      <c r="T17" s="617"/>
    </row>
    <row r="18" spans="1:20" s="211" customFormat="1" ht="11.4">
      <c r="A18" s="248" t="s">
        <v>25</v>
      </c>
      <c r="B18" s="221">
        <f t="shared" si="1"/>
        <v>21985</v>
      </c>
      <c r="C18" s="215"/>
      <c r="D18" s="221">
        <v>6544</v>
      </c>
      <c r="E18" s="221"/>
      <c r="F18" s="221">
        <v>15441</v>
      </c>
      <c r="G18" s="341"/>
      <c r="H18" s="341"/>
      <c r="I18" s="244">
        <f>B18*100/SUM(B18:B19)</f>
        <v>64.696015537637578</v>
      </c>
      <c r="J18" s="244"/>
      <c r="K18" s="244">
        <f>D18*100/SUM(D18:D19)</f>
        <v>74.882709692184463</v>
      </c>
      <c r="L18" s="244"/>
      <c r="M18" s="244">
        <f>F18*100/SUM(F18:F19)</f>
        <v>61.169433110169159</v>
      </c>
      <c r="N18" s="340"/>
      <c r="P18" s="617"/>
      <c r="Q18" s="617"/>
      <c r="R18" s="617"/>
      <c r="S18" s="617"/>
      <c r="T18" s="617"/>
    </row>
    <row r="19" spans="1:20" s="211" customFormat="1" ht="11.4">
      <c r="A19" s="248" t="s">
        <v>11</v>
      </c>
      <c r="B19" s="221">
        <f t="shared" si="1"/>
        <v>11997</v>
      </c>
      <c r="C19" s="215"/>
      <c r="D19" s="221">
        <v>2195</v>
      </c>
      <c r="E19" s="221"/>
      <c r="F19" s="221">
        <v>9802</v>
      </c>
      <c r="G19" s="341"/>
      <c r="H19" s="341"/>
      <c r="I19" s="244">
        <f>B19*100/SUM(B18:B19)</f>
        <v>35.303984462362429</v>
      </c>
      <c r="J19" s="244"/>
      <c r="K19" s="244">
        <f>D19*100/SUM(D18:D19)</f>
        <v>25.117290307815541</v>
      </c>
      <c r="L19" s="244"/>
      <c r="M19" s="244">
        <f>F19*100/SUM(F18:F19)</f>
        <v>38.830566889830841</v>
      </c>
      <c r="N19" s="222"/>
      <c r="P19" s="617"/>
      <c r="Q19" s="617"/>
      <c r="R19" s="617"/>
      <c r="S19" s="617"/>
      <c r="T19" s="617"/>
    </row>
    <row r="20" spans="1:20" s="211" customFormat="1" ht="6" customHeight="1">
      <c r="A20" s="248"/>
      <c r="B20" s="221"/>
      <c r="C20" s="215"/>
      <c r="D20" s="389"/>
      <c r="E20" s="215"/>
      <c r="F20" s="310"/>
      <c r="G20" s="250"/>
      <c r="H20" s="250"/>
      <c r="I20" s="244"/>
      <c r="J20" s="244"/>
      <c r="K20" s="244"/>
      <c r="L20" s="244"/>
      <c r="M20" s="244"/>
      <c r="N20" s="222"/>
      <c r="P20" s="617"/>
      <c r="Q20" s="617"/>
      <c r="R20" s="617"/>
      <c r="S20" s="617"/>
      <c r="T20" s="617"/>
    </row>
    <row r="21" spans="1:20" s="211" customFormat="1" ht="12">
      <c r="A21" s="349" t="s">
        <v>134</v>
      </c>
      <c r="B21" s="286">
        <f t="shared" ref="B21:B23" si="2">D21+F21</f>
        <v>110342</v>
      </c>
      <c r="C21" s="292"/>
      <c r="D21" s="286">
        <f>SUM(D22:D23)</f>
        <v>80698</v>
      </c>
      <c r="E21" s="292"/>
      <c r="F21" s="286">
        <f>SUM(F22:F23)</f>
        <v>29644</v>
      </c>
      <c r="G21" s="323"/>
      <c r="H21" s="323"/>
      <c r="I21" s="230">
        <f>I22+I23</f>
        <v>100</v>
      </c>
      <c r="J21" s="230"/>
      <c r="K21" s="230">
        <f>K22+K23</f>
        <v>100</v>
      </c>
      <c r="L21" s="230"/>
      <c r="M21" s="230">
        <f>M22+M23</f>
        <v>100</v>
      </c>
      <c r="N21" s="293"/>
      <c r="P21" s="617"/>
      <c r="Q21" s="617"/>
      <c r="R21" s="617"/>
      <c r="S21" s="617"/>
      <c r="T21" s="617"/>
    </row>
    <row r="22" spans="1:20" s="211" customFormat="1" ht="11.4">
      <c r="A22" s="248" t="s">
        <v>25</v>
      </c>
      <c r="B22" s="221">
        <f t="shared" si="2"/>
        <v>101522</v>
      </c>
      <c r="C22" s="215"/>
      <c r="D22" s="221">
        <v>77459</v>
      </c>
      <c r="E22" s="221"/>
      <c r="F22" s="221">
        <v>24063</v>
      </c>
      <c r="G22" s="341"/>
      <c r="H22" s="341"/>
      <c r="I22" s="244">
        <f>B22*100/SUM(B22:B23)</f>
        <v>92.00667017092313</v>
      </c>
      <c r="J22" s="244"/>
      <c r="K22" s="244">
        <f>D22*100/SUM(D22:D23)</f>
        <v>95.986269796029646</v>
      </c>
      <c r="L22" s="244"/>
      <c r="M22" s="244">
        <f>F22*100/SUM(F22:F23)</f>
        <v>81.173255970854129</v>
      </c>
      <c r="N22" s="222"/>
      <c r="P22" s="617"/>
      <c r="Q22" s="617"/>
      <c r="R22" s="617"/>
      <c r="S22" s="617"/>
      <c r="T22" s="617"/>
    </row>
    <row r="23" spans="1:20" s="211" customFormat="1" ht="11.4">
      <c r="A23" s="248" t="s">
        <v>11</v>
      </c>
      <c r="B23" s="221">
        <f t="shared" si="2"/>
        <v>8820</v>
      </c>
      <c r="C23" s="215"/>
      <c r="D23" s="221">
        <v>3239</v>
      </c>
      <c r="E23" s="221" t="s">
        <v>184</v>
      </c>
      <c r="F23" s="221">
        <v>5581</v>
      </c>
      <c r="G23" s="341" t="s">
        <v>184</v>
      </c>
      <c r="H23" s="341"/>
      <c r="I23" s="244">
        <f>B23*100/SUM(B22:B23)</f>
        <v>7.9933298290768704</v>
      </c>
      <c r="J23" s="244"/>
      <c r="K23" s="244">
        <f>D23*100/SUM(D22:D23)</f>
        <v>4.0137302039703586</v>
      </c>
      <c r="L23" s="244"/>
      <c r="M23" s="244">
        <f>F23*100/SUM(F22:F23)</f>
        <v>18.826744029145864</v>
      </c>
      <c r="N23" s="222"/>
      <c r="P23" s="617"/>
      <c r="Q23" s="617"/>
      <c r="R23" s="617"/>
      <c r="S23" s="617"/>
      <c r="T23" s="617"/>
    </row>
    <row r="24" spans="1:20" s="211" customFormat="1" ht="6" customHeight="1">
      <c r="A24" s="377"/>
      <c r="B24" s="358"/>
      <c r="C24" s="359"/>
      <c r="D24" s="358"/>
      <c r="E24" s="359"/>
      <c r="F24" s="358"/>
      <c r="G24" s="360"/>
      <c r="H24" s="360"/>
      <c r="I24" s="362"/>
      <c r="J24" s="362"/>
      <c r="K24" s="362"/>
      <c r="L24" s="362"/>
      <c r="M24" s="362"/>
      <c r="N24" s="222"/>
    </row>
    <row r="25" spans="1:20" s="211" customFormat="1" ht="13.8">
      <c r="A25" s="349" t="s">
        <v>137</v>
      </c>
      <c r="B25" s="286">
        <f t="shared" ref="B25:B27" si="3">D25+F25</f>
        <v>201799</v>
      </c>
      <c r="C25" s="292"/>
      <c r="D25" s="286">
        <f>SUM(D26:D27)</f>
        <v>545</v>
      </c>
      <c r="E25" s="292" t="s">
        <v>184</v>
      </c>
      <c r="F25" s="286">
        <f>SUM(F26:F27)</f>
        <v>201254</v>
      </c>
      <c r="G25" s="323"/>
      <c r="H25" s="323"/>
      <c r="I25" s="230">
        <f>I26+I27</f>
        <v>100</v>
      </c>
      <c r="J25" s="230"/>
      <c r="K25" s="230">
        <f>K26+K27</f>
        <v>100</v>
      </c>
      <c r="L25" s="230"/>
      <c r="M25" s="230">
        <f>M26+M27</f>
        <v>100</v>
      </c>
      <c r="N25" s="293"/>
    </row>
    <row r="26" spans="1:20" s="211" customFormat="1" ht="11.4">
      <c r="A26" s="248" t="s">
        <v>25</v>
      </c>
      <c r="B26" s="221">
        <f t="shared" si="3"/>
        <v>129445</v>
      </c>
      <c r="C26" s="215"/>
      <c r="D26" s="221">
        <v>200</v>
      </c>
      <c r="E26" s="221" t="s">
        <v>184</v>
      </c>
      <c r="F26" s="221">
        <v>129245</v>
      </c>
      <c r="G26" s="215"/>
      <c r="H26" s="215"/>
      <c r="I26" s="244">
        <f>B26*100/SUM(B26:B27)</f>
        <v>64.145511127408952</v>
      </c>
      <c r="J26" s="244"/>
      <c r="K26" s="244">
        <f>D26*100/SUM(D26:D27)</f>
        <v>36.697247706422019</v>
      </c>
      <c r="L26" s="244"/>
      <c r="M26" s="244">
        <f>F26*100/SUM(F26:F27)</f>
        <v>64.219841593210575</v>
      </c>
      <c r="N26" s="222"/>
    </row>
    <row r="27" spans="1:20" s="211" customFormat="1" ht="11.4">
      <c r="A27" s="248" t="s">
        <v>11</v>
      </c>
      <c r="B27" s="221">
        <f t="shared" si="3"/>
        <v>72354</v>
      </c>
      <c r="C27" s="215"/>
      <c r="D27" s="221">
        <v>345</v>
      </c>
      <c r="E27" s="221" t="s">
        <v>184</v>
      </c>
      <c r="F27" s="221">
        <v>72009</v>
      </c>
      <c r="G27" s="250"/>
      <c r="H27" s="250"/>
      <c r="I27" s="244">
        <f>B27*100/SUM(B26:B27)</f>
        <v>35.854488872591041</v>
      </c>
      <c r="J27" s="244"/>
      <c r="K27" s="244">
        <f>D27*100/SUM(D26:D27)</f>
        <v>63.302752293577981</v>
      </c>
      <c r="L27" s="244"/>
      <c r="M27" s="244">
        <f>F27*100/SUM(F26:F27)</f>
        <v>35.780158406789432</v>
      </c>
      <c r="N27" s="222"/>
    </row>
    <row r="28" spans="1:20" s="211" customFormat="1" ht="11.4">
      <c r="A28" s="248"/>
      <c r="B28" s="221"/>
      <c r="C28" s="215"/>
      <c r="D28" s="310"/>
      <c r="E28" s="215"/>
      <c r="F28" s="310"/>
      <c r="G28" s="250"/>
      <c r="H28" s="250"/>
      <c r="I28" s="244"/>
      <c r="J28" s="244"/>
      <c r="K28" s="244"/>
      <c r="L28" s="244"/>
      <c r="M28" s="244"/>
      <c r="N28" s="222"/>
    </row>
    <row r="29" spans="1:20" s="211" customFormat="1" ht="12">
      <c r="A29" s="349" t="s">
        <v>3</v>
      </c>
      <c r="B29" s="286">
        <f>D29+F29</f>
        <v>329</v>
      </c>
      <c r="C29" s="215" t="s">
        <v>184</v>
      </c>
      <c r="D29" s="310">
        <v>0</v>
      </c>
      <c r="E29" s="215"/>
      <c r="F29" s="221">
        <v>329</v>
      </c>
      <c r="G29" s="250" t="s">
        <v>184</v>
      </c>
      <c r="H29" s="250"/>
      <c r="I29" s="390" t="s">
        <v>108</v>
      </c>
      <c r="J29" s="390"/>
      <c r="K29" s="390">
        <v>0</v>
      </c>
      <c r="L29" s="390"/>
      <c r="M29" s="390" t="s">
        <v>108</v>
      </c>
      <c r="N29" s="222"/>
    </row>
    <row r="30" spans="1:20" s="211" customFormat="1" ht="6" customHeight="1" thickBot="1">
      <c r="A30" s="391"/>
      <c r="B30" s="262"/>
      <c r="C30" s="208"/>
      <c r="D30" s="324"/>
      <c r="E30" s="392"/>
      <c r="F30" s="393"/>
      <c r="G30" s="208"/>
      <c r="H30" s="209"/>
      <c r="I30" s="299"/>
      <c r="J30" s="299"/>
      <c r="K30" s="324"/>
      <c r="L30" s="324"/>
      <c r="M30" s="299"/>
      <c r="N30" s="262"/>
    </row>
    <row r="31" spans="1:20" s="269" customFormat="1" ht="6" customHeight="1">
      <c r="B31" s="384"/>
      <c r="C31" s="385"/>
      <c r="D31" s="384"/>
      <c r="E31" s="385"/>
      <c r="F31" s="394"/>
      <c r="G31" s="395"/>
      <c r="H31" s="395"/>
      <c r="I31" s="396"/>
      <c r="J31" s="396"/>
      <c r="K31" s="396"/>
      <c r="L31" s="396"/>
      <c r="M31" s="396"/>
    </row>
    <row r="32" spans="1:20" s="269" customFormat="1" ht="11.4">
      <c r="A32" s="269" t="s">
        <v>179</v>
      </c>
      <c r="B32" s="384"/>
      <c r="C32" s="385"/>
      <c r="D32" s="384"/>
      <c r="E32" s="385"/>
      <c r="F32" s="394"/>
      <c r="G32" s="395"/>
      <c r="H32" s="395"/>
      <c r="I32" s="396"/>
      <c r="J32" s="396"/>
      <c r="K32" s="396"/>
      <c r="L32" s="396"/>
      <c r="M32" s="396"/>
    </row>
    <row r="33" spans="1:14" s="269" customFormat="1" ht="10.199999999999999">
      <c r="A33" s="270" t="s">
        <v>26</v>
      </c>
      <c r="B33" s="344"/>
      <c r="C33" s="345"/>
      <c r="D33" s="346"/>
      <c r="E33" s="347"/>
      <c r="F33" s="346"/>
      <c r="G33" s="347"/>
      <c r="H33" s="347"/>
      <c r="I33" s="346"/>
      <c r="J33" s="346"/>
      <c r="K33" s="346"/>
      <c r="L33" s="346"/>
      <c r="M33" s="346"/>
    </row>
    <row r="34" spans="1:14" s="269" customFormat="1" ht="10.199999999999999">
      <c r="A34" s="273" t="s">
        <v>118</v>
      </c>
      <c r="C34" s="272"/>
      <c r="D34" s="265"/>
      <c r="E34" s="266"/>
      <c r="F34" s="265"/>
      <c r="G34" s="272"/>
      <c r="H34" s="272"/>
    </row>
    <row r="35" spans="1:14">
      <c r="A35" s="269" t="s">
        <v>213</v>
      </c>
    </row>
    <row r="36" spans="1:14">
      <c r="A36" s="274" t="s">
        <v>185</v>
      </c>
    </row>
    <row r="38" spans="1:14" ht="14.4">
      <c r="A38" s="611" t="s">
        <v>214</v>
      </c>
      <c r="B38" s="612"/>
      <c r="C38" s="612"/>
      <c r="D38" s="612"/>
      <c r="E38" s="612"/>
      <c r="F38" s="612"/>
      <c r="G38" s="612"/>
      <c r="H38" s="612"/>
      <c r="I38" s="612"/>
      <c r="J38" s="612"/>
      <c r="K38" s="612"/>
      <c r="L38" s="613"/>
      <c r="M38" s="613"/>
    </row>
    <row r="39" spans="1:14">
      <c r="A39" s="615" t="s">
        <v>215</v>
      </c>
      <c r="B39" s="615"/>
      <c r="C39" s="615"/>
      <c r="D39" s="615"/>
      <c r="E39" s="615"/>
      <c r="F39" s="615"/>
      <c r="G39" s="615"/>
      <c r="H39" s="615"/>
      <c r="I39" s="615"/>
      <c r="J39" s="615"/>
      <c r="K39" s="615"/>
      <c r="L39" s="615"/>
      <c r="M39" s="615"/>
      <c r="N39" s="276"/>
    </row>
    <row r="40" spans="1:14">
      <c r="A40" s="615"/>
      <c r="B40" s="615"/>
      <c r="C40" s="615"/>
      <c r="D40" s="615"/>
      <c r="E40" s="615"/>
      <c r="F40" s="615"/>
      <c r="G40" s="615"/>
      <c r="H40" s="615"/>
      <c r="I40" s="615"/>
      <c r="J40" s="615"/>
      <c r="K40" s="615"/>
      <c r="L40" s="615"/>
      <c r="M40" s="615"/>
      <c r="N40" s="276"/>
    </row>
    <row r="41" spans="1:14">
      <c r="A41" s="615"/>
      <c r="B41" s="615"/>
      <c r="C41" s="615"/>
      <c r="D41" s="615"/>
      <c r="E41" s="615"/>
      <c r="F41" s="615"/>
      <c r="G41" s="615"/>
      <c r="H41" s="615"/>
      <c r="I41" s="615"/>
      <c r="J41" s="615"/>
      <c r="K41" s="615"/>
      <c r="L41" s="615"/>
      <c r="M41" s="615"/>
      <c r="N41" s="276"/>
    </row>
    <row r="42" spans="1:14">
      <c r="A42" s="615"/>
      <c r="B42" s="615"/>
      <c r="C42" s="615"/>
      <c r="D42" s="615"/>
      <c r="E42" s="615"/>
      <c r="F42" s="615"/>
      <c r="G42" s="615"/>
      <c r="H42" s="615"/>
      <c r="I42" s="615"/>
      <c r="J42" s="615"/>
      <c r="K42" s="615"/>
      <c r="L42" s="615"/>
      <c r="M42" s="615"/>
    </row>
  </sheetData>
  <mergeCells count="16">
    <mergeCell ref="A39:M42"/>
    <mergeCell ref="P13:T23"/>
    <mergeCell ref="A1:N1"/>
    <mergeCell ref="I4:N4"/>
    <mergeCell ref="I7:J10"/>
    <mergeCell ref="K7:N7"/>
    <mergeCell ref="K10:L10"/>
    <mergeCell ref="M10:N10"/>
    <mergeCell ref="A4:A10"/>
    <mergeCell ref="B4:G4"/>
    <mergeCell ref="B7:C10"/>
    <mergeCell ref="D7:G7"/>
    <mergeCell ref="D10:E10"/>
    <mergeCell ref="F10:G10"/>
    <mergeCell ref="I5:N5"/>
    <mergeCell ref="B5:G5"/>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topLeftCell="A19" zoomScaleNormal="100" workbookViewId="0">
      <selection activeCell="A49" sqref="A49:M53"/>
    </sheetView>
  </sheetViews>
  <sheetFormatPr defaultColWidth="11.44140625" defaultRowHeight="13.2"/>
  <cols>
    <col min="1" max="1" width="25.6640625" style="206" customWidth="1"/>
    <col min="2" max="2" width="8.664062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6.5546875" style="206" customWidth="1"/>
    <col min="16" max="16384" width="11.44140625" style="206"/>
  </cols>
  <sheetData>
    <row r="1" spans="1:20" ht="38.25" customHeight="1">
      <c r="A1" s="616" t="s">
        <v>202</v>
      </c>
      <c r="B1" s="616"/>
      <c r="C1" s="616"/>
      <c r="D1" s="616"/>
      <c r="E1" s="616"/>
      <c r="F1" s="616"/>
      <c r="G1" s="616"/>
      <c r="H1" s="616"/>
      <c r="I1" s="616"/>
      <c r="J1" s="616"/>
      <c r="K1" s="616"/>
      <c r="L1" s="616"/>
      <c r="M1" s="616"/>
      <c r="N1" s="616"/>
    </row>
    <row r="2" spans="1:20" ht="6" customHeight="1" thickBot="1">
      <c r="A2" s="276"/>
      <c r="B2" s="276"/>
      <c r="C2" s="277"/>
      <c r="D2" s="276"/>
      <c r="E2" s="277"/>
      <c r="F2" s="276"/>
      <c r="G2" s="277"/>
      <c r="H2" s="277"/>
      <c r="I2" s="276"/>
      <c r="J2" s="276"/>
      <c r="K2" s="276"/>
      <c r="L2" s="276"/>
      <c r="M2" s="276"/>
      <c r="N2" s="276"/>
    </row>
    <row r="3" spans="1:20" s="211" customFormat="1" ht="6" customHeight="1">
      <c r="A3" s="22"/>
      <c r="B3" s="22"/>
      <c r="C3" s="23"/>
      <c r="D3" s="22"/>
      <c r="E3" s="23"/>
      <c r="F3" s="22"/>
      <c r="G3" s="23"/>
      <c r="H3" s="23"/>
      <c r="I3" s="22"/>
      <c r="J3" s="22"/>
      <c r="K3" s="22"/>
      <c r="L3" s="22"/>
      <c r="M3" s="22"/>
      <c r="N3" s="22"/>
    </row>
    <row r="4" spans="1:20" s="211" customFormat="1" ht="13.5" customHeight="1">
      <c r="A4" s="623" t="s">
        <v>112</v>
      </c>
      <c r="B4" s="619" t="s">
        <v>43</v>
      </c>
      <c r="C4" s="619"/>
      <c r="D4" s="619"/>
      <c r="E4" s="619"/>
      <c r="F4" s="619"/>
      <c r="G4" s="619"/>
      <c r="H4" s="198"/>
      <c r="I4" s="629" t="s">
        <v>44</v>
      </c>
      <c r="J4" s="629"/>
      <c r="K4" s="629"/>
      <c r="L4" s="629"/>
      <c r="M4" s="629"/>
      <c r="N4" s="629"/>
    </row>
    <row r="5" spans="1:20" s="211" customFormat="1" ht="12"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27"/>
      <c r="F8" s="26"/>
      <c r="G8" s="27"/>
      <c r="H8" s="28"/>
      <c r="I8" s="628"/>
      <c r="J8" s="628"/>
      <c r="K8" s="26"/>
      <c r="L8" s="26"/>
      <c r="M8" s="26"/>
      <c r="N8" s="26"/>
    </row>
    <row r="9" spans="1:20" s="211" customFormat="1" ht="6" customHeight="1">
      <c r="A9" s="623"/>
      <c r="B9" s="628"/>
      <c r="C9" s="628"/>
      <c r="D9" s="196"/>
      <c r="E9" s="28"/>
      <c r="F9" s="196"/>
      <c r="G9" s="28"/>
      <c r="H9" s="28"/>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31"/>
      <c r="D11" s="32"/>
      <c r="E11" s="33"/>
      <c r="F11" s="26"/>
      <c r="G11" s="27"/>
      <c r="H11" s="27"/>
      <c r="I11" s="30"/>
      <c r="J11" s="30"/>
      <c r="K11" s="32"/>
      <c r="L11" s="32"/>
      <c r="M11" s="26"/>
      <c r="N11" s="26"/>
    </row>
    <row r="12" spans="1:20" s="211" customFormat="1" ht="6" customHeight="1">
      <c r="A12" s="331"/>
      <c r="B12" s="212"/>
      <c r="C12" s="215"/>
      <c r="D12" s="212"/>
      <c r="E12" s="215"/>
      <c r="F12" s="212"/>
      <c r="G12" s="215"/>
      <c r="H12" s="215"/>
    </row>
    <row r="13" spans="1:20" s="211" customFormat="1" ht="12">
      <c r="A13" s="100" t="s">
        <v>45</v>
      </c>
      <c r="B13" s="35">
        <f>D13+F13</f>
        <v>346453</v>
      </c>
      <c r="C13" s="48"/>
      <c r="D13" s="37">
        <f>D14+D15</f>
        <v>89983</v>
      </c>
      <c r="E13" s="48"/>
      <c r="F13" s="37">
        <f>F14+F15</f>
        <v>256470</v>
      </c>
      <c r="G13" s="48"/>
      <c r="H13" s="48"/>
      <c r="I13" s="40">
        <f>I14+I15</f>
        <v>100</v>
      </c>
      <c r="J13" s="40"/>
      <c r="K13" s="40">
        <f>K14+K15</f>
        <v>100</v>
      </c>
      <c r="L13" s="40"/>
      <c r="M13" s="40">
        <f>M14+M15</f>
        <v>100</v>
      </c>
      <c r="N13" s="49"/>
      <c r="P13" s="617"/>
      <c r="Q13" s="617"/>
      <c r="R13" s="617"/>
      <c r="S13" s="617"/>
      <c r="T13" s="617"/>
    </row>
    <row r="14" spans="1:20" s="211" customFormat="1" ht="11.4">
      <c r="A14" s="42" t="s">
        <v>25</v>
      </c>
      <c r="B14" s="45">
        <f t="shared" ref="B14:B15" si="0">D14+F14</f>
        <v>253158</v>
      </c>
      <c r="C14" s="44"/>
      <c r="D14" s="45">
        <v>84204</v>
      </c>
      <c r="E14" s="45"/>
      <c r="F14" s="45">
        <v>168954</v>
      </c>
      <c r="G14" s="73"/>
      <c r="H14" s="73"/>
      <c r="I14" s="60">
        <f>B14*100/SUM(B14:B15)</f>
        <v>73.071383419973273</v>
      </c>
      <c r="J14" s="60"/>
      <c r="K14" s="60">
        <f>D14*100/SUM(D14:D15)</f>
        <v>93.577675783203489</v>
      </c>
      <c r="L14" s="60"/>
      <c r="M14" s="60">
        <f>F14*100/SUM(F14:F15)</f>
        <v>65.876710726400745</v>
      </c>
      <c r="N14" s="70"/>
      <c r="P14" s="617"/>
      <c r="Q14" s="617"/>
      <c r="R14" s="617"/>
      <c r="S14" s="617"/>
      <c r="T14" s="617"/>
    </row>
    <row r="15" spans="1:20" s="211" customFormat="1" ht="11.4">
      <c r="A15" s="42" t="s">
        <v>11</v>
      </c>
      <c r="B15" s="45">
        <f t="shared" si="0"/>
        <v>93295</v>
      </c>
      <c r="C15" s="44"/>
      <c r="D15" s="45">
        <v>5779</v>
      </c>
      <c r="E15" s="45"/>
      <c r="F15" s="45">
        <v>87516</v>
      </c>
      <c r="G15" s="73"/>
      <c r="H15" s="73"/>
      <c r="I15" s="60">
        <f>B15*100/SUM(B14:B15)</f>
        <v>26.928616580026727</v>
      </c>
      <c r="J15" s="60"/>
      <c r="K15" s="60">
        <f>D15*100/SUM(D14:D15)</f>
        <v>6.4223242167965058</v>
      </c>
      <c r="L15" s="60"/>
      <c r="M15" s="60">
        <f>F15*100/SUM(F14:F15)</f>
        <v>34.123289273599248</v>
      </c>
      <c r="N15" s="46"/>
      <c r="P15" s="617"/>
      <c r="Q15" s="617"/>
      <c r="R15" s="617"/>
      <c r="S15" s="617"/>
      <c r="T15" s="617"/>
    </row>
    <row r="16" spans="1:20" s="211" customFormat="1" ht="6" customHeight="1">
      <c r="A16" s="357"/>
      <c r="B16" s="358"/>
      <c r="C16" s="360"/>
      <c r="D16" s="358"/>
      <c r="E16" s="360"/>
      <c r="F16" s="358"/>
      <c r="G16" s="360"/>
      <c r="H16" s="360"/>
      <c r="I16" s="362"/>
      <c r="J16" s="362"/>
      <c r="K16" s="362"/>
      <c r="L16" s="362"/>
      <c r="M16" s="362"/>
      <c r="N16" s="222"/>
      <c r="P16" s="617"/>
      <c r="Q16" s="617"/>
      <c r="R16" s="617"/>
      <c r="S16" s="617"/>
      <c r="T16" s="617"/>
    </row>
    <row r="17" spans="1:20" s="211" customFormat="1" ht="12">
      <c r="A17" s="388" t="s">
        <v>61</v>
      </c>
      <c r="B17" s="286">
        <f t="shared" ref="B17:B19" si="1">D17+F17</f>
        <v>131799</v>
      </c>
      <c r="C17" s="231"/>
      <c r="D17" s="286">
        <f>D18+D19</f>
        <v>87354</v>
      </c>
      <c r="E17" s="340"/>
      <c r="F17" s="397">
        <f>F18+F19</f>
        <v>44445</v>
      </c>
      <c r="G17" s="323"/>
      <c r="H17" s="323"/>
      <c r="I17" s="230">
        <f>I18+I19</f>
        <v>100</v>
      </c>
      <c r="J17" s="230"/>
      <c r="K17" s="230">
        <f>K18+K19</f>
        <v>100</v>
      </c>
      <c r="L17" s="230"/>
      <c r="M17" s="230">
        <f>M18+M19</f>
        <v>100</v>
      </c>
      <c r="N17" s="293"/>
      <c r="P17" s="617"/>
      <c r="Q17" s="617"/>
      <c r="R17" s="617"/>
      <c r="S17" s="617"/>
      <c r="T17" s="617"/>
    </row>
    <row r="18" spans="1:20" s="211" customFormat="1" ht="11.4">
      <c r="A18" s="248" t="s">
        <v>25</v>
      </c>
      <c r="B18" s="221">
        <f t="shared" si="1"/>
        <v>115351</v>
      </c>
      <c r="C18" s="341"/>
      <c r="D18" s="221">
        <v>82406</v>
      </c>
      <c r="E18" s="221"/>
      <c r="F18" s="221">
        <v>32945</v>
      </c>
      <c r="G18" s="341"/>
      <c r="H18" s="341"/>
      <c r="I18" s="244">
        <f>B18*100/SUM(B18:B19)</f>
        <v>87.520390898261752</v>
      </c>
      <c r="J18" s="244"/>
      <c r="K18" s="244">
        <f>D18*100/SUM(D18:D19)</f>
        <v>94.335691553907097</v>
      </c>
      <c r="L18" s="244"/>
      <c r="M18" s="244">
        <f>F18*100/SUM(F18:F19)</f>
        <v>74.125323433457083</v>
      </c>
      <c r="N18" s="340"/>
      <c r="P18" s="617"/>
      <c r="Q18" s="617"/>
      <c r="R18" s="617"/>
      <c r="S18" s="617"/>
      <c r="T18" s="617"/>
    </row>
    <row r="19" spans="1:20" s="211" customFormat="1" ht="11.4">
      <c r="A19" s="248" t="s">
        <v>11</v>
      </c>
      <c r="B19" s="221">
        <f t="shared" si="1"/>
        <v>16448</v>
      </c>
      <c r="C19" s="341"/>
      <c r="D19" s="221">
        <v>4948</v>
      </c>
      <c r="E19" s="221"/>
      <c r="F19" s="221">
        <v>11500</v>
      </c>
      <c r="G19" s="341"/>
      <c r="H19" s="341"/>
      <c r="I19" s="244">
        <f>B19*100/SUM(B18:B19)</f>
        <v>12.479609101738253</v>
      </c>
      <c r="J19" s="244"/>
      <c r="K19" s="244">
        <f>D19*100/SUM(D18:D19)</f>
        <v>5.6643084460929094</v>
      </c>
      <c r="L19" s="244"/>
      <c r="M19" s="244">
        <f>F19*100/SUM(F18:F19)</f>
        <v>25.874676566542917</v>
      </c>
      <c r="N19" s="222"/>
      <c r="P19" s="617"/>
      <c r="Q19" s="617"/>
      <c r="R19" s="617"/>
      <c r="S19" s="617"/>
      <c r="T19" s="617"/>
    </row>
    <row r="20" spans="1:20" s="211" customFormat="1" ht="6" customHeight="1">
      <c r="A20" s="398"/>
      <c r="B20" s="358"/>
      <c r="C20" s="399"/>
      <c r="D20" s="358"/>
      <c r="E20" s="399"/>
      <c r="F20" s="358"/>
      <c r="G20" s="360"/>
      <c r="H20" s="360"/>
      <c r="I20" s="372"/>
      <c r="J20" s="244"/>
      <c r="K20" s="244"/>
      <c r="L20" s="244"/>
      <c r="M20" s="372"/>
      <c r="N20" s="222"/>
      <c r="P20" s="617"/>
      <c r="Q20" s="617"/>
      <c r="R20" s="617"/>
      <c r="S20" s="617"/>
      <c r="T20" s="617"/>
    </row>
    <row r="21" spans="1:20" s="211" customFormat="1" ht="12">
      <c r="A21" s="388" t="s">
        <v>60</v>
      </c>
      <c r="B21" s="286">
        <f t="shared" ref="B21:B23" si="2">D21+F21</f>
        <v>194751</v>
      </c>
      <c r="C21" s="231"/>
      <c r="D21" s="286">
        <f>D22+D23</f>
        <v>545</v>
      </c>
      <c r="E21" s="340"/>
      <c r="F21" s="397">
        <f>F22+F23</f>
        <v>194206</v>
      </c>
      <c r="G21" s="323"/>
      <c r="H21" s="323"/>
      <c r="I21" s="230">
        <f>I22+I23</f>
        <v>100</v>
      </c>
      <c r="J21" s="230"/>
      <c r="K21" s="230">
        <f>K22+K23</f>
        <v>100</v>
      </c>
      <c r="L21" s="230"/>
      <c r="M21" s="230">
        <f>M22+M23</f>
        <v>100</v>
      </c>
      <c r="N21" s="293"/>
      <c r="P21" s="617"/>
      <c r="Q21" s="617"/>
      <c r="R21" s="617"/>
      <c r="S21" s="617"/>
      <c r="T21" s="617"/>
    </row>
    <row r="22" spans="1:20" s="211" customFormat="1" ht="11.4">
      <c r="A22" s="248" t="s">
        <v>25</v>
      </c>
      <c r="B22" s="221">
        <f t="shared" si="2"/>
        <v>125566</v>
      </c>
      <c r="C22" s="341"/>
      <c r="D22" s="221">
        <v>200</v>
      </c>
      <c r="E22" s="221" t="s">
        <v>184</v>
      </c>
      <c r="F22" s="221">
        <v>125366</v>
      </c>
      <c r="G22" s="341"/>
      <c r="H22" s="341"/>
      <c r="I22" s="244">
        <f>B22*100/SUM(B22:B23)</f>
        <v>64.475150320152395</v>
      </c>
      <c r="J22" s="244"/>
      <c r="K22" s="244">
        <f>D22*100/SUM(D22:D23)</f>
        <v>36.697247706422019</v>
      </c>
      <c r="L22" s="244"/>
      <c r="M22" s="244">
        <f>F22*100/SUM(F22:F23)</f>
        <v>64.553103405662029</v>
      </c>
      <c r="N22" s="222"/>
      <c r="P22" s="617"/>
      <c r="Q22" s="617"/>
      <c r="R22" s="617"/>
      <c r="S22" s="617"/>
      <c r="T22" s="617"/>
    </row>
    <row r="23" spans="1:20" s="211" customFormat="1" ht="11.4">
      <c r="A23" s="248" t="s">
        <v>11</v>
      </c>
      <c r="B23" s="221">
        <f t="shared" si="2"/>
        <v>69185</v>
      </c>
      <c r="C23" s="341"/>
      <c r="D23" s="221">
        <v>345</v>
      </c>
      <c r="E23" s="221" t="s">
        <v>184</v>
      </c>
      <c r="F23" s="221">
        <v>68840</v>
      </c>
      <c r="G23" s="341"/>
      <c r="H23" s="341"/>
      <c r="I23" s="244">
        <f>B23*100/SUM(B22:B23)</f>
        <v>35.524849679847598</v>
      </c>
      <c r="J23" s="244"/>
      <c r="K23" s="244">
        <f>D23*100/SUM(D22:D23)</f>
        <v>63.302752293577981</v>
      </c>
      <c r="L23" s="244"/>
      <c r="M23" s="244">
        <f>F23*100/SUM(F22:F23)</f>
        <v>35.446896594337971</v>
      </c>
      <c r="N23" s="222"/>
      <c r="P23" s="617"/>
      <c r="Q23" s="617"/>
      <c r="R23" s="617"/>
      <c r="S23" s="617"/>
      <c r="T23" s="617"/>
    </row>
    <row r="24" spans="1:20" s="211" customFormat="1" ht="6" customHeight="1">
      <c r="A24" s="398"/>
      <c r="B24" s="358"/>
      <c r="C24" s="399"/>
      <c r="D24" s="358"/>
      <c r="E24" s="399"/>
      <c r="F24" s="358"/>
      <c r="G24" s="360"/>
      <c r="H24" s="360"/>
      <c r="I24" s="372"/>
      <c r="J24" s="244"/>
      <c r="K24" s="244"/>
      <c r="L24" s="244"/>
      <c r="M24" s="372"/>
      <c r="N24" s="222"/>
    </row>
    <row r="25" spans="1:20" s="211" customFormat="1" ht="12">
      <c r="A25" s="388" t="s">
        <v>59</v>
      </c>
      <c r="B25" s="286">
        <f t="shared" ref="B25:B27" si="3">D25+F25</f>
        <v>13401</v>
      </c>
      <c r="C25" s="231"/>
      <c r="D25" s="286">
        <f>D26+D27</f>
        <v>1569</v>
      </c>
      <c r="E25" s="340"/>
      <c r="F25" s="397">
        <f>F26+F27</f>
        <v>11832</v>
      </c>
      <c r="G25" s="323"/>
      <c r="H25" s="323"/>
      <c r="I25" s="230">
        <f>I26+I27</f>
        <v>100</v>
      </c>
      <c r="J25" s="230"/>
      <c r="K25" s="230">
        <f>K26+K27</f>
        <v>100</v>
      </c>
      <c r="L25" s="230"/>
      <c r="M25" s="230">
        <f>M26+M27</f>
        <v>100</v>
      </c>
      <c r="N25" s="293"/>
    </row>
    <row r="26" spans="1:20" s="211" customFormat="1" ht="11.4">
      <c r="A26" s="248" t="s">
        <v>25</v>
      </c>
      <c r="B26" s="221">
        <f t="shared" si="3"/>
        <v>8201</v>
      </c>
      <c r="C26" s="341"/>
      <c r="D26" s="221">
        <v>1273</v>
      </c>
      <c r="E26" s="221" t="s">
        <v>184</v>
      </c>
      <c r="F26" s="221">
        <v>6928</v>
      </c>
      <c r="G26" s="221"/>
      <c r="H26" s="221"/>
      <c r="I26" s="244">
        <f>B26*100/SUM(B26:B27)</f>
        <v>61.196925602566971</v>
      </c>
      <c r="J26" s="244"/>
      <c r="K26" s="244">
        <f>D26*100/SUM(D26:D27)</f>
        <v>81.134480560866791</v>
      </c>
      <c r="L26" s="244"/>
      <c r="M26" s="244">
        <f>F26*100/SUM(F26:F27)</f>
        <v>58.55307640297498</v>
      </c>
      <c r="N26" s="222"/>
    </row>
    <row r="27" spans="1:20" s="211" customFormat="1" ht="11.4">
      <c r="A27" s="248" t="s">
        <v>11</v>
      </c>
      <c r="B27" s="221">
        <f t="shared" si="3"/>
        <v>5200</v>
      </c>
      <c r="C27" s="341"/>
      <c r="D27" s="221">
        <v>296</v>
      </c>
      <c r="E27" s="221" t="s">
        <v>184</v>
      </c>
      <c r="F27" s="221">
        <v>4904</v>
      </c>
      <c r="G27" s="221"/>
      <c r="H27" s="221"/>
      <c r="I27" s="244">
        <f>B27*100/SUM(B26:B27)</f>
        <v>38.803074397433029</v>
      </c>
      <c r="J27" s="244"/>
      <c r="K27" s="244">
        <f>D27*100/SUM(D26:D27)</f>
        <v>18.865519439133205</v>
      </c>
      <c r="L27" s="244"/>
      <c r="M27" s="244">
        <f>F27*100/SUM(F26:F27)</f>
        <v>41.44692359702502</v>
      </c>
      <c r="N27" s="222"/>
    </row>
    <row r="28" spans="1:20" s="211" customFormat="1" ht="6" customHeight="1">
      <c r="A28" s="250"/>
      <c r="B28" s="369"/>
      <c r="C28" s="341"/>
      <c r="D28" s="369"/>
      <c r="E28" s="341"/>
      <c r="F28" s="369"/>
      <c r="G28" s="400"/>
      <c r="H28" s="400"/>
      <c r="I28" s="372"/>
      <c r="J28" s="372"/>
      <c r="K28" s="372"/>
      <c r="L28" s="372"/>
      <c r="M28" s="372"/>
      <c r="N28" s="340"/>
    </row>
    <row r="29" spans="1:20" s="211" customFormat="1" ht="12">
      <c r="A29" s="388" t="s">
        <v>58</v>
      </c>
      <c r="B29" s="286">
        <f t="shared" ref="B29:B31" si="4">D29+F29</f>
        <v>2193</v>
      </c>
      <c r="C29" s="231"/>
      <c r="D29" s="397">
        <f>D30+D31</f>
        <v>69</v>
      </c>
      <c r="E29" s="340" t="s">
        <v>184</v>
      </c>
      <c r="F29" s="397">
        <f>F30+F31</f>
        <v>2124</v>
      </c>
      <c r="G29" s="323"/>
      <c r="H29" s="323"/>
      <c r="I29" s="230">
        <f>I30+I31</f>
        <v>100</v>
      </c>
      <c r="J29" s="230"/>
      <c r="K29" s="230">
        <f>K30+K31</f>
        <v>100</v>
      </c>
      <c r="L29" s="230"/>
      <c r="M29" s="230">
        <f>M30+M31</f>
        <v>100</v>
      </c>
      <c r="N29" s="293"/>
    </row>
    <row r="30" spans="1:20" s="211" customFormat="1" ht="11.4">
      <c r="A30" s="248" t="s">
        <v>25</v>
      </c>
      <c r="B30" s="221">
        <f t="shared" si="4"/>
        <v>1395</v>
      </c>
      <c r="C30" s="341" t="s">
        <v>184</v>
      </c>
      <c r="D30" s="221">
        <v>42</v>
      </c>
      <c r="E30" s="221" t="s">
        <v>184</v>
      </c>
      <c r="F30" s="221">
        <v>1353</v>
      </c>
      <c r="G30" s="250" t="s">
        <v>184</v>
      </c>
      <c r="H30" s="250"/>
      <c r="I30" s="244">
        <f>B30*100/SUM(B30:B31)</f>
        <v>63.611491108071135</v>
      </c>
      <c r="J30" s="244"/>
      <c r="K30" s="244">
        <f>D30*100/SUM(D30:D31)</f>
        <v>60.869565217391305</v>
      </c>
      <c r="L30" s="244"/>
      <c r="M30" s="244">
        <f>F30*100/SUM(F30:F31)</f>
        <v>63.700564971751412</v>
      </c>
      <c r="N30" s="334"/>
    </row>
    <row r="31" spans="1:20" s="211" customFormat="1" ht="11.4">
      <c r="A31" s="248" t="s">
        <v>11</v>
      </c>
      <c r="B31" s="221">
        <f t="shared" si="4"/>
        <v>798</v>
      </c>
      <c r="C31" s="341" t="s">
        <v>184</v>
      </c>
      <c r="D31" s="221">
        <v>27</v>
      </c>
      <c r="E31" s="221" t="s">
        <v>184</v>
      </c>
      <c r="F31" s="221">
        <v>771</v>
      </c>
      <c r="G31" s="250" t="s">
        <v>184</v>
      </c>
      <c r="H31" s="250"/>
      <c r="I31" s="244">
        <f>B31*100/SUM(B30:B31)</f>
        <v>36.388508891928865</v>
      </c>
      <c r="J31" s="244"/>
      <c r="K31" s="244">
        <f>D31*100/SUM(D30:D31)</f>
        <v>39.130434782608695</v>
      </c>
      <c r="L31" s="244"/>
      <c r="M31" s="244">
        <f>F31*100/SUM(F30:F31)</f>
        <v>36.299435028248588</v>
      </c>
      <c r="N31" s="222"/>
    </row>
    <row r="32" spans="1:20" s="211" customFormat="1" ht="6" customHeight="1">
      <c r="A32" s="212"/>
      <c r="B32" s="401"/>
      <c r="C32" s="402"/>
      <c r="D32" s="401"/>
      <c r="E32" s="402"/>
      <c r="F32" s="358"/>
      <c r="G32" s="360"/>
      <c r="H32" s="360"/>
      <c r="I32" s="362"/>
      <c r="J32" s="362"/>
      <c r="K32" s="362"/>
      <c r="L32" s="362"/>
      <c r="M32" s="362"/>
      <c r="N32" s="222"/>
    </row>
    <row r="33" spans="1:14" s="211" customFormat="1" ht="12">
      <c r="A33" s="388" t="s">
        <v>117</v>
      </c>
      <c r="B33" s="286">
        <f>D33+F33</f>
        <v>1019</v>
      </c>
      <c r="C33" s="339" t="s">
        <v>184</v>
      </c>
      <c r="D33" s="397">
        <f>D34+D35</f>
        <v>0</v>
      </c>
      <c r="E33" s="340"/>
      <c r="F33" s="397">
        <f>F34+F35</f>
        <v>1019</v>
      </c>
      <c r="G33" s="323" t="s">
        <v>184</v>
      </c>
      <c r="H33" s="323"/>
      <c r="I33" s="230">
        <f>I34+I35</f>
        <v>100</v>
      </c>
      <c r="J33" s="230"/>
      <c r="K33" s="230">
        <f>K34+K35</f>
        <v>0</v>
      </c>
      <c r="L33" s="230"/>
      <c r="M33" s="230">
        <f>M34+M35</f>
        <v>100</v>
      </c>
      <c r="N33" s="293"/>
    </row>
    <row r="34" spans="1:14" s="211" customFormat="1" ht="12">
      <c r="A34" s="248" t="s">
        <v>25</v>
      </c>
      <c r="B34" s="221">
        <f t="shared" ref="B34:B35" si="5">D34+F34</f>
        <v>324</v>
      </c>
      <c r="C34" s="339" t="s">
        <v>184</v>
      </c>
      <c r="D34" s="221">
        <v>0</v>
      </c>
      <c r="E34" s="221"/>
      <c r="F34" s="221">
        <v>324</v>
      </c>
      <c r="G34" s="323" t="s">
        <v>184</v>
      </c>
      <c r="H34" s="323"/>
      <c r="I34" s="244">
        <f>B34*100/SUM(B34:B35)</f>
        <v>31.795878312070659</v>
      </c>
      <c r="J34" s="244"/>
      <c r="K34" s="244">
        <v>0</v>
      </c>
      <c r="L34" s="244"/>
      <c r="M34" s="244">
        <f>F34*100/SUM(F34:F35)</f>
        <v>31.795878312070659</v>
      </c>
      <c r="N34" s="293"/>
    </row>
    <row r="35" spans="1:14" s="211" customFormat="1" ht="12">
      <c r="A35" s="248" t="s">
        <v>11</v>
      </c>
      <c r="B35" s="221">
        <f t="shared" si="5"/>
        <v>695</v>
      </c>
      <c r="C35" s="339" t="s">
        <v>184</v>
      </c>
      <c r="D35" s="221">
        <v>0</v>
      </c>
      <c r="E35" s="221"/>
      <c r="F35" s="221">
        <v>695</v>
      </c>
      <c r="G35" s="323" t="s">
        <v>184</v>
      </c>
      <c r="H35" s="323"/>
      <c r="I35" s="244">
        <f>B35*100/SUM(B34:B35)</f>
        <v>68.204121687929344</v>
      </c>
      <c r="J35" s="230"/>
      <c r="K35" s="244">
        <v>0</v>
      </c>
      <c r="L35" s="230"/>
      <c r="M35" s="244">
        <f>F35*100/SUM(F34:F35)</f>
        <v>68.204121687929344</v>
      </c>
      <c r="N35" s="293"/>
    </row>
    <row r="36" spans="1:14" s="211" customFormat="1" ht="12">
      <c r="A36" s="248"/>
      <c r="B36" s="221"/>
      <c r="C36" s="339"/>
      <c r="D36" s="403"/>
      <c r="E36" s="340"/>
      <c r="F36" s="403"/>
      <c r="G36" s="323"/>
      <c r="H36" s="323"/>
      <c r="I36" s="244"/>
      <c r="J36" s="230"/>
      <c r="K36" s="244"/>
      <c r="L36" s="230"/>
      <c r="M36" s="244"/>
      <c r="N36" s="293"/>
    </row>
    <row r="37" spans="1:14" s="211" customFormat="1" ht="12">
      <c r="A37" s="323" t="s">
        <v>57</v>
      </c>
      <c r="B37" s="286">
        <f>D37+F37</f>
        <v>2963</v>
      </c>
      <c r="C37" s="339"/>
      <c r="D37" s="397">
        <f>D38+D39</f>
        <v>445</v>
      </c>
      <c r="E37" s="340" t="s">
        <v>184</v>
      </c>
      <c r="F37" s="397">
        <f>F38+F39</f>
        <v>2518</v>
      </c>
      <c r="G37" s="323"/>
      <c r="H37" s="323"/>
      <c r="I37" s="230">
        <f>I38+I39</f>
        <v>100</v>
      </c>
      <c r="J37" s="230"/>
      <c r="K37" s="230">
        <f>K38+K39</f>
        <v>100</v>
      </c>
      <c r="L37" s="230"/>
      <c r="M37" s="230">
        <f>M38+M39</f>
        <v>100</v>
      </c>
      <c r="N37" s="293"/>
    </row>
    <row r="38" spans="1:14" s="211" customFormat="1" ht="12">
      <c r="A38" s="248" t="s">
        <v>25</v>
      </c>
      <c r="B38" s="221">
        <f t="shared" ref="B38:B39" si="6">D38+F38</f>
        <v>1994</v>
      </c>
      <c r="C38" s="339"/>
      <c r="D38" s="221">
        <v>282</v>
      </c>
      <c r="E38" s="221" t="s">
        <v>184</v>
      </c>
      <c r="F38" s="221">
        <v>1712</v>
      </c>
      <c r="G38" s="323"/>
      <c r="H38" s="323"/>
      <c r="I38" s="244">
        <f>B38*100/SUM(B38:B39)</f>
        <v>67.296658791765097</v>
      </c>
      <c r="J38" s="230"/>
      <c r="K38" s="244">
        <f>D38*100/SUM(D38:D39)</f>
        <v>63.370786516853933</v>
      </c>
      <c r="L38" s="230"/>
      <c r="M38" s="244">
        <f>F38*100/SUM(F38:F39)</f>
        <v>67.99046862589357</v>
      </c>
      <c r="N38" s="293"/>
    </row>
    <row r="39" spans="1:14" s="211" customFormat="1" ht="12">
      <c r="A39" s="248" t="s">
        <v>11</v>
      </c>
      <c r="B39" s="221">
        <f t="shared" si="6"/>
        <v>969</v>
      </c>
      <c r="C39" s="339" t="s">
        <v>184</v>
      </c>
      <c r="D39" s="221">
        <v>163</v>
      </c>
      <c r="E39" s="221" t="s">
        <v>184</v>
      </c>
      <c r="F39" s="221">
        <v>806</v>
      </c>
      <c r="G39" s="323" t="s">
        <v>184</v>
      </c>
      <c r="H39" s="323"/>
      <c r="I39" s="244">
        <f>B39*100/SUM(B38:B39)</f>
        <v>32.703341208234896</v>
      </c>
      <c r="J39" s="230"/>
      <c r="K39" s="244">
        <f>D39*100/SUM(D38:D39)</f>
        <v>36.629213483146067</v>
      </c>
      <c r="L39" s="230"/>
      <c r="M39" s="244">
        <f>F39*100/SUM(F38:F39)</f>
        <v>32.00953137410643</v>
      </c>
      <c r="N39" s="293"/>
    </row>
    <row r="40" spans="1:14" s="211" customFormat="1" ht="12">
      <c r="A40" s="248"/>
      <c r="B40" s="221"/>
      <c r="C40" s="339"/>
      <c r="D40" s="403"/>
      <c r="E40" s="340"/>
      <c r="F40" s="403"/>
      <c r="G40" s="323"/>
      <c r="H40" s="323"/>
      <c r="I40" s="244"/>
      <c r="J40" s="230"/>
      <c r="K40" s="244"/>
      <c r="L40" s="230"/>
      <c r="M40" s="244"/>
      <c r="N40" s="293"/>
    </row>
    <row r="41" spans="1:14" s="211" customFormat="1" ht="12">
      <c r="A41" s="349" t="s">
        <v>3</v>
      </c>
      <c r="B41" s="286">
        <f>D41+F41</f>
        <v>326</v>
      </c>
      <c r="C41" s="339" t="s">
        <v>184</v>
      </c>
      <c r="D41" s="403">
        <v>0</v>
      </c>
      <c r="E41" s="340"/>
      <c r="F41" s="221">
        <v>326</v>
      </c>
      <c r="G41" s="323" t="s">
        <v>184</v>
      </c>
      <c r="H41" s="323"/>
      <c r="I41" s="404" t="s">
        <v>108</v>
      </c>
      <c r="J41" s="230"/>
      <c r="K41" s="244">
        <v>0</v>
      </c>
      <c r="L41" s="230"/>
      <c r="M41" s="404" t="s">
        <v>108</v>
      </c>
      <c r="N41" s="293"/>
    </row>
    <row r="42" spans="1:14" s="211" customFormat="1" ht="6" customHeight="1" thickBot="1">
      <c r="A42" s="207"/>
      <c r="B42" s="207"/>
      <c r="C42" s="208"/>
      <c r="D42" s="207"/>
      <c r="E42" s="208"/>
      <c r="F42" s="207"/>
      <c r="G42" s="208"/>
      <c r="H42" s="209"/>
      <c r="I42" s="207"/>
      <c r="J42" s="207"/>
      <c r="K42" s="207"/>
      <c r="L42" s="207"/>
      <c r="M42" s="207"/>
      <c r="N42" s="207"/>
    </row>
    <row r="43" spans="1:14" s="269" customFormat="1" ht="6" customHeight="1">
      <c r="C43" s="272"/>
      <c r="E43" s="272"/>
      <c r="G43" s="272"/>
      <c r="H43" s="272"/>
    </row>
    <row r="44" spans="1:14" s="269" customFormat="1" ht="10.199999999999999">
      <c r="A44" s="270" t="s">
        <v>26</v>
      </c>
      <c r="B44" s="344"/>
      <c r="C44" s="345"/>
      <c r="D44" s="346"/>
      <c r="E44" s="347"/>
      <c r="F44" s="346"/>
      <c r="G44" s="347"/>
      <c r="H44" s="347"/>
      <c r="I44" s="346"/>
      <c r="J44" s="346"/>
      <c r="K44" s="346"/>
      <c r="L44" s="346"/>
      <c r="M44" s="346"/>
    </row>
    <row r="45" spans="1:14" s="269" customFormat="1" ht="10.199999999999999">
      <c r="A45" s="273" t="s">
        <v>118</v>
      </c>
      <c r="C45" s="272"/>
      <c r="D45" s="265"/>
      <c r="E45" s="266"/>
      <c r="F45" s="265"/>
      <c r="G45" s="272"/>
      <c r="H45" s="272"/>
    </row>
    <row r="46" spans="1:14">
      <c r="A46" s="269" t="s">
        <v>213</v>
      </c>
    </row>
    <row r="47" spans="1:14">
      <c r="A47" s="274" t="s">
        <v>186</v>
      </c>
    </row>
    <row r="49" spans="1:13" ht="14.4">
      <c r="A49" s="611" t="s">
        <v>214</v>
      </c>
      <c r="B49" s="612"/>
      <c r="C49" s="612"/>
      <c r="D49" s="612"/>
      <c r="E49" s="612"/>
      <c r="F49" s="612"/>
      <c r="G49" s="612"/>
      <c r="H49" s="612"/>
      <c r="I49" s="612"/>
      <c r="J49" s="612"/>
      <c r="K49" s="612"/>
      <c r="L49" s="613"/>
      <c r="M49" s="613"/>
    </row>
    <row r="50" spans="1:13">
      <c r="A50" s="615" t="s">
        <v>215</v>
      </c>
      <c r="B50" s="615"/>
      <c r="C50" s="615"/>
      <c r="D50" s="615"/>
      <c r="E50" s="615"/>
      <c r="F50" s="615"/>
      <c r="G50" s="615"/>
      <c r="H50" s="615"/>
      <c r="I50" s="615"/>
      <c r="J50" s="615"/>
      <c r="K50" s="615"/>
      <c r="L50" s="615"/>
      <c r="M50" s="615"/>
    </row>
    <row r="51" spans="1:13">
      <c r="A51" s="615"/>
      <c r="B51" s="615"/>
      <c r="C51" s="615"/>
      <c r="D51" s="615"/>
      <c r="E51" s="615"/>
      <c r="F51" s="615"/>
      <c r="G51" s="615"/>
      <c r="H51" s="615"/>
      <c r="I51" s="615"/>
      <c r="J51" s="615"/>
      <c r="K51" s="615"/>
      <c r="L51" s="615"/>
      <c r="M51" s="615"/>
    </row>
    <row r="52" spans="1:13">
      <c r="A52" s="615"/>
      <c r="B52" s="615"/>
      <c r="C52" s="615"/>
      <c r="D52" s="615"/>
      <c r="E52" s="615"/>
      <c r="F52" s="615"/>
      <c r="G52" s="615"/>
      <c r="H52" s="615"/>
      <c r="I52" s="615"/>
      <c r="J52" s="615"/>
      <c r="K52" s="615"/>
      <c r="L52" s="615"/>
      <c r="M52" s="615"/>
    </row>
    <row r="53" spans="1:13">
      <c r="A53" s="615"/>
      <c r="B53" s="615"/>
      <c r="C53" s="615"/>
      <c r="D53" s="615"/>
      <c r="E53" s="615"/>
      <c r="F53" s="615"/>
      <c r="G53" s="615"/>
      <c r="H53" s="615"/>
      <c r="I53" s="615"/>
      <c r="J53" s="615"/>
      <c r="K53" s="615"/>
      <c r="L53" s="615"/>
      <c r="M53" s="615"/>
    </row>
  </sheetData>
  <mergeCells count="16">
    <mergeCell ref="A50:M53"/>
    <mergeCell ref="A1:N1"/>
    <mergeCell ref="P13:T23"/>
    <mergeCell ref="I4:N4"/>
    <mergeCell ref="I7:J10"/>
    <mergeCell ref="K7:N7"/>
    <mergeCell ref="K10:L10"/>
    <mergeCell ref="M10:N10"/>
    <mergeCell ref="A4:A10"/>
    <mergeCell ref="B4:G4"/>
    <mergeCell ref="B7:C10"/>
    <mergeCell ref="D7:G7"/>
    <mergeCell ref="D10:E10"/>
    <mergeCell ref="F10:G10"/>
    <mergeCell ref="B5:G5"/>
    <mergeCell ref="I5:N5"/>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topLeftCell="A37" zoomScaleNormal="100" workbookViewId="0">
      <selection activeCell="A61" sqref="A61:M65"/>
    </sheetView>
  </sheetViews>
  <sheetFormatPr defaultColWidth="11.44140625" defaultRowHeight="13.2"/>
  <cols>
    <col min="1" max="1" width="25.6640625" style="206" customWidth="1"/>
    <col min="2" max="2" width="8.664062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6.21875" style="206" customWidth="1"/>
    <col min="16" max="16384" width="11.44140625" style="206"/>
  </cols>
  <sheetData>
    <row r="1" spans="1:20" ht="38.25" customHeight="1">
      <c r="A1" s="616" t="s">
        <v>203</v>
      </c>
      <c r="B1" s="616"/>
      <c r="C1" s="616"/>
      <c r="D1" s="616"/>
      <c r="E1" s="616"/>
      <c r="F1" s="616"/>
      <c r="G1" s="616"/>
      <c r="H1" s="616"/>
      <c r="I1" s="616"/>
      <c r="J1" s="616"/>
      <c r="K1" s="616"/>
      <c r="L1" s="616"/>
      <c r="M1" s="616"/>
      <c r="N1" s="616"/>
    </row>
    <row r="2" spans="1:20" ht="6" customHeight="1" thickBot="1">
      <c r="A2" s="276"/>
      <c r="B2" s="276"/>
      <c r="C2" s="277"/>
      <c r="D2" s="276"/>
      <c r="E2" s="277"/>
      <c r="F2" s="276"/>
      <c r="G2" s="277"/>
      <c r="H2" s="277"/>
      <c r="I2" s="276"/>
      <c r="J2" s="276"/>
      <c r="K2" s="276"/>
      <c r="L2" s="276"/>
      <c r="M2" s="276"/>
      <c r="N2" s="276"/>
    </row>
    <row r="3" spans="1:20" s="211" customFormat="1" ht="6" customHeight="1">
      <c r="A3" s="22"/>
      <c r="B3" s="22"/>
      <c r="C3" s="23"/>
      <c r="D3" s="22"/>
      <c r="E3" s="23"/>
      <c r="F3" s="22"/>
      <c r="G3" s="23"/>
      <c r="H3" s="23"/>
      <c r="I3" s="22"/>
      <c r="J3" s="22"/>
      <c r="K3" s="22"/>
      <c r="L3" s="22"/>
      <c r="M3" s="22"/>
      <c r="N3" s="22"/>
    </row>
    <row r="4" spans="1:20" s="211" customFormat="1" ht="13.5" customHeight="1">
      <c r="A4" s="623" t="s">
        <v>113</v>
      </c>
      <c r="B4" s="619" t="s">
        <v>43</v>
      </c>
      <c r="C4" s="619"/>
      <c r="D4" s="619"/>
      <c r="E4" s="619"/>
      <c r="F4" s="619"/>
      <c r="G4" s="619"/>
      <c r="H4" s="198"/>
      <c r="I4" s="629" t="s">
        <v>44</v>
      </c>
      <c r="J4" s="629"/>
      <c r="K4" s="629"/>
      <c r="L4" s="629"/>
      <c r="M4" s="629"/>
      <c r="N4" s="629"/>
    </row>
    <row r="5" spans="1:20" s="211" customFormat="1" ht="16.8"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33"/>
      <c r="F8" s="26"/>
      <c r="G8" s="33"/>
      <c r="H8" s="55"/>
      <c r="I8" s="628"/>
      <c r="J8" s="628"/>
      <c r="K8" s="26"/>
      <c r="L8" s="26"/>
      <c r="M8" s="26"/>
      <c r="N8" s="26"/>
    </row>
    <row r="9" spans="1:20" s="211" customFormat="1" ht="6" customHeight="1">
      <c r="A9" s="623"/>
      <c r="B9" s="628"/>
      <c r="C9" s="628"/>
      <c r="D9" s="196"/>
      <c r="E9" s="55"/>
      <c r="F9" s="196"/>
      <c r="G9" s="55"/>
      <c r="H9" s="55"/>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56"/>
      <c r="D11" s="32"/>
      <c r="E11" s="33"/>
      <c r="F11" s="26"/>
      <c r="G11" s="33"/>
      <c r="H11" s="33"/>
      <c r="I11" s="30"/>
      <c r="J11" s="30"/>
      <c r="K11" s="32"/>
      <c r="L11" s="32"/>
      <c r="M11" s="26"/>
      <c r="N11" s="26"/>
    </row>
    <row r="12" spans="1:20" s="211" customFormat="1" ht="6" customHeight="1">
      <c r="A12" s="331"/>
      <c r="B12" s="212"/>
      <c r="C12" s="215"/>
      <c r="D12" s="212"/>
      <c r="E12" s="215"/>
      <c r="F12" s="212"/>
      <c r="G12" s="215"/>
      <c r="H12" s="215"/>
    </row>
    <row r="13" spans="1:20" s="211" customFormat="1" ht="12">
      <c r="A13" s="100" t="s">
        <v>45</v>
      </c>
      <c r="B13" s="35">
        <f>D13+F13</f>
        <v>346451</v>
      </c>
      <c r="C13" s="48"/>
      <c r="D13" s="37">
        <f>D20+D27</f>
        <v>89981</v>
      </c>
      <c r="E13" s="48"/>
      <c r="F13" s="37">
        <f>F20+F27</f>
        <v>256470</v>
      </c>
      <c r="G13" s="101"/>
      <c r="H13" s="101"/>
      <c r="I13" s="40">
        <f>SUM(I14:I18)</f>
        <v>100</v>
      </c>
      <c r="J13" s="40"/>
      <c r="K13" s="40">
        <f>SUM(K14:K18)</f>
        <v>100</v>
      </c>
      <c r="L13" s="40"/>
      <c r="M13" s="40">
        <f>SUM(M14:M18)</f>
        <v>100</v>
      </c>
      <c r="N13" s="49"/>
      <c r="P13" s="617"/>
      <c r="Q13" s="617"/>
      <c r="R13" s="617"/>
      <c r="S13" s="617"/>
      <c r="T13" s="617"/>
    </row>
    <row r="14" spans="1:20" s="211" customFormat="1" ht="11.4">
      <c r="A14" s="102" t="s">
        <v>105</v>
      </c>
      <c r="B14" s="45">
        <f t="shared" ref="B14:B16" si="0">D14+F14</f>
        <v>292097</v>
      </c>
      <c r="C14" s="44"/>
      <c r="D14" s="45">
        <v>53166</v>
      </c>
      <c r="E14" s="45"/>
      <c r="F14" s="45">
        <v>238931</v>
      </c>
      <c r="G14" s="44"/>
      <c r="H14" s="44"/>
      <c r="I14" s="60">
        <f>B14*100/SUM($B$14:$B$18)</f>
        <v>84.31095793933936</v>
      </c>
      <c r="J14" s="60"/>
      <c r="K14" s="60">
        <f>D14*100/SUM($D$14:$D$18)</f>
        <v>59.085150363406015</v>
      </c>
      <c r="L14" s="60"/>
      <c r="M14" s="60">
        <f>F14*100/SUM($F$14:$F$18)</f>
        <v>93.161383397668345</v>
      </c>
      <c r="N14" s="46"/>
      <c r="P14" s="617"/>
      <c r="Q14" s="617"/>
      <c r="R14" s="617"/>
      <c r="S14" s="617"/>
      <c r="T14" s="617"/>
    </row>
    <row r="15" spans="1:20" s="211" customFormat="1" ht="11.4">
      <c r="A15" s="42" t="s">
        <v>104</v>
      </c>
      <c r="B15" s="45">
        <f t="shared" si="0"/>
        <v>41508</v>
      </c>
      <c r="C15" s="44"/>
      <c r="D15" s="45">
        <v>31615</v>
      </c>
      <c r="E15" s="45"/>
      <c r="F15" s="45">
        <v>9893</v>
      </c>
      <c r="G15" s="44"/>
      <c r="H15" s="44"/>
      <c r="I15" s="60">
        <f t="shared" ref="I15:I16" si="1">B15*100/SUM($B$14:$B$18)</f>
        <v>11.98088046828998</v>
      </c>
      <c r="J15" s="60"/>
      <c r="K15" s="60">
        <f t="shared" ref="K15:K17" si="2">D15*100/SUM($D$14:$D$18)</f>
        <v>35.134804738725521</v>
      </c>
      <c r="L15" s="60"/>
      <c r="M15" s="60">
        <f t="shared" ref="M15:M18" si="3">F15*100/SUM($F$14:$F$18)</f>
        <v>3.8573712325028269</v>
      </c>
      <c r="N15" s="46"/>
      <c r="P15" s="617"/>
      <c r="Q15" s="617"/>
      <c r="R15" s="617"/>
      <c r="S15" s="617"/>
      <c r="T15" s="617"/>
    </row>
    <row r="16" spans="1:20" s="211" customFormat="1" ht="11.4">
      <c r="A16" s="42" t="s">
        <v>103</v>
      </c>
      <c r="B16" s="45">
        <f t="shared" si="0"/>
        <v>6284</v>
      </c>
      <c r="C16" s="44"/>
      <c r="D16" s="45">
        <v>5124</v>
      </c>
      <c r="E16" s="45"/>
      <c r="F16" s="45">
        <v>1160</v>
      </c>
      <c r="G16" s="44" t="s">
        <v>184</v>
      </c>
      <c r="H16" s="44"/>
      <c r="I16" s="60">
        <f t="shared" si="1"/>
        <v>1.8138154780460207</v>
      </c>
      <c r="J16" s="60"/>
      <c r="K16" s="60">
        <f t="shared" si="2"/>
        <v>5.6944722277788893</v>
      </c>
      <c r="L16" s="60"/>
      <c r="M16" s="60">
        <f t="shared" si="3"/>
        <v>0.4522946153546224</v>
      </c>
      <c r="N16" s="46"/>
      <c r="P16" s="617"/>
      <c r="Q16" s="617"/>
      <c r="R16" s="617"/>
      <c r="S16" s="617"/>
      <c r="T16" s="617"/>
    </row>
    <row r="17" spans="1:20" s="211" customFormat="1" ht="11.4">
      <c r="A17" s="42" t="s">
        <v>178</v>
      </c>
      <c r="B17" s="45">
        <f>D17+F17</f>
        <v>6486</v>
      </c>
      <c r="C17" s="44"/>
      <c r="D17" s="45">
        <v>0</v>
      </c>
      <c r="E17" s="45"/>
      <c r="F17" s="45">
        <v>6486</v>
      </c>
      <c r="G17" s="44"/>
      <c r="H17" s="44"/>
      <c r="I17" s="60">
        <f>B17*100/SUM($B$14:$B$18)</f>
        <v>1.8721208132728344</v>
      </c>
      <c r="J17" s="60"/>
      <c r="K17" s="60">
        <f t="shared" si="2"/>
        <v>0</v>
      </c>
      <c r="L17" s="60"/>
      <c r="M17" s="60">
        <f t="shared" si="3"/>
        <v>2.5289507544742076</v>
      </c>
      <c r="N17" s="46"/>
      <c r="P17" s="617"/>
      <c r="Q17" s="617"/>
      <c r="R17" s="617"/>
      <c r="S17" s="617"/>
      <c r="T17" s="617"/>
    </row>
    <row r="18" spans="1:20" s="211" customFormat="1" ht="11.4">
      <c r="A18" s="42" t="s">
        <v>127</v>
      </c>
      <c r="B18" s="45">
        <f t="shared" ref="B18" si="4">D18+F18</f>
        <v>77</v>
      </c>
      <c r="C18" s="44" t="s">
        <v>184</v>
      </c>
      <c r="D18" s="45">
        <v>77</v>
      </c>
      <c r="E18" s="45" t="s">
        <v>184</v>
      </c>
      <c r="F18" s="45">
        <v>0</v>
      </c>
      <c r="G18" s="44"/>
      <c r="H18" s="44"/>
      <c r="I18" s="60">
        <f>B18*100/SUM($B$14:$B$18)</f>
        <v>2.2225301051805157E-2</v>
      </c>
      <c r="J18" s="60"/>
      <c r="K18" s="60">
        <f>D18*100/SUM($D$14:$D$18)</f>
        <v>8.5572670089573477E-2</v>
      </c>
      <c r="L18" s="60"/>
      <c r="M18" s="60">
        <f t="shared" si="3"/>
        <v>0</v>
      </c>
      <c r="N18" s="46"/>
      <c r="P18" s="617"/>
      <c r="Q18" s="617"/>
      <c r="R18" s="617"/>
      <c r="S18" s="617"/>
      <c r="T18" s="617"/>
    </row>
    <row r="19" spans="1:20" s="211" customFormat="1" ht="6" customHeight="1">
      <c r="A19" s="212"/>
      <c r="B19" s="221"/>
      <c r="C19" s="250"/>
      <c r="D19" s="221"/>
      <c r="E19" s="250"/>
      <c r="F19" s="221"/>
      <c r="G19" s="250"/>
      <c r="H19" s="250"/>
      <c r="I19" s="244"/>
      <c r="J19" s="244"/>
      <c r="K19" s="244"/>
      <c r="L19" s="244"/>
      <c r="M19" s="244"/>
      <c r="N19" s="222"/>
      <c r="P19" s="617"/>
      <c r="Q19" s="617"/>
      <c r="R19" s="617"/>
      <c r="S19" s="617"/>
      <c r="T19" s="617"/>
    </row>
    <row r="20" spans="1:20" s="211" customFormat="1" ht="12">
      <c r="A20" s="388" t="s">
        <v>25</v>
      </c>
      <c r="B20" s="405">
        <f t="shared" ref="B20:B25" si="5">D20+F20</f>
        <v>253157</v>
      </c>
      <c r="C20" s="406"/>
      <c r="D20" s="405">
        <f>SUM(D21:D25)</f>
        <v>84203</v>
      </c>
      <c r="E20" s="407"/>
      <c r="F20" s="405">
        <f>SUM(F21:F25)</f>
        <v>168954</v>
      </c>
      <c r="G20" s="323"/>
      <c r="H20" s="323"/>
      <c r="I20" s="230">
        <f>SUM(I21:I25)</f>
        <v>100</v>
      </c>
      <c r="J20" s="230"/>
      <c r="K20" s="230">
        <f>SUM(K21:K25)</f>
        <v>99.999999999999986</v>
      </c>
      <c r="L20" s="230"/>
      <c r="M20" s="230">
        <f>SUM(M21:M25)</f>
        <v>100</v>
      </c>
      <c r="N20" s="293"/>
      <c r="P20" s="617"/>
      <c r="Q20" s="617"/>
      <c r="R20" s="617"/>
      <c r="S20" s="617"/>
      <c r="T20" s="617"/>
    </row>
    <row r="21" spans="1:20" s="211" customFormat="1" ht="11.4">
      <c r="A21" s="213" t="s">
        <v>105</v>
      </c>
      <c r="B21" s="408">
        <f t="shared" si="5"/>
        <v>209992</v>
      </c>
      <c r="C21" s="409"/>
      <c r="D21" s="408">
        <v>48894</v>
      </c>
      <c r="E21" s="408"/>
      <c r="F21" s="408">
        <v>161098</v>
      </c>
      <c r="G21" s="250"/>
      <c r="H21" s="250"/>
      <c r="I21" s="244">
        <f>B21*100/SUM($B$21:$B$25)</f>
        <v>82.949316037083705</v>
      </c>
      <c r="J21" s="244"/>
      <c r="K21" s="244">
        <f>D21*100/SUM($D$21:$D$25)</f>
        <v>58.066814721565741</v>
      </c>
      <c r="L21" s="244"/>
      <c r="M21" s="244">
        <f>F21*100/SUM($F$21:$F$25)</f>
        <v>95.350213667625511</v>
      </c>
      <c r="N21" s="222"/>
      <c r="P21" s="617"/>
      <c r="Q21" s="617"/>
      <c r="R21" s="617"/>
      <c r="S21" s="617"/>
      <c r="T21" s="617"/>
    </row>
    <row r="22" spans="1:20" s="211" customFormat="1" ht="11.4">
      <c r="A22" s="248" t="s">
        <v>104</v>
      </c>
      <c r="B22" s="408">
        <f t="shared" si="5"/>
        <v>32628</v>
      </c>
      <c r="C22" s="409"/>
      <c r="D22" s="408">
        <v>30232</v>
      </c>
      <c r="E22" s="408"/>
      <c r="F22" s="408">
        <v>2396</v>
      </c>
      <c r="G22" s="250" t="s">
        <v>184</v>
      </c>
      <c r="H22" s="250"/>
      <c r="I22" s="244">
        <f t="shared" ref="I22:I25" si="6">B22*100/SUM($B$21:$B$25)</f>
        <v>12.888444720074894</v>
      </c>
      <c r="J22" s="244"/>
      <c r="K22" s="244">
        <f t="shared" ref="K22:K24" si="7">D22*100/SUM($D$21:$D$25)</f>
        <v>35.903708893982397</v>
      </c>
      <c r="L22" s="244"/>
      <c r="M22" s="244">
        <f t="shared" ref="M22:M25" si="8">F22*100/SUM($F$21:$F$25)</f>
        <v>1.4181374812079028</v>
      </c>
      <c r="N22" s="222"/>
      <c r="P22" s="617"/>
      <c r="Q22" s="617"/>
      <c r="R22" s="617"/>
      <c r="S22" s="617"/>
      <c r="T22" s="617"/>
    </row>
    <row r="23" spans="1:20" s="211" customFormat="1" ht="11.4">
      <c r="A23" s="248" t="s">
        <v>103</v>
      </c>
      <c r="B23" s="408">
        <f t="shared" si="5"/>
        <v>6160</v>
      </c>
      <c r="C23" s="409"/>
      <c r="D23" s="408">
        <v>5000</v>
      </c>
      <c r="E23" s="408"/>
      <c r="F23" s="408">
        <v>1160</v>
      </c>
      <c r="G23" s="409" t="s">
        <v>184</v>
      </c>
      <c r="H23" s="409"/>
      <c r="I23" s="244">
        <f t="shared" si="6"/>
        <v>2.4332726331881007</v>
      </c>
      <c r="J23" s="244"/>
      <c r="K23" s="244">
        <f t="shared" si="7"/>
        <v>5.9380307114948394</v>
      </c>
      <c r="L23" s="244"/>
      <c r="M23" s="244">
        <f t="shared" si="8"/>
        <v>0.68657741160315822</v>
      </c>
      <c r="N23" s="222"/>
      <c r="P23" s="617"/>
      <c r="Q23" s="617"/>
      <c r="R23" s="617"/>
      <c r="S23" s="617"/>
      <c r="T23" s="617"/>
    </row>
    <row r="24" spans="1:20" s="211" customFormat="1" ht="11.4">
      <c r="A24" s="248" t="s">
        <v>178</v>
      </c>
      <c r="B24" s="408">
        <f t="shared" si="5"/>
        <v>4300</v>
      </c>
      <c r="C24" s="409"/>
      <c r="D24" s="408">
        <v>0</v>
      </c>
      <c r="E24" s="408"/>
      <c r="F24" s="408">
        <v>4300</v>
      </c>
      <c r="G24" s="409"/>
      <c r="H24" s="409"/>
      <c r="I24" s="244">
        <f>B24*100/SUM($B$21:$B$25)</f>
        <v>1.6985507017384469</v>
      </c>
      <c r="J24" s="244"/>
      <c r="K24" s="244">
        <f t="shared" si="7"/>
        <v>0</v>
      </c>
      <c r="L24" s="244"/>
      <c r="M24" s="244">
        <f>F24*100/SUM($F$21:$F$25)</f>
        <v>2.5450714395634315</v>
      </c>
      <c r="N24" s="222"/>
    </row>
    <row r="25" spans="1:20" s="211" customFormat="1" ht="11.4">
      <c r="A25" s="248" t="s">
        <v>127</v>
      </c>
      <c r="B25" s="408">
        <f t="shared" si="5"/>
        <v>77</v>
      </c>
      <c r="C25" s="409" t="s">
        <v>184</v>
      </c>
      <c r="D25" s="408">
        <v>77</v>
      </c>
      <c r="E25" s="408" t="s">
        <v>184</v>
      </c>
      <c r="F25" s="408">
        <v>0</v>
      </c>
      <c r="G25" s="250"/>
      <c r="H25" s="250"/>
      <c r="I25" s="244">
        <f t="shared" si="6"/>
        <v>3.041590791485126E-2</v>
      </c>
      <c r="J25" s="244"/>
      <c r="K25" s="244">
        <f>D25*100/SUM($D$21:$D$25)</f>
        <v>9.1445672957020538E-2</v>
      </c>
      <c r="L25" s="244"/>
      <c r="M25" s="244">
        <f t="shared" si="8"/>
        <v>0</v>
      </c>
      <c r="N25" s="222"/>
    </row>
    <row r="26" spans="1:20" s="211" customFormat="1" ht="6" customHeight="1">
      <c r="A26" s="250"/>
      <c r="B26" s="403"/>
      <c r="C26" s="410"/>
      <c r="D26" s="403"/>
      <c r="E26" s="411"/>
      <c r="F26" s="403"/>
      <c r="G26" s="212"/>
      <c r="H26" s="212"/>
      <c r="I26" s="412"/>
      <c r="J26" s="412"/>
      <c r="K26" s="412"/>
      <c r="L26" s="412"/>
      <c r="M26" s="412"/>
      <c r="N26" s="212"/>
    </row>
    <row r="27" spans="1:20" s="211" customFormat="1" ht="12">
      <c r="A27" s="388" t="s">
        <v>11</v>
      </c>
      <c r="B27" s="405">
        <f t="shared" ref="B27:B29" si="9">D27+F27</f>
        <v>93294</v>
      </c>
      <c r="C27" s="413"/>
      <c r="D27" s="405">
        <f>SUM(D28:D31)</f>
        <v>5778</v>
      </c>
      <c r="E27" s="407"/>
      <c r="F27" s="405">
        <f>SUM(F28:F31)</f>
        <v>87516</v>
      </c>
      <c r="G27" s="323"/>
      <c r="H27" s="323"/>
      <c r="I27" s="230">
        <f>SUM(I28:I31)</f>
        <v>100</v>
      </c>
      <c r="J27" s="230"/>
      <c r="K27" s="230">
        <f>SUM(K28:K31)</f>
        <v>100</v>
      </c>
      <c r="L27" s="230"/>
      <c r="M27" s="230">
        <f>SUM(M28:M31)</f>
        <v>100.00000000000001</v>
      </c>
      <c r="N27" s="293"/>
    </row>
    <row r="28" spans="1:20" s="211" customFormat="1" ht="11.4">
      <c r="A28" s="213" t="s">
        <v>105</v>
      </c>
      <c r="B28" s="408">
        <f t="shared" si="9"/>
        <v>82104</v>
      </c>
      <c r="C28" s="409"/>
      <c r="D28" s="408">
        <v>4271</v>
      </c>
      <c r="E28" s="408"/>
      <c r="F28" s="408">
        <v>77833</v>
      </c>
      <c r="G28" s="408"/>
      <c r="H28" s="408"/>
      <c r="I28" s="244">
        <f>B28*100/SUM($B$28:$B$31)</f>
        <v>88.005659527943919</v>
      </c>
      <c r="J28" s="244"/>
      <c r="K28" s="244">
        <f>D28*100/SUM($D$28:$D$31)</f>
        <v>73.918310834198678</v>
      </c>
      <c r="L28" s="244"/>
      <c r="M28" s="244">
        <f>F28*100/SUM($F$28:$F$31)</f>
        <v>88.935737465149231</v>
      </c>
      <c r="N28" s="222"/>
    </row>
    <row r="29" spans="1:20" s="211" customFormat="1" ht="11.4">
      <c r="A29" s="248" t="s">
        <v>104</v>
      </c>
      <c r="B29" s="408">
        <f t="shared" si="9"/>
        <v>8880</v>
      </c>
      <c r="C29" s="409"/>
      <c r="D29" s="408">
        <v>1383</v>
      </c>
      <c r="E29" s="408"/>
      <c r="F29" s="408">
        <v>7497</v>
      </c>
      <c r="G29" s="408"/>
      <c r="H29" s="408"/>
      <c r="I29" s="244">
        <f t="shared" ref="I29:I30" si="10">B29*100/SUM($B$28:$B$31)</f>
        <v>9.5182969965914204</v>
      </c>
      <c r="J29" s="244"/>
      <c r="K29" s="244">
        <f t="shared" ref="K29:K31" si="11">D29*100/SUM($D$28:$D$31)</f>
        <v>23.935617860851504</v>
      </c>
      <c r="L29" s="244"/>
      <c r="M29" s="244">
        <f t="shared" ref="M29:M30" si="12">F29*100/SUM($F$28:$F$31)</f>
        <v>8.5664335664335667</v>
      </c>
      <c r="N29" s="222"/>
    </row>
    <row r="30" spans="1:20" s="211" customFormat="1" ht="11.4">
      <c r="A30" s="248" t="s">
        <v>103</v>
      </c>
      <c r="B30" s="408">
        <f>D30+F30</f>
        <v>124</v>
      </c>
      <c r="C30" s="409" t="s">
        <v>184</v>
      </c>
      <c r="D30" s="408">
        <v>124</v>
      </c>
      <c r="E30" s="408" t="s">
        <v>184</v>
      </c>
      <c r="F30" s="408">
        <v>0</v>
      </c>
      <c r="G30" s="408"/>
      <c r="H30" s="408"/>
      <c r="I30" s="244">
        <f t="shared" si="10"/>
        <v>0.13291315625870903</v>
      </c>
      <c r="J30" s="244"/>
      <c r="K30" s="244">
        <f t="shared" si="11"/>
        <v>2.1460713049498095</v>
      </c>
      <c r="L30" s="244"/>
      <c r="M30" s="244">
        <f t="shared" si="12"/>
        <v>0</v>
      </c>
      <c r="N30" s="222"/>
    </row>
    <row r="31" spans="1:20" s="211" customFormat="1" ht="11.4">
      <c r="A31" s="248" t="s">
        <v>178</v>
      </c>
      <c r="B31" s="408">
        <f t="shared" ref="B31" si="13">D31+F31</f>
        <v>2186</v>
      </c>
      <c r="C31" s="409" t="s">
        <v>184</v>
      </c>
      <c r="D31" s="408">
        <v>0</v>
      </c>
      <c r="E31" s="408"/>
      <c r="F31" s="408">
        <v>2186</v>
      </c>
      <c r="G31" s="408" t="s">
        <v>184</v>
      </c>
      <c r="H31" s="408"/>
      <c r="I31" s="244">
        <f>B31*100/SUM($B$28:$B$31)</f>
        <v>2.3431303192059509</v>
      </c>
      <c r="J31" s="244"/>
      <c r="K31" s="244">
        <f t="shared" si="11"/>
        <v>0</v>
      </c>
      <c r="L31" s="244"/>
      <c r="M31" s="244">
        <f>F31*100/SUM($F$28:$F$31)</f>
        <v>2.4978289684172039</v>
      </c>
      <c r="N31" s="222"/>
    </row>
    <row r="32" spans="1:20" s="211" customFormat="1" ht="6" customHeight="1" thickBot="1">
      <c r="A32" s="391"/>
      <c r="B32" s="414"/>
      <c r="C32" s="208"/>
      <c r="D32" s="414"/>
      <c r="E32" s="208"/>
      <c r="F32" s="324"/>
      <c r="G32" s="208"/>
      <c r="H32" s="209"/>
      <c r="I32" s="415"/>
      <c r="J32" s="415"/>
      <c r="K32" s="415"/>
      <c r="L32" s="415"/>
      <c r="M32" s="324"/>
      <c r="N32" s="416"/>
    </row>
    <row r="33" spans="1:14" s="269" customFormat="1" ht="6" customHeight="1">
      <c r="A33" s="417"/>
      <c r="B33" s="317"/>
      <c r="C33" s="266"/>
      <c r="D33" s="265"/>
      <c r="E33" s="266"/>
      <c r="F33" s="265"/>
      <c r="G33" s="266"/>
      <c r="H33" s="266"/>
      <c r="I33" s="265"/>
      <c r="J33" s="265"/>
      <c r="K33" s="265"/>
      <c r="L33" s="265"/>
      <c r="M33" s="265"/>
      <c r="N33" s="265"/>
    </row>
    <row r="34" spans="1:14" s="269" customFormat="1" ht="10.199999999999999">
      <c r="A34" s="270" t="s">
        <v>26</v>
      </c>
      <c r="B34" s="271"/>
      <c r="C34" s="272"/>
      <c r="E34" s="272"/>
      <c r="G34" s="272"/>
      <c r="H34" s="272"/>
      <c r="N34" s="265"/>
    </row>
    <row r="35" spans="1:14" s="269" customFormat="1" ht="10.199999999999999">
      <c r="A35" s="273" t="s">
        <v>118</v>
      </c>
      <c r="B35" s="265"/>
      <c r="C35" s="266"/>
      <c r="D35" s="265"/>
      <c r="E35" s="266"/>
      <c r="F35" s="265"/>
      <c r="G35" s="266"/>
      <c r="H35" s="266"/>
      <c r="I35" s="265"/>
      <c r="J35" s="265"/>
      <c r="K35" s="265"/>
      <c r="L35" s="265"/>
      <c r="M35" s="265"/>
      <c r="N35" s="265"/>
    </row>
    <row r="36" spans="1:14" s="269" customFormat="1" ht="10.199999999999999">
      <c r="A36" s="274" t="s">
        <v>185</v>
      </c>
      <c r="B36" s="271"/>
      <c r="C36" s="272"/>
      <c r="E36" s="272"/>
      <c r="G36" s="272"/>
      <c r="H36" s="272"/>
      <c r="N36" s="265"/>
    </row>
    <row r="37" spans="1:14" s="269" customFormat="1" ht="10.199999999999999">
      <c r="B37" s="271"/>
      <c r="C37" s="272"/>
      <c r="E37" s="272"/>
      <c r="G37" s="272"/>
      <c r="H37" s="272"/>
      <c r="N37" s="265"/>
    </row>
    <row r="39" spans="1:14" ht="25.5" customHeight="1">
      <c r="A39" s="616" t="s">
        <v>204</v>
      </c>
      <c r="B39" s="616"/>
      <c r="C39" s="616"/>
      <c r="D39" s="616"/>
      <c r="E39" s="616"/>
      <c r="F39" s="616"/>
      <c r="G39" s="616"/>
      <c r="H39" s="616"/>
      <c r="I39" s="616"/>
      <c r="J39" s="616"/>
      <c r="K39" s="616"/>
      <c r="L39" s="616"/>
      <c r="M39" s="616"/>
      <c r="N39" s="616"/>
    </row>
    <row r="40" spans="1:14" ht="6" customHeight="1" thickBot="1">
      <c r="A40" s="276"/>
      <c r="B40" s="276"/>
      <c r="C40" s="277"/>
      <c r="D40" s="276"/>
      <c r="E40" s="277"/>
      <c r="F40" s="276"/>
      <c r="G40" s="277"/>
      <c r="H40" s="277"/>
      <c r="I40" s="276"/>
      <c r="J40" s="276"/>
      <c r="K40" s="276"/>
      <c r="L40" s="276"/>
      <c r="M40" s="276"/>
      <c r="N40" s="276"/>
    </row>
    <row r="41" spans="1:14" s="211" customFormat="1" ht="6" customHeight="1">
      <c r="A41" s="22"/>
      <c r="B41" s="22"/>
      <c r="C41" s="23"/>
      <c r="D41" s="22"/>
      <c r="E41" s="23"/>
      <c r="F41" s="22"/>
      <c r="G41" s="23"/>
      <c r="H41" s="23"/>
      <c r="I41" s="22"/>
      <c r="J41" s="22"/>
      <c r="K41" s="22"/>
      <c r="L41" s="22"/>
      <c r="M41" s="22"/>
      <c r="N41" s="22"/>
    </row>
    <row r="42" spans="1:14" s="211" customFormat="1" ht="13.5" customHeight="1">
      <c r="A42" s="623" t="s">
        <v>148</v>
      </c>
      <c r="B42" s="619" t="s">
        <v>43</v>
      </c>
      <c r="C42" s="619"/>
      <c r="D42" s="619"/>
      <c r="E42" s="619"/>
      <c r="F42" s="619"/>
      <c r="G42" s="619"/>
      <c r="H42" s="198"/>
      <c r="I42" s="629" t="s">
        <v>44</v>
      </c>
      <c r="J42" s="629"/>
      <c r="K42" s="629"/>
      <c r="L42" s="629"/>
      <c r="M42" s="629"/>
      <c r="N42" s="629"/>
    </row>
    <row r="43" spans="1:14" s="211" customFormat="1" ht="6" customHeight="1">
      <c r="A43" s="623"/>
      <c r="B43" s="52"/>
      <c r="C43" s="53"/>
      <c r="D43" s="52"/>
      <c r="E43" s="53"/>
      <c r="F43" s="52"/>
      <c r="G43" s="53"/>
      <c r="H43" s="54"/>
      <c r="I43" s="52"/>
      <c r="J43" s="52"/>
      <c r="K43" s="52"/>
      <c r="L43" s="52"/>
      <c r="M43" s="52"/>
      <c r="N43" s="52"/>
    </row>
    <row r="44" spans="1:14" s="211" customFormat="1" ht="6" customHeight="1">
      <c r="A44" s="623"/>
      <c r="B44" s="195"/>
      <c r="C44" s="54"/>
      <c r="D44" s="195"/>
      <c r="E44" s="54"/>
      <c r="F44" s="195"/>
      <c r="G44" s="54"/>
      <c r="H44" s="54"/>
      <c r="I44" s="195"/>
      <c r="J44" s="195"/>
      <c r="K44" s="195"/>
      <c r="L44" s="195"/>
      <c r="M44" s="195"/>
      <c r="N44" s="195"/>
    </row>
    <row r="45" spans="1:14" s="211" customFormat="1" ht="25.5" customHeight="1">
      <c r="A45" s="623"/>
      <c r="B45" s="628" t="s">
        <v>0</v>
      </c>
      <c r="C45" s="628"/>
      <c r="D45" s="625" t="s">
        <v>54</v>
      </c>
      <c r="E45" s="625"/>
      <c r="F45" s="625"/>
      <c r="G45" s="625"/>
      <c r="H45" s="196"/>
      <c r="I45" s="628" t="s">
        <v>0</v>
      </c>
      <c r="J45" s="628"/>
      <c r="K45" s="625" t="s">
        <v>54</v>
      </c>
      <c r="L45" s="625"/>
      <c r="M45" s="625"/>
      <c r="N45" s="625"/>
    </row>
    <row r="46" spans="1:14" s="211" customFormat="1" ht="6" customHeight="1">
      <c r="A46" s="623"/>
      <c r="B46" s="628"/>
      <c r="C46" s="628"/>
      <c r="D46" s="26"/>
      <c r="E46" s="27"/>
      <c r="F46" s="26"/>
      <c r="G46" s="27"/>
      <c r="H46" s="28"/>
      <c r="I46" s="628"/>
      <c r="J46" s="628"/>
      <c r="K46" s="26"/>
      <c r="L46" s="26"/>
      <c r="M46" s="26"/>
      <c r="N46" s="26"/>
    </row>
    <row r="47" spans="1:14" s="211" customFormat="1" ht="6" customHeight="1">
      <c r="A47" s="623"/>
      <c r="B47" s="628"/>
      <c r="C47" s="628"/>
      <c r="D47" s="196"/>
      <c r="E47" s="28"/>
      <c r="F47" s="196"/>
      <c r="G47" s="28"/>
      <c r="H47" s="28"/>
      <c r="I47" s="628"/>
      <c r="J47" s="628"/>
      <c r="K47" s="196"/>
      <c r="L47" s="196"/>
      <c r="M47" s="196"/>
      <c r="N47" s="196"/>
    </row>
    <row r="48" spans="1:14" s="211" customFormat="1" ht="25.5" customHeight="1">
      <c r="A48" s="623"/>
      <c r="B48" s="628"/>
      <c r="C48" s="628"/>
      <c r="D48" s="624" t="s">
        <v>1</v>
      </c>
      <c r="E48" s="624"/>
      <c r="F48" s="624" t="s">
        <v>2</v>
      </c>
      <c r="G48" s="624"/>
      <c r="H48" s="197"/>
      <c r="I48" s="628"/>
      <c r="J48" s="628"/>
      <c r="K48" s="624" t="s">
        <v>1</v>
      </c>
      <c r="L48" s="624"/>
      <c r="M48" s="624" t="s">
        <v>2</v>
      </c>
      <c r="N48" s="624"/>
    </row>
    <row r="49" spans="1:20" s="211" customFormat="1" ht="6" customHeight="1">
      <c r="A49" s="29"/>
      <c r="B49" s="29"/>
      <c r="C49" s="31"/>
      <c r="D49" s="32"/>
      <c r="E49" s="33"/>
      <c r="F49" s="26"/>
      <c r="G49" s="27"/>
      <c r="H49" s="27"/>
      <c r="I49" s="30"/>
      <c r="J49" s="30"/>
      <c r="K49" s="32"/>
      <c r="L49" s="32"/>
      <c r="M49" s="26"/>
      <c r="N49" s="26"/>
    </row>
    <row r="50" spans="1:20" s="211" customFormat="1" ht="6" customHeight="1">
      <c r="A50" s="331"/>
      <c r="B50" s="212"/>
      <c r="C50" s="215"/>
      <c r="D50" s="212"/>
      <c r="E50" s="215"/>
      <c r="F50" s="212"/>
      <c r="G50" s="215"/>
      <c r="H50" s="215"/>
    </row>
    <row r="51" spans="1:20" s="224" customFormat="1" ht="12">
      <c r="A51" s="34" t="s">
        <v>45</v>
      </c>
      <c r="B51" s="35">
        <f>D51+F51</f>
        <v>346451</v>
      </c>
      <c r="C51" s="48"/>
      <c r="D51" s="37">
        <f>D52+D53</f>
        <v>89982</v>
      </c>
      <c r="E51" s="48"/>
      <c r="F51" s="37">
        <f>F52+F53</f>
        <v>256469</v>
      </c>
      <c r="G51" s="39"/>
      <c r="H51" s="39"/>
      <c r="I51" s="40">
        <f>I52+I53</f>
        <v>100</v>
      </c>
      <c r="J51" s="40"/>
      <c r="K51" s="40">
        <f>K52+K53</f>
        <v>100</v>
      </c>
      <c r="L51" s="40"/>
      <c r="M51" s="40">
        <f>M52+M53</f>
        <v>100</v>
      </c>
      <c r="N51" s="41"/>
      <c r="P51" s="617"/>
      <c r="Q51" s="617"/>
      <c r="R51" s="617"/>
      <c r="S51" s="617"/>
      <c r="T51" s="617"/>
    </row>
    <row r="52" spans="1:20" s="212" customFormat="1" ht="11.4">
      <c r="A52" s="65" t="s">
        <v>107</v>
      </c>
      <c r="B52" s="45">
        <f t="shared" ref="B52:B55" si="14">D52+F52</f>
        <v>182728</v>
      </c>
      <c r="C52" s="59"/>
      <c r="D52" s="45">
        <v>65839</v>
      </c>
      <c r="E52" s="45"/>
      <c r="F52" s="45">
        <v>116889</v>
      </c>
      <c r="G52" s="44"/>
      <c r="H52" s="44"/>
      <c r="I52" s="60">
        <f>B52*100/B51</f>
        <v>52.742812114844526</v>
      </c>
      <c r="J52" s="60"/>
      <c r="K52" s="60">
        <f>D52*100/D51</f>
        <v>73.16907826009647</v>
      </c>
      <c r="L52" s="60"/>
      <c r="M52" s="60">
        <f>F52*100/F51</f>
        <v>45.576268476891947</v>
      </c>
      <c r="N52" s="103"/>
      <c r="P52" s="617"/>
      <c r="Q52" s="617"/>
      <c r="R52" s="617"/>
      <c r="S52" s="617"/>
      <c r="T52" s="617"/>
    </row>
    <row r="53" spans="1:20" s="211" customFormat="1" ht="11.4">
      <c r="A53" s="104" t="s">
        <v>106</v>
      </c>
      <c r="B53" s="45">
        <f t="shared" si="14"/>
        <v>163723</v>
      </c>
      <c r="C53" s="59"/>
      <c r="D53" s="45">
        <f>SUM(D54:D55)</f>
        <v>24143</v>
      </c>
      <c r="E53" s="45"/>
      <c r="F53" s="45">
        <f>SUM(F54:F55)</f>
        <v>139580</v>
      </c>
      <c r="G53" s="44"/>
      <c r="H53" s="44"/>
      <c r="I53" s="60">
        <f>B53*100/B51</f>
        <v>47.257187885155474</v>
      </c>
      <c r="J53" s="60"/>
      <c r="K53" s="60">
        <f>D53*100/D51</f>
        <v>26.830921739903538</v>
      </c>
      <c r="L53" s="60"/>
      <c r="M53" s="60">
        <f>F53*100/F51</f>
        <v>54.423731523108053</v>
      </c>
      <c r="N53" s="46"/>
      <c r="P53" s="617"/>
      <c r="Q53" s="617"/>
      <c r="R53" s="617"/>
      <c r="S53" s="617"/>
      <c r="T53" s="617"/>
    </row>
    <row r="54" spans="1:20" s="211" customFormat="1">
      <c r="A54" s="105" t="s">
        <v>123</v>
      </c>
      <c r="B54" s="45">
        <f t="shared" si="14"/>
        <v>37004</v>
      </c>
      <c r="C54" s="59"/>
      <c r="D54" s="45">
        <v>9608</v>
      </c>
      <c r="E54" s="45"/>
      <c r="F54" s="45">
        <v>27396</v>
      </c>
      <c r="G54" s="44"/>
      <c r="H54" s="44"/>
      <c r="I54" s="60">
        <f>B54*100/B51</f>
        <v>10.680875506204341</v>
      </c>
      <c r="J54" s="60"/>
      <c r="K54" s="60">
        <f>D54*100/D51</f>
        <v>10.67769109377431</v>
      </c>
      <c r="L54" s="60"/>
      <c r="M54" s="60">
        <f>F54*100/F51</f>
        <v>10.681992755459724</v>
      </c>
      <c r="N54" s="46"/>
      <c r="P54" s="617"/>
      <c r="Q54" s="617"/>
      <c r="R54" s="617"/>
      <c r="S54" s="617"/>
      <c r="T54" s="617"/>
    </row>
    <row r="55" spans="1:20" s="211" customFormat="1">
      <c r="A55" s="105" t="s">
        <v>124</v>
      </c>
      <c r="B55" s="45">
        <f t="shared" si="14"/>
        <v>126719</v>
      </c>
      <c r="C55" s="59"/>
      <c r="D55" s="45">
        <v>14535</v>
      </c>
      <c r="E55" s="45"/>
      <c r="F55" s="45">
        <v>112184</v>
      </c>
      <c r="G55" s="44"/>
      <c r="H55" s="44"/>
      <c r="I55" s="60">
        <f>B55*100/B51</f>
        <v>36.576312378951137</v>
      </c>
      <c r="J55" s="60"/>
      <c r="K55" s="60">
        <f>D55*100/D51</f>
        <v>16.153230646129227</v>
      </c>
      <c r="L55" s="60"/>
      <c r="M55" s="60">
        <f>F55*100/F51</f>
        <v>43.741738767648329</v>
      </c>
      <c r="N55" s="46"/>
      <c r="P55" s="617"/>
      <c r="Q55" s="617"/>
      <c r="R55" s="617"/>
      <c r="S55" s="617"/>
      <c r="T55" s="617"/>
    </row>
    <row r="56" spans="1:20" s="211" customFormat="1" ht="6" customHeight="1" thickBot="1">
      <c r="A56" s="207"/>
      <c r="B56" s="207"/>
      <c r="C56" s="208"/>
      <c r="D56" s="207"/>
      <c r="E56" s="208"/>
      <c r="F56" s="207"/>
      <c r="G56" s="208"/>
      <c r="H56" s="209"/>
      <c r="I56" s="207"/>
      <c r="J56" s="207"/>
      <c r="K56" s="207"/>
      <c r="L56" s="207"/>
      <c r="M56" s="207"/>
      <c r="N56" s="416"/>
      <c r="P56" s="617"/>
      <c r="Q56" s="617"/>
      <c r="R56" s="617"/>
      <c r="S56" s="617"/>
      <c r="T56" s="617"/>
    </row>
    <row r="57" spans="1:20" s="269" customFormat="1" ht="6" customHeight="1">
      <c r="C57" s="272"/>
      <c r="E57" s="272"/>
      <c r="G57" s="272"/>
      <c r="H57" s="272"/>
      <c r="N57" s="418"/>
      <c r="P57" s="617"/>
      <c r="Q57" s="617"/>
      <c r="R57" s="617"/>
      <c r="S57" s="617"/>
      <c r="T57" s="617"/>
    </row>
    <row r="58" spans="1:20" s="269" customFormat="1" ht="11.25" customHeight="1">
      <c r="A58" s="635" t="s">
        <v>125</v>
      </c>
      <c r="B58" s="635"/>
      <c r="C58" s="635"/>
      <c r="D58" s="635"/>
      <c r="E58" s="635"/>
      <c r="F58" s="635"/>
      <c r="G58" s="635"/>
      <c r="H58" s="635"/>
      <c r="P58" s="617"/>
      <c r="Q58" s="617"/>
      <c r="R58" s="617"/>
      <c r="S58" s="617"/>
      <c r="T58" s="617"/>
    </row>
    <row r="59" spans="1:20">
      <c r="A59" s="274" t="s">
        <v>185</v>
      </c>
      <c r="P59" s="617"/>
      <c r="Q59" s="617"/>
      <c r="R59" s="617"/>
      <c r="S59" s="617"/>
      <c r="T59" s="617"/>
    </row>
    <row r="60" spans="1:20">
      <c r="P60" s="617"/>
      <c r="Q60" s="617"/>
      <c r="R60" s="617"/>
      <c r="S60" s="617"/>
      <c r="T60" s="617"/>
    </row>
    <row r="61" spans="1:20" ht="14.4">
      <c r="A61" s="611" t="s">
        <v>214</v>
      </c>
      <c r="B61" s="612"/>
      <c r="C61" s="612"/>
      <c r="D61" s="612"/>
      <c r="E61" s="612"/>
      <c r="F61" s="612"/>
      <c r="G61" s="612"/>
      <c r="H61" s="612"/>
      <c r="I61" s="612"/>
      <c r="J61" s="612"/>
      <c r="K61" s="612"/>
      <c r="L61" s="613"/>
      <c r="M61" s="613"/>
      <c r="P61" s="617"/>
      <c r="Q61" s="617"/>
      <c r="R61" s="617"/>
      <c r="S61" s="617"/>
      <c r="T61" s="617"/>
    </row>
    <row r="62" spans="1:20">
      <c r="A62" s="615" t="s">
        <v>215</v>
      </c>
      <c r="B62" s="615"/>
      <c r="C62" s="615"/>
      <c r="D62" s="615"/>
      <c r="E62" s="615"/>
      <c r="F62" s="615"/>
      <c r="G62" s="615"/>
      <c r="H62" s="615"/>
      <c r="I62" s="615"/>
      <c r="J62" s="615"/>
      <c r="K62" s="615"/>
      <c r="L62" s="615"/>
      <c r="M62" s="615"/>
    </row>
    <row r="63" spans="1:20">
      <c r="A63" s="615"/>
      <c r="B63" s="615"/>
      <c r="C63" s="615"/>
      <c r="D63" s="615"/>
      <c r="E63" s="615"/>
      <c r="F63" s="615"/>
      <c r="G63" s="615"/>
      <c r="H63" s="615"/>
      <c r="I63" s="615"/>
      <c r="J63" s="615"/>
      <c r="K63" s="615"/>
      <c r="L63" s="615"/>
      <c r="M63" s="615"/>
    </row>
    <row r="64" spans="1:20">
      <c r="A64" s="615"/>
      <c r="B64" s="615"/>
      <c r="C64" s="615"/>
      <c r="D64" s="615"/>
      <c r="E64" s="615"/>
      <c r="F64" s="615"/>
      <c r="G64" s="615"/>
      <c r="H64" s="615"/>
      <c r="I64" s="615"/>
      <c r="J64" s="615"/>
      <c r="K64" s="615"/>
      <c r="L64" s="615"/>
      <c r="M64" s="615"/>
      <c r="N64" s="212"/>
    </row>
    <row r="65" spans="1:14">
      <c r="A65" s="615"/>
      <c r="B65" s="615"/>
      <c r="C65" s="615"/>
      <c r="D65" s="615"/>
      <c r="E65" s="615"/>
      <c r="F65" s="615"/>
      <c r="G65" s="615"/>
      <c r="H65" s="615"/>
      <c r="I65" s="615"/>
      <c r="J65" s="615"/>
      <c r="K65" s="615"/>
      <c r="L65" s="615"/>
      <c r="M65" s="615"/>
      <c r="N65" s="212"/>
    </row>
    <row r="66" spans="1:14">
      <c r="A66" s="419"/>
      <c r="B66" s="212"/>
      <c r="C66" s="215"/>
      <c r="D66" s="212"/>
      <c r="E66" s="215"/>
      <c r="F66" s="212"/>
      <c r="G66" s="215"/>
      <c r="H66" s="215"/>
      <c r="I66" s="212"/>
      <c r="J66" s="212"/>
      <c r="K66" s="212"/>
      <c r="L66" s="212"/>
      <c r="M66" s="212"/>
      <c r="N66" s="212"/>
    </row>
    <row r="67" spans="1:14">
      <c r="A67" s="419"/>
      <c r="B67" s="212"/>
      <c r="C67" s="215"/>
      <c r="D67" s="212"/>
      <c r="E67" s="215"/>
      <c r="F67" s="212"/>
      <c r="G67" s="215"/>
      <c r="H67" s="215"/>
      <c r="I67" s="212"/>
      <c r="J67" s="212"/>
      <c r="K67" s="212"/>
      <c r="L67" s="212"/>
      <c r="M67" s="212"/>
      <c r="N67" s="212"/>
    </row>
    <row r="68" spans="1:14">
      <c r="A68" s="419"/>
      <c r="B68" s="212"/>
      <c r="C68" s="215"/>
      <c r="D68" s="212"/>
      <c r="E68" s="215"/>
      <c r="F68" s="212"/>
      <c r="G68" s="215"/>
      <c r="H68" s="215"/>
      <c r="I68" s="212"/>
      <c r="J68" s="212"/>
      <c r="K68" s="212"/>
      <c r="L68" s="212"/>
      <c r="M68" s="212"/>
      <c r="N68" s="212"/>
    </row>
    <row r="69" spans="1:14">
      <c r="A69" s="419"/>
      <c r="B69" s="212"/>
      <c r="C69" s="215"/>
      <c r="D69" s="212"/>
      <c r="E69" s="215"/>
      <c r="F69" s="212"/>
      <c r="G69" s="215"/>
      <c r="H69" s="215"/>
      <c r="I69" s="212"/>
      <c r="J69" s="212"/>
      <c r="K69" s="212"/>
      <c r="L69" s="212"/>
      <c r="M69" s="212"/>
      <c r="N69" s="212"/>
    </row>
    <row r="70" spans="1:14">
      <c r="A70" s="419"/>
      <c r="B70" s="212"/>
      <c r="C70" s="215"/>
      <c r="D70" s="212"/>
      <c r="E70" s="215"/>
      <c r="F70" s="212"/>
      <c r="G70" s="215"/>
      <c r="H70" s="215"/>
      <c r="I70" s="212"/>
      <c r="J70" s="212"/>
      <c r="K70" s="212"/>
      <c r="L70" s="212"/>
      <c r="M70" s="212"/>
      <c r="N70" s="212"/>
    </row>
    <row r="71" spans="1:14">
      <c r="A71" s="419"/>
      <c r="B71" s="212"/>
      <c r="C71" s="215"/>
      <c r="D71" s="212"/>
      <c r="E71" s="215"/>
      <c r="F71" s="212"/>
      <c r="G71" s="215"/>
      <c r="H71" s="215"/>
      <c r="I71" s="212"/>
      <c r="J71" s="212"/>
      <c r="K71" s="212"/>
      <c r="L71" s="212"/>
      <c r="M71" s="212"/>
      <c r="N71" s="212"/>
    </row>
    <row r="72" spans="1:14">
      <c r="A72" s="419"/>
      <c r="B72" s="212"/>
      <c r="C72" s="215"/>
      <c r="D72" s="212"/>
      <c r="E72" s="215"/>
      <c r="F72" s="212"/>
      <c r="G72" s="215"/>
      <c r="H72" s="215"/>
      <c r="I72" s="212"/>
      <c r="J72" s="212"/>
      <c r="K72" s="212"/>
      <c r="L72" s="212"/>
      <c r="M72" s="212"/>
    </row>
    <row r="73" spans="1:14">
      <c r="A73" s="419"/>
      <c r="B73" s="212"/>
      <c r="C73" s="215"/>
      <c r="D73" s="212"/>
      <c r="E73" s="215"/>
      <c r="F73" s="212"/>
      <c r="G73" s="215"/>
      <c r="H73" s="215"/>
      <c r="I73" s="212"/>
      <c r="J73" s="212"/>
      <c r="K73" s="212"/>
      <c r="L73" s="212"/>
      <c r="M73" s="212"/>
    </row>
    <row r="74" spans="1:14">
      <c r="A74" s="419"/>
      <c r="B74" s="212"/>
      <c r="C74" s="215"/>
      <c r="D74" s="212"/>
      <c r="E74" s="215"/>
      <c r="F74" s="212"/>
      <c r="G74" s="215"/>
      <c r="H74" s="215"/>
      <c r="I74" s="212"/>
      <c r="J74" s="212"/>
      <c r="K74" s="212"/>
      <c r="L74" s="212"/>
      <c r="M74" s="212"/>
    </row>
    <row r="75" spans="1:14">
      <c r="A75" s="419"/>
      <c r="B75" s="212"/>
      <c r="C75" s="215"/>
      <c r="D75" s="212"/>
      <c r="E75" s="215"/>
      <c r="F75" s="212"/>
      <c r="G75" s="215"/>
      <c r="H75" s="215"/>
      <c r="I75" s="212"/>
      <c r="J75" s="212"/>
      <c r="K75" s="212"/>
      <c r="L75" s="212"/>
      <c r="M75" s="212"/>
    </row>
  </sheetData>
  <mergeCells count="30">
    <mergeCell ref="A58:H58"/>
    <mergeCell ref="A4:A10"/>
    <mergeCell ref="D45:G45"/>
    <mergeCell ref="D48:E48"/>
    <mergeCell ref="F48:G48"/>
    <mergeCell ref="B45:C48"/>
    <mergeCell ref="P13:T23"/>
    <mergeCell ref="B4:G4"/>
    <mergeCell ref="B7:C10"/>
    <mergeCell ref="D7:G7"/>
    <mergeCell ref="D10:E10"/>
    <mergeCell ref="F10:G10"/>
    <mergeCell ref="B5:G5"/>
    <mergeCell ref="I5:N5"/>
    <mergeCell ref="A62:M65"/>
    <mergeCell ref="P51:T61"/>
    <mergeCell ref="A1:N1"/>
    <mergeCell ref="A39:N39"/>
    <mergeCell ref="I42:N42"/>
    <mergeCell ref="I45:J48"/>
    <mergeCell ref="K45:N45"/>
    <mergeCell ref="K48:L48"/>
    <mergeCell ref="M48:N48"/>
    <mergeCell ref="I4:N4"/>
    <mergeCell ref="I7:J10"/>
    <mergeCell ref="K7:N7"/>
    <mergeCell ref="K10:L10"/>
    <mergeCell ref="M10:N10"/>
    <mergeCell ref="A42:A48"/>
    <mergeCell ref="B42:G42"/>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workbookViewId="0">
      <pane xSplit="1" ySplit="11" topLeftCell="B12" activePane="bottomRight" state="frozen"/>
      <selection activeCell="B12" sqref="B12"/>
      <selection pane="topRight" activeCell="B12" sqref="B12"/>
      <selection pane="bottomLeft" activeCell="B12" sqref="B12"/>
      <selection pane="bottomRight" activeCell="A2" sqref="A2"/>
    </sheetView>
  </sheetViews>
  <sheetFormatPr defaultColWidth="11.44140625" defaultRowHeight="13.2"/>
  <cols>
    <col min="1" max="1" width="25.6640625" style="206" customWidth="1"/>
    <col min="2" max="2" width="9.554687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8.6640625" style="206" customWidth="1"/>
    <col min="10" max="10" width="2.6640625" style="206" customWidth="1"/>
    <col min="11" max="11" width="8.6640625" style="206" customWidth="1"/>
    <col min="12" max="12" width="2.6640625" style="206" customWidth="1"/>
    <col min="13" max="13" width="8.6640625" style="206" customWidth="1"/>
    <col min="14" max="14" width="2.6640625" style="206" customWidth="1"/>
    <col min="15" max="15" width="6.21875" style="206" customWidth="1"/>
    <col min="16" max="16384" width="11.44140625" style="206"/>
  </cols>
  <sheetData>
    <row r="1" spans="1:20" ht="38.25" customHeight="1">
      <c r="A1" s="616" t="s">
        <v>217</v>
      </c>
      <c r="B1" s="616"/>
      <c r="C1" s="616"/>
      <c r="D1" s="616"/>
      <c r="E1" s="616"/>
      <c r="F1" s="616"/>
      <c r="G1" s="616"/>
      <c r="H1" s="616"/>
      <c r="I1" s="616"/>
      <c r="J1" s="616"/>
      <c r="K1" s="616"/>
      <c r="L1" s="616"/>
      <c r="M1" s="616"/>
      <c r="N1" s="616"/>
    </row>
    <row r="2" spans="1:20" ht="6" customHeight="1" thickBot="1">
      <c r="A2" s="276"/>
      <c r="B2" s="276"/>
      <c r="C2" s="277"/>
      <c r="D2" s="276"/>
      <c r="E2" s="277"/>
      <c r="F2" s="276"/>
      <c r="G2" s="277"/>
      <c r="H2" s="277"/>
      <c r="I2" s="276"/>
      <c r="J2" s="276"/>
      <c r="K2" s="276"/>
      <c r="L2" s="276"/>
      <c r="M2" s="276"/>
      <c r="N2" s="276"/>
    </row>
    <row r="3" spans="1:20" s="211" customFormat="1" ht="6" customHeight="1">
      <c r="A3" s="22"/>
      <c r="B3" s="22"/>
      <c r="C3" s="23"/>
      <c r="D3" s="22"/>
      <c r="E3" s="23"/>
      <c r="F3" s="22"/>
      <c r="G3" s="23"/>
      <c r="H3" s="23"/>
      <c r="I3" s="22"/>
      <c r="J3" s="22"/>
      <c r="K3" s="22"/>
      <c r="L3" s="22"/>
      <c r="M3" s="22"/>
      <c r="N3" s="22"/>
    </row>
    <row r="4" spans="1:20" s="211" customFormat="1" ht="13.5" customHeight="1">
      <c r="A4" s="623" t="s">
        <v>114</v>
      </c>
      <c r="B4" s="619" t="s">
        <v>43</v>
      </c>
      <c r="C4" s="619"/>
      <c r="D4" s="619"/>
      <c r="E4" s="619"/>
      <c r="F4" s="619"/>
      <c r="G4" s="619"/>
      <c r="H4" s="204"/>
      <c r="I4" s="629" t="s">
        <v>44</v>
      </c>
      <c r="J4" s="629"/>
      <c r="K4" s="629"/>
      <c r="L4" s="629"/>
      <c r="M4" s="629"/>
      <c r="N4" s="629"/>
    </row>
    <row r="5" spans="1:20" s="211" customFormat="1" ht="16.8" customHeight="1">
      <c r="A5" s="623"/>
      <c r="B5" s="626"/>
      <c r="C5" s="626"/>
      <c r="D5" s="626"/>
      <c r="E5" s="626"/>
      <c r="F5" s="626"/>
      <c r="G5" s="626"/>
      <c r="H5" s="54"/>
      <c r="I5" s="626"/>
      <c r="J5" s="626"/>
      <c r="K5" s="626"/>
      <c r="L5" s="626"/>
      <c r="M5" s="626"/>
      <c r="N5" s="626"/>
    </row>
    <row r="6" spans="1:20" s="211" customFormat="1" ht="6" customHeight="1">
      <c r="A6" s="623"/>
      <c r="B6" s="195"/>
      <c r="C6" s="54"/>
      <c r="D6" s="195"/>
      <c r="E6" s="54"/>
      <c r="F6" s="195"/>
      <c r="G6" s="54"/>
      <c r="H6" s="54"/>
      <c r="I6" s="195"/>
      <c r="J6" s="195"/>
      <c r="K6" s="195"/>
      <c r="L6" s="195"/>
      <c r="M6" s="195"/>
      <c r="N6" s="195"/>
    </row>
    <row r="7" spans="1:20" s="211" customFormat="1" ht="25.5" customHeight="1">
      <c r="A7" s="623"/>
      <c r="B7" s="628" t="s">
        <v>0</v>
      </c>
      <c r="C7" s="628"/>
      <c r="D7" s="625" t="s">
        <v>54</v>
      </c>
      <c r="E7" s="625"/>
      <c r="F7" s="625"/>
      <c r="G7" s="625"/>
      <c r="H7" s="196"/>
      <c r="I7" s="628" t="s">
        <v>0</v>
      </c>
      <c r="J7" s="628"/>
      <c r="K7" s="625" t="s">
        <v>54</v>
      </c>
      <c r="L7" s="625"/>
      <c r="M7" s="625"/>
      <c r="N7" s="625"/>
    </row>
    <row r="8" spans="1:20" s="211" customFormat="1" ht="6" customHeight="1">
      <c r="A8" s="623"/>
      <c r="B8" s="628"/>
      <c r="C8" s="628"/>
      <c r="D8" s="26"/>
      <c r="E8" s="27"/>
      <c r="F8" s="26"/>
      <c r="G8" s="27"/>
      <c r="H8" s="28"/>
      <c r="I8" s="628"/>
      <c r="J8" s="628"/>
      <c r="K8" s="26"/>
      <c r="L8" s="26"/>
      <c r="M8" s="26"/>
      <c r="N8" s="26"/>
    </row>
    <row r="9" spans="1:20" s="211" customFormat="1" ht="6" customHeight="1">
      <c r="A9" s="623"/>
      <c r="B9" s="628"/>
      <c r="C9" s="628"/>
      <c r="D9" s="196"/>
      <c r="E9" s="28"/>
      <c r="F9" s="196"/>
      <c r="G9" s="28"/>
      <c r="H9" s="28"/>
      <c r="I9" s="628"/>
      <c r="J9" s="628"/>
      <c r="K9" s="196"/>
      <c r="L9" s="196"/>
      <c r="M9" s="196"/>
      <c r="N9" s="196"/>
    </row>
    <row r="10" spans="1:20" s="211" customFormat="1" ht="25.5" customHeight="1">
      <c r="A10" s="623"/>
      <c r="B10" s="628"/>
      <c r="C10" s="628"/>
      <c r="D10" s="624" t="s">
        <v>1</v>
      </c>
      <c r="E10" s="624"/>
      <c r="F10" s="624" t="s">
        <v>2</v>
      </c>
      <c r="G10" s="624"/>
      <c r="H10" s="197"/>
      <c r="I10" s="628"/>
      <c r="J10" s="628"/>
      <c r="K10" s="624" t="s">
        <v>1</v>
      </c>
      <c r="L10" s="624"/>
      <c r="M10" s="624" t="s">
        <v>2</v>
      </c>
      <c r="N10" s="624"/>
    </row>
    <row r="11" spans="1:20" s="211" customFormat="1" ht="6" customHeight="1">
      <c r="A11" s="29"/>
      <c r="B11" s="29"/>
      <c r="C11" s="31"/>
      <c r="D11" s="32"/>
      <c r="E11" s="33"/>
      <c r="F11" s="26"/>
      <c r="G11" s="27"/>
      <c r="H11" s="27"/>
      <c r="I11" s="30"/>
      <c r="J11" s="30"/>
      <c r="K11" s="32"/>
      <c r="L11" s="32"/>
      <c r="M11" s="26"/>
      <c r="N11" s="26"/>
    </row>
    <row r="12" spans="1:20" s="211" customFormat="1" ht="6" customHeight="1">
      <c r="A12" s="420"/>
      <c r="B12" s="420"/>
      <c r="C12" s="280"/>
      <c r="D12" s="281"/>
      <c r="E12" s="282"/>
      <c r="F12" s="284"/>
      <c r="G12" s="283"/>
      <c r="H12" s="283"/>
      <c r="I12" s="279"/>
      <c r="J12" s="279"/>
      <c r="K12" s="281"/>
      <c r="L12" s="281"/>
      <c r="M12" s="284"/>
      <c r="N12" s="284"/>
    </row>
    <row r="13" spans="1:20" s="211" customFormat="1" ht="13.8">
      <c r="A13" s="106" t="s">
        <v>46</v>
      </c>
      <c r="B13" s="35">
        <f>B25+B37</f>
        <v>346454</v>
      </c>
      <c r="C13" s="48"/>
      <c r="D13" s="107">
        <f>D14+D15+D18+D19+D22+D23</f>
        <v>89983</v>
      </c>
      <c r="E13" s="48"/>
      <c r="F13" s="107">
        <f>F14+F15+F18+F19+F22+F23</f>
        <v>256471</v>
      </c>
      <c r="G13" s="39"/>
      <c r="H13" s="39"/>
      <c r="I13" s="40">
        <f>I14+I15+I18+I19+I22</f>
        <v>100</v>
      </c>
      <c r="J13" s="40"/>
      <c r="K13" s="40">
        <f>K14+K15+K18+K19+K22</f>
        <v>100</v>
      </c>
      <c r="L13" s="40"/>
      <c r="M13" s="40">
        <f>M14+M15+M18+M19+M22</f>
        <v>100</v>
      </c>
      <c r="N13" s="49"/>
      <c r="P13" s="617"/>
      <c r="Q13" s="617"/>
      <c r="R13" s="617"/>
      <c r="S13" s="617"/>
      <c r="T13" s="617"/>
    </row>
    <row r="14" spans="1:20" s="211" customFormat="1" ht="11.4">
      <c r="A14" s="42" t="s">
        <v>12</v>
      </c>
      <c r="B14" s="45">
        <f t="shared" ref="B14:B23" si="0">D14+F14</f>
        <v>196992</v>
      </c>
      <c r="C14" s="59"/>
      <c r="D14" s="45">
        <v>6253</v>
      </c>
      <c r="E14" s="45"/>
      <c r="F14" s="45">
        <v>190739</v>
      </c>
      <c r="G14" s="59"/>
      <c r="H14" s="59"/>
      <c r="I14" s="185">
        <f>B14*100/(B13-B23)</f>
        <v>57.675720463415416</v>
      </c>
      <c r="J14" s="47"/>
      <c r="K14" s="47">
        <f>D14*100/(D13-D23)</f>
        <v>6.9669756662804172</v>
      </c>
      <c r="L14" s="47"/>
      <c r="M14" s="47">
        <f>F14*100/(F13-F23)</f>
        <v>75.750499406272468</v>
      </c>
      <c r="N14" s="46"/>
      <c r="P14" s="617"/>
      <c r="Q14" s="617"/>
      <c r="R14" s="617"/>
      <c r="S14" s="617"/>
      <c r="T14" s="617"/>
    </row>
    <row r="15" spans="1:20" s="211" customFormat="1">
      <c r="A15" s="42" t="s">
        <v>151</v>
      </c>
      <c r="B15" s="45">
        <f t="shared" si="0"/>
        <v>72198</v>
      </c>
      <c r="C15" s="59"/>
      <c r="D15" s="45">
        <f>D16+D17</f>
        <v>37577</v>
      </c>
      <c r="E15" s="45"/>
      <c r="F15" s="45">
        <f>F16+F17</f>
        <v>34621</v>
      </c>
      <c r="G15" s="59"/>
      <c r="H15" s="59"/>
      <c r="I15" s="47">
        <f>B15*100/(B13-B23)</f>
        <v>21.138278031684873</v>
      </c>
      <c r="J15" s="47"/>
      <c r="K15" s="47">
        <f>D15*100/(D13-D23)</f>
        <v>41.867590694357787</v>
      </c>
      <c r="L15" s="47"/>
      <c r="M15" s="47">
        <f>F15*100/(F13-F23)</f>
        <v>13.749458893800213</v>
      </c>
      <c r="N15" s="46"/>
      <c r="P15" s="617"/>
      <c r="Q15" s="617"/>
      <c r="R15" s="617"/>
      <c r="S15" s="617"/>
      <c r="T15" s="617"/>
    </row>
    <row r="16" spans="1:20" s="211" customFormat="1">
      <c r="A16" s="108" t="s">
        <v>152</v>
      </c>
      <c r="B16" s="45">
        <f t="shared" si="0"/>
        <v>5157</v>
      </c>
      <c r="C16" s="59" t="s">
        <v>184</v>
      </c>
      <c r="D16" s="45">
        <v>2709</v>
      </c>
      <c r="E16" s="45" t="s">
        <v>184</v>
      </c>
      <c r="F16" s="45">
        <v>2448</v>
      </c>
      <c r="G16" s="59" t="s">
        <v>184</v>
      </c>
      <c r="H16" s="59"/>
      <c r="I16" s="47">
        <f>B16*100/(B13-B23)</f>
        <v>1.5098770022632051</v>
      </c>
      <c r="J16" s="47"/>
      <c r="K16" s="47">
        <f>D16*100/(D13-D23)</f>
        <v>3.0183171405651126</v>
      </c>
      <c r="L16" s="47"/>
      <c r="M16" s="47">
        <f>F16*100/(F13-F23)</f>
        <v>0.97220401987299399</v>
      </c>
      <c r="N16" s="46"/>
      <c r="P16" s="617"/>
      <c r="Q16" s="617"/>
      <c r="R16" s="617"/>
      <c r="S16" s="617"/>
      <c r="T16" s="617"/>
    </row>
    <row r="17" spans="1:20" s="211" customFormat="1" ht="11.4">
      <c r="A17" s="108" t="s">
        <v>20</v>
      </c>
      <c r="B17" s="45">
        <f t="shared" si="0"/>
        <v>67041</v>
      </c>
      <c r="C17" s="59"/>
      <c r="D17" s="45">
        <v>34868</v>
      </c>
      <c r="E17" s="45"/>
      <c r="F17" s="45">
        <v>32173</v>
      </c>
      <c r="G17" s="59"/>
      <c r="H17" s="59"/>
      <c r="I17" s="47">
        <f>B17*100/(B13-B23)</f>
        <v>19.628401029421667</v>
      </c>
      <c r="J17" s="47"/>
      <c r="K17" s="47">
        <f>D17*100/(D13-D23)</f>
        <v>38.849273553792671</v>
      </c>
      <c r="L17" s="47"/>
      <c r="M17" s="47">
        <f>F17*100/(F13-F23)</f>
        <v>12.77725487392722</v>
      </c>
      <c r="N17" s="46"/>
      <c r="P17" s="617"/>
      <c r="Q17" s="617"/>
      <c r="R17" s="617"/>
      <c r="S17" s="617"/>
      <c r="T17" s="617"/>
    </row>
    <row r="18" spans="1:20" s="211" customFormat="1" ht="11.4">
      <c r="A18" s="42" t="s">
        <v>13</v>
      </c>
      <c r="B18" s="45">
        <f t="shared" si="0"/>
        <v>40181</v>
      </c>
      <c r="C18" s="59"/>
      <c r="D18" s="45">
        <v>30562</v>
      </c>
      <c r="E18" s="45"/>
      <c r="F18" s="45">
        <v>9619</v>
      </c>
      <c r="G18" s="59"/>
      <c r="H18" s="59"/>
      <c r="I18" s="47">
        <f>B18*100/(B13-B23)</f>
        <v>11.764275320523144</v>
      </c>
      <c r="J18" s="47"/>
      <c r="K18" s="47">
        <f>D18*100/(D13-D23)</f>
        <v>34.051608877796596</v>
      </c>
      <c r="L18" s="47"/>
      <c r="M18" s="47">
        <f>F18*100/(F13-F23)</f>
        <v>3.8201104849502978</v>
      </c>
      <c r="N18" s="46"/>
      <c r="P18" s="617"/>
      <c r="Q18" s="617"/>
      <c r="R18" s="617"/>
      <c r="S18" s="617"/>
      <c r="T18" s="617"/>
    </row>
    <row r="19" spans="1:20" s="211" customFormat="1">
      <c r="A19" s="42" t="s">
        <v>153</v>
      </c>
      <c r="B19" s="45">
        <f t="shared" si="0"/>
        <v>30327</v>
      </c>
      <c r="C19" s="59"/>
      <c r="D19" s="45">
        <f>SUM(D20:D21)</f>
        <v>14677</v>
      </c>
      <c r="E19" s="45"/>
      <c r="F19" s="45">
        <f>SUM(F20:F21)</f>
        <v>15650</v>
      </c>
      <c r="G19" s="59"/>
      <c r="H19" s="59"/>
      <c r="I19" s="47">
        <f>B19*100/(B13-B23)</f>
        <v>8.8792010563576156</v>
      </c>
      <c r="J19" s="47"/>
      <c r="K19" s="47">
        <f>D19*100/(D13-D23)</f>
        <v>16.352838933951332</v>
      </c>
      <c r="L19" s="47"/>
      <c r="M19" s="47">
        <f>F19*100/(F13-F23)</f>
        <v>6.2152748819494912</v>
      </c>
      <c r="N19" s="46"/>
      <c r="P19" s="617"/>
      <c r="Q19" s="617"/>
      <c r="R19" s="617"/>
      <c r="S19" s="617"/>
      <c r="T19" s="617"/>
    </row>
    <row r="20" spans="1:20" s="211" customFormat="1" ht="11.4">
      <c r="A20" s="108" t="s">
        <v>22</v>
      </c>
      <c r="B20" s="45">
        <f t="shared" si="0"/>
        <v>19082</v>
      </c>
      <c r="C20" s="59"/>
      <c r="D20" s="45">
        <v>6823</v>
      </c>
      <c r="E20" s="45"/>
      <c r="F20" s="45">
        <v>12259</v>
      </c>
      <c r="G20" s="59"/>
      <c r="H20" s="59"/>
      <c r="I20" s="47">
        <f>B20*100/(B13-B23)</f>
        <v>5.5868669686225481</v>
      </c>
      <c r="J20" s="47"/>
      <c r="K20" s="47">
        <f>D20*100/(D13-D23)</f>
        <v>7.6020590070416256</v>
      </c>
      <c r="L20" s="47"/>
      <c r="M20" s="47">
        <f>F20*100/(F13-F23)</f>
        <v>4.8685658004996046</v>
      </c>
      <c r="N20" s="46"/>
      <c r="P20" s="617"/>
      <c r="Q20" s="617"/>
      <c r="R20" s="617"/>
      <c r="S20" s="617"/>
      <c r="T20" s="617"/>
    </row>
    <row r="21" spans="1:20" s="211" customFormat="1" ht="11.4">
      <c r="A21" s="108" t="s">
        <v>21</v>
      </c>
      <c r="B21" s="45">
        <f t="shared" si="0"/>
        <v>11245</v>
      </c>
      <c r="C21" s="59"/>
      <c r="D21" s="45">
        <v>7854</v>
      </c>
      <c r="E21" s="45"/>
      <c r="F21" s="45">
        <v>3391</v>
      </c>
      <c r="G21" s="59"/>
      <c r="H21" s="59"/>
      <c r="I21" s="47">
        <f>B21*100/(B13-B23)</f>
        <v>3.2923340877350675</v>
      </c>
      <c r="J21" s="47"/>
      <c r="K21" s="47">
        <f>D21*100/(D13-D23)</f>
        <v>8.750779926909706</v>
      </c>
      <c r="L21" s="47"/>
      <c r="M21" s="47">
        <f>F21*100/(F13-F23)</f>
        <v>1.3467090814498865</v>
      </c>
      <c r="N21" s="46"/>
      <c r="P21" s="617"/>
      <c r="Q21" s="617"/>
      <c r="R21" s="617"/>
      <c r="S21" s="617"/>
      <c r="T21" s="617"/>
    </row>
    <row r="22" spans="1:20" s="211" customFormat="1" ht="11.4">
      <c r="A22" s="42" t="s">
        <v>128</v>
      </c>
      <c r="B22" s="45">
        <f t="shared" si="0"/>
        <v>1853</v>
      </c>
      <c r="C22" s="59"/>
      <c r="D22" s="45">
        <v>683</v>
      </c>
      <c r="E22" s="45" t="s">
        <v>184</v>
      </c>
      <c r="F22" s="45">
        <v>1170</v>
      </c>
      <c r="G22" s="59"/>
      <c r="H22" s="59"/>
      <c r="I22" s="47">
        <f>B22*100/(B13-B23)</f>
        <v>0.54252512801894881</v>
      </c>
      <c r="J22" s="47"/>
      <c r="K22" s="47">
        <f>D22*100/(D13-D23)</f>
        <v>0.76098582761386935</v>
      </c>
      <c r="L22" s="47"/>
      <c r="M22" s="47">
        <f>F22*100/(F13-F23)</f>
        <v>0.46465633302753384</v>
      </c>
      <c r="N22" s="46"/>
      <c r="P22" s="617"/>
      <c r="Q22" s="617"/>
      <c r="R22" s="617"/>
      <c r="S22" s="617"/>
      <c r="T22" s="617"/>
    </row>
    <row r="23" spans="1:20" s="211" customFormat="1" ht="11.4">
      <c r="A23" s="42" t="s">
        <v>3</v>
      </c>
      <c r="B23" s="45">
        <f t="shared" si="0"/>
        <v>4903</v>
      </c>
      <c r="C23" s="59"/>
      <c r="D23" s="109">
        <v>231</v>
      </c>
      <c r="E23" s="59"/>
      <c r="F23" s="109">
        <v>4672</v>
      </c>
      <c r="G23" s="59"/>
      <c r="H23" s="59"/>
      <c r="I23" s="74" t="s">
        <v>108</v>
      </c>
      <c r="J23" s="180"/>
      <c r="K23" s="74" t="s">
        <v>108</v>
      </c>
      <c r="L23" s="180"/>
      <c r="M23" s="74" t="s">
        <v>108</v>
      </c>
      <c r="N23" s="46"/>
      <c r="P23" s="617"/>
      <c r="Q23" s="617"/>
      <c r="R23" s="617"/>
      <c r="S23" s="617"/>
      <c r="T23" s="617"/>
    </row>
    <row r="24" spans="1:20" s="211" customFormat="1" ht="6" customHeight="1">
      <c r="A24" s="212"/>
      <c r="B24" s="221"/>
      <c r="C24" s="215"/>
      <c r="D24" s="221"/>
      <c r="E24" s="215"/>
      <c r="F24" s="221"/>
      <c r="G24" s="215"/>
      <c r="H24" s="215"/>
      <c r="I24" s="244"/>
      <c r="J24" s="244"/>
      <c r="K24" s="244"/>
      <c r="L24" s="244"/>
      <c r="M24" s="244"/>
      <c r="N24" s="222"/>
    </row>
    <row r="25" spans="1:20" s="211" customFormat="1" ht="12">
      <c r="A25" s="388" t="s">
        <v>4</v>
      </c>
      <c r="B25" s="422">
        <f>D25+F25</f>
        <v>308094</v>
      </c>
      <c r="C25" s="215"/>
      <c r="D25" s="422">
        <f>D26+D27+D30+D31+D34+D35</f>
        <v>68396</v>
      </c>
      <c r="E25" s="228"/>
      <c r="F25" s="422">
        <f>F26+F27+F30+F31+F34+F35</f>
        <v>239698</v>
      </c>
      <c r="G25" s="215"/>
      <c r="H25" s="215"/>
      <c r="I25" s="230">
        <f>I26+I27+I30+I31+I34</f>
        <v>100.00000000000001</v>
      </c>
      <c r="J25" s="230"/>
      <c r="K25" s="230">
        <f>K26+K27+K30+K31+K34</f>
        <v>100</v>
      </c>
      <c r="L25" s="230"/>
      <c r="M25" s="230">
        <f>M26+M27+M30+M31+M34</f>
        <v>99.999999999999986</v>
      </c>
      <c r="N25" s="293"/>
    </row>
    <row r="26" spans="1:20" s="211" customFormat="1" ht="11.4">
      <c r="A26" s="248" t="s">
        <v>12</v>
      </c>
      <c r="B26" s="251">
        <f t="shared" ref="B26:B27" si="1">D26+F26</f>
        <v>193146</v>
      </c>
      <c r="C26" s="215"/>
      <c r="D26" s="251">
        <v>5584</v>
      </c>
      <c r="E26" s="251"/>
      <c r="F26" s="251">
        <v>187562</v>
      </c>
      <c r="G26" s="215"/>
      <c r="H26" s="215"/>
      <c r="I26" s="423">
        <f>B26*100/(B25-B35)</f>
        <v>63.704397557975007</v>
      </c>
      <c r="J26" s="223"/>
      <c r="K26" s="223">
        <f>D26*100/(D25-D35)</f>
        <v>8.1918873322086121</v>
      </c>
      <c r="L26" s="223"/>
      <c r="M26" s="223">
        <f>F26*100/(F25-F35)</f>
        <v>79.804787555419395</v>
      </c>
      <c r="N26" s="222"/>
    </row>
    <row r="27" spans="1:20" s="211" customFormat="1">
      <c r="A27" s="248" t="s">
        <v>151</v>
      </c>
      <c r="B27" s="251">
        <f t="shared" si="1"/>
        <v>71048</v>
      </c>
      <c r="C27" s="215"/>
      <c r="D27" s="251">
        <f>D28+D29</f>
        <v>37138</v>
      </c>
      <c r="E27" s="251"/>
      <c r="F27" s="251">
        <f>F28+F29</f>
        <v>33910</v>
      </c>
      <c r="G27" s="215"/>
      <c r="H27" s="215"/>
      <c r="I27" s="423">
        <f>B27*100/(B25-B35)</f>
        <v>23.43341326094772</v>
      </c>
      <c r="J27" s="223"/>
      <c r="K27" s="223">
        <f>D27*100/(D25-D35)</f>
        <v>54.482505684735571</v>
      </c>
      <c r="L27" s="223"/>
      <c r="M27" s="223">
        <f>F27*100/(F25-F35)</f>
        <v>14.428190923557393</v>
      </c>
      <c r="N27" s="222"/>
    </row>
    <row r="28" spans="1:20" s="211" customFormat="1">
      <c r="A28" s="424" t="s">
        <v>152</v>
      </c>
      <c r="B28" s="251">
        <f>D28+F28</f>
        <v>4317</v>
      </c>
      <c r="C28" s="215" t="s">
        <v>184</v>
      </c>
      <c r="D28" s="251">
        <v>2270</v>
      </c>
      <c r="E28" s="251" t="s">
        <v>184</v>
      </c>
      <c r="F28" s="251">
        <v>2047</v>
      </c>
      <c r="G28" s="215" t="s">
        <v>184</v>
      </c>
      <c r="H28" s="215"/>
      <c r="I28" s="223">
        <f>B28*100/(B25-B35)</f>
        <v>1.4238549297307639</v>
      </c>
      <c r="J28" s="223"/>
      <c r="K28" s="223">
        <f>D28*100/(D25-D35)</f>
        <v>3.3301547715103057</v>
      </c>
      <c r="L28" s="223"/>
      <c r="M28" s="223">
        <f>F28*100/(F25-F35)</f>
        <v>0.87096746742913544</v>
      </c>
      <c r="N28" s="222"/>
    </row>
    <row r="29" spans="1:20" s="211" customFormat="1" ht="11.4">
      <c r="A29" s="424" t="s">
        <v>20</v>
      </c>
      <c r="B29" s="251">
        <f t="shared" ref="B29:B30" si="2">D29+F29</f>
        <v>66731</v>
      </c>
      <c r="C29" s="215"/>
      <c r="D29" s="251">
        <v>34868</v>
      </c>
      <c r="E29" s="251"/>
      <c r="F29" s="251">
        <v>31863</v>
      </c>
      <c r="G29" s="215"/>
      <c r="H29" s="215"/>
      <c r="I29" s="223">
        <f>B29*100/(B25-B35)</f>
        <v>22.009558331216954</v>
      </c>
      <c r="J29" s="223"/>
      <c r="K29" s="223">
        <f>D29*100/(D25-D35)</f>
        <v>51.152350913225263</v>
      </c>
      <c r="L29" s="223"/>
      <c r="M29" s="223">
        <f>F29*100/(F25-F35)</f>
        <v>13.557223456128257</v>
      </c>
      <c r="N29" s="222"/>
    </row>
    <row r="30" spans="1:20" s="211" customFormat="1" ht="11.4">
      <c r="A30" s="248" t="s">
        <v>13</v>
      </c>
      <c r="B30" s="251">
        <f t="shared" si="2"/>
        <v>25227</v>
      </c>
      <c r="C30" s="215"/>
      <c r="D30" s="251">
        <v>17033</v>
      </c>
      <c r="E30" s="251"/>
      <c r="F30" s="251">
        <v>8194</v>
      </c>
      <c r="G30" s="215"/>
      <c r="H30" s="215"/>
      <c r="I30" s="223">
        <f>B30*100/(B25-B35)</f>
        <v>8.3204976401014541</v>
      </c>
      <c r="J30" s="223"/>
      <c r="K30" s="223">
        <f>D30*100/(D25-D35)</f>
        <v>24.987897014596935</v>
      </c>
      <c r="L30" s="223"/>
      <c r="M30" s="223">
        <f>F30*100/(F25-F35)</f>
        <v>3.4864227787563928</v>
      </c>
      <c r="N30" s="222"/>
    </row>
    <row r="31" spans="1:20" s="211" customFormat="1">
      <c r="A31" s="248" t="s">
        <v>153</v>
      </c>
      <c r="B31" s="251">
        <f>D31+F31</f>
        <v>12315</v>
      </c>
      <c r="C31" s="215"/>
      <c r="D31" s="251">
        <f>SUM(D32:D33)</f>
        <v>7727</v>
      </c>
      <c r="E31" s="251"/>
      <c r="F31" s="251">
        <f>SUM(F32:F33)</f>
        <v>4588</v>
      </c>
      <c r="G31" s="215"/>
      <c r="H31" s="215"/>
      <c r="I31" s="223">
        <f>B31*100/(B25-B35)</f>
        <v>4.0617960295655218</v>
      </c>
      <c r="J31" s="223"/>
      <c r="K31" s="223">
        <f>D31*100/(D25-D35)</f>
        <v>11.335729479938385</v>
      </c>
      <c r="L31" s="223"/>
      <c r="M31" s="223">
        <f>F31*100/(F25-F35)</f>
        <v>1.9521244458059959</v>
      </c>
      <c r="N31" s="222"/>
    </row>
    <row r="32" spans="1:20" s="211" customFormat="1" ht="11.4">
      <c r="A32" s="424" t="s">
        <v>22</v>
      </c>
      <c r="B32" s="251">
        <f t="shared" ref="B32:B35" si="3">D32+F32</f>
        <v>1422</v>
      </c>
      <c r="C32" s="215" t="s">
        <v>184</v>
      </c>
      <c r="D32" s="251">
        <v>137</v>
      </c>
      <c r="E32" s="251" t="s">
        <v>184</v>
      </c>
      <c r="F32" s="251">
        <v>1285</v>
      </c>
      <c r="G32" s="215" t="s">
        <v>184</v>
      </c>
      <c r="H32" s="215"/>
      <c r="I32" s="223">
        <f>B32*100/(B25-B35)</f>
        <v>0.46901128331645731</v>
      </c>
      <c r="J32" s="223"/>
      <c r="K32" s="223">
        <f>D32*100/(D25-D35)</f>
        <v>0.20098290911758235</v>
      </c>
      <c r="L32" s="223"/>
      <c r="M32" s="223">
        <f>F32*100/(F25-F35)</f>
        <v>0.54674801936806994</v>
      </c>
      <c r="N32" s="222"/>
    </row>
    <row r="33" spans="1:14" s="211" customFormat="1" ht="11.4">
      <c r="A33" s="424" t="s">
        <v>21</v>
      </c>
      <c r="B33" s="251">
        <f t="shared" si="3"/>
        <v>10893</v>
      </c>
      <c r="C33" s="215"/>
      <c r="D33" s="251">
        <v>7590</v>
      </c>
      <c r="E33" s="251"/>
      <c r="F33" s="251">
        <v>3303</v>
      </c>
      <c r="G33" s="215"/>
      <c r="H33" s="215"/>
      <c r="I33" s="223">
        <f>B33*100/(B25-B35)</f>
        <v>3.5927847462490643</v>
      </c>
      <c r="J33" s="223"/>
      <c r="K33" s="223">
        <f>D33*100/(D25-D35)</f>
        <v>11.134746570820802</v>
      </c>
      <c r="L33" s="223"/>
      <c r="M33" s="223">
        <f>F33*100/(F25-F35)</f>
        <v>1.405376426437926</v>
      </c>
      <c r="N33" s="222"/>
    </row>
    <row r="34" spans="1:14" s="211" customFormat="1" ht="11.4">
      <c r="A34" s="248" t="s">
        <v>128</v>
      </c>
      <c r="B34" s="251">
        <f t="shared" si="3"/>
        <v>1455</v>
      </c>
      <c r="C34" s="215"/>
      <c r="D34" s="251">
        <v>683</v>
      </c>
      <c r="E34" s="251" t="s">
        <v>184</v>
      </c>
      <c r="F34" s="251">
        <v>772</v>
      </c>
      <c r="G34" s="215"/>
      <c r="H34" s="215"/>
      <c r="I34" s="223">
        <f>B34*100/(B25-B35)</f>
        <v>0.47989551141029912</v>
      </c>
      <c r="J34" s="223"/>
      <c r="K34" s="223">
        <f>D34*100/(D25-D35)</f>
        <v>1.0019804885205017</v>
      </c>
      <c r="L34" s="223"/>
      <c r="M34" s="223">
        <f>F34*100/(F25-F35)</f>
        <v>0.32847429646081711</v>
      </c>
      <c r="N34" s="222"/>
    </row>
    <row r="35" spans="1:14" s="211" customFormat="1" ht="11.4">
      <c r="A35" s="248" t="s">
        <v>3</v>
      </c>
      <c r="B35" s="251">
        <f t="shared" si="3"/>
        <v>4903</v>
      </c>
      <c r="C35" s="215"/>
      <c r="D35" s="251">
        <v>231</v>
      </c>
      <c r="E35" s="215"/>
      <c r="F35" s="251">
        <v>4672</v>
      </c>
      <c r="G35" s="215"/>
      <c r="H35" s="215"/>
      <c r="I35" s="249" t="s">
        <v>108</v>
      </c>
      <c r="J35" s="425"/>
      <c r="K35" s="223">
        <v>0</v>
      </c>
      <c r="L35" s="425"/>
      <c r="M35" s="249" t="s">
        <v>108</v>
      </c>
      <c r="N35" s="222"/>
    </row>
    <row r="36" spans="1:14" s="211" customFormat="1" ht="6" customHeight="1">
      <c r="A36" s="356"/>
      <c r="B36" s="221"/>
      <c r="C36" s="215"/>
      <c r="D36" s="369"/>
      <c r="E36" s="215"/>
      <c r="F36" s="369"/>
      <c r="G36" s="215"/>
      <c r="H36" s="215"/>
      <c r="I36" s="244"/>
      <c r="J36" s="244"/>
      <c r="K36" s="244"/>
      <c r="L36" s="244"/>
      <c r="M36" s="244"/>
      <c r="N36" s="222"/>
    </row>
    <row r="37" spans="1:14" s="211" customFormat="1" ht="12">
      <c r="A37" s="388" t="s">
        <v>5</v>
      </c>
      <c r="B37" s="422">
        <f>B38+B39+B42+B43+B46</f>
        <v>38360</v>
      </c>
      <c r="C37" s="228"/>
      <c r="D37" s="422">
        <f>D38+D39+D42+D43+D46</f>
        <v>21587</v>
      </c>
      <c r="E37" s="422"/>
      <c r="F37" s="422">
        <f t="shared" ref="F37" si="4">F38+F39+F42+F43+F46</f>
        <v>16773</v>
      </c>
      <c r="G37" s="215"/>
      <c r="H37" s="215"/>
      <c r="I37" s="230">
        <f>+I38+I39+I42+I43+I46</f>
        <v>100</v>
      </c>
      <c r="J37" s="230"/>
      <c r="K37" s="230">
        <f>+K38+K39+K42+K43+K46</f>
        <v>100</v>
      </c>
      <c r="L37" s="230"/>
      <c r="M37" s="230">
        <f>+M38+M39+M42+M43+M46</f>
        <v>100.00000000000001</v>
      </c>
      <c r="N37" s="293"/>
    </row>
    <row r="38" spans="1:14" s="211" customFormat="1" ht="11.4">
      <c r="A38" s="248" t="s">
        <v>12</v>
      </c>
      <c r="B38" s="251">
        <f t="shared" ref="B38:B46" si="5">D38+F38</f>
        <v>3846</v>
      </c>
      <c r="C38" s="215"/>
      <c r="D38" s="251">
        <v>669</v>
      </c>
      <c r="E38" s="251" t="s">
        <v>184</v>
      </c>
      <c r="F38" s="251">
        <v>3177</v>
      </c>
      <c r="G38" s="215"/>
      <c r="H38" s="215"/>
      <c r="I38" s="423">
        <f>B38/($B$37)*100</f>
        <v>10.026068821689261</v>
      </c>
      <c r="J38" s="423"/>
      <c r="K38" s="223">
        <f>D38/($D$37)*100</f>
        <v>3.0990874137212212</v>
      </c>
      <c r="L38" s="426"/>
      <c r="M38" s="426">
        <f t="shared" ref="M38:M46" si="6">F38/($F$37)*100</f>
        <v>18.941155428367018</v>
      </c>
      <c r="N38" s="222"/>
    </row>
    <row r="39" spans="1:14" s="211" customFormat="1">
      <c r="A39" s="248" t="s">
        <v>151</v>
      </c>
      <c r="B39" s="251">
        <f t="shared" si="5"/>
        <v>1150</v>
      </c>
      <c r="C39" s="215"/>
      <c r="D39" s="251">
        <f>D40+D41</f>
        <v>439</v>
      </c>
      <c r="E39" s="251" t="s">
        <v>184</v>
      </c>
      <c r="F39" s="251">
        <f>F40+F41</f>
        <v>711</v>
      </c>
      <c r="G39" s="215" t="s">
        <v>184</v>
      </c>
      <c r="H39" s="215"/>
      <c r="I39" s="423">
        <f t="shared" ref="I39:I46" si="7">B39/($B$37)*100</f>
        <v>2.9979144942648595</v>
      </c>
      <c r="J39" s="423"/>
      <c r="K39" s="223">
        <f t="shared" ref="K39:K46" si="8">D39/($D$37)*100</f>
        <v>2.0336313522027147</v>
      </c>
      <c r="L39" s="426"/>
      <c r="M39" s="426">
        <f t="shared" si="6"/>
        <v>4.2389554641387948</v>
      </c>
      <c r="N39" s="222"/>
    </row>
    <row r="40" spans="1:14" s="211" customFormat="1">
      <c r="A40" s="424" t="s">
        <v>152</v>
      </c>
      <c r="B40" s="251">
        <f t="shared" si="5"/>
        <v>840</v>
      </c>
      <c r="C40" s="215" t="s">
        <v>184</v>
      </c>
      <c r="D40" s="251">
        <v>439</v>
      </c>
      <c r="E40" s="251" t="s">
        <v>184</v>
      </c>
      <c r="F40" s="251">
        <v>401</v>
      </c>
      <c r="G40" s="215" t="s">
        <v>184</v>
      </c>
      <c r="H40" s="215"/>
      <c r="I40" s="423">
        <f t="shared" si="7"/>
        <v>2.1897810218978102</v>
      </c>
      <c r="J40" s="423"/>
      <c r="K40" s="223">
        <f t="shared" si="8"/>
        <v>2.0336313522027147</v>
      </c>
      <c r="L40" s="426"/>
      <c r="M40" s="426">
        <f t="shared" si="6"/>
        <v>2.3907470339235677</v>
      </c>
      <c r="N40" s="222"/>
    </row>
    <row r="41" spans="1:14" s="211" customFormat="1" ht="11.4">
      <c r="A41" s="424" t="s">
        <v>20</v>
      </c>
      <c r="B41" s="251">
        <f t="shared" si="5"/>
        <v>310</v>
      </c>
      <c r="C41" s="215" t="s">
        <v>184</v>
      </c>
      <c r="D41" s="251">
        <v>0</v>
      </c>
      <c r="E41" s="251"/>
      <c r="F41" s="251">
        <v>310</v>
      </c>
      <c r="G41" s="215" t="s">
        <v>184</v>
      </c>
      <c r="H41" s="215"/>
      <c r="I41" s="423">
        <f t="shared" si="7"/>
        <v>0.80813347236704902</v>
      </c>
      <c r="J41" s="423"/>
      <c r="K41" s="223">
        <f t="shared" si="8"/>
        <v>0</v>
      </c>
      <c r="L41" s="426"/>
      <c r="M41" s="426">
        <f t="shared" si="6"/>
        <v>1.8482084302152268</v>
      </c>
      <c r="N41" s="222"/>
    </row>
    <row r="42" spans="1:14" s="211" customFormat="1" ht="11.4">
      <c r="A42" s="248" t="s">
        <v>13</v>
      </c>
      <c r="B42" s="251">
        <f t="shared" si="5"/>
        <v>14954</v>
      </c>
      <c r="C42" s="215"/>
      <c r="D42" s="251">
        <v>13529</v>
      </c>
      <c r="E42" s="251"/>
      <c r="F42" s="251">
        <v>1425</v>
      </c>
      <c r="G42" s="215" t="s">
        <v>184</v>
      </c>
      <c r="H42" s="215"/>
      <c r="I42" s="423">
        <f t="shared" si="7"/>
        <v>38.983315954118872</v>
      </c>
      <c r="J42" s="223"/>
      <c r="K42" s="223">
        <f t="shared" si="8"/>
        <v>62.671978505582061</v>
      </c>
      <c r="L42" s="307"/>
      <c r="M42" s="426">
        <f t="shared" si="6"/>
        <v>8.4957968163119304</v>
      </c>
      <c r="N42" s="336"/>
    </row>
    <row r="43" spans="1:14" s="211" customFormat="1">
      <c r="A43" s="248" t="s">
        <v>153</v>
      </c>
      <c r="B43" s="251">
        <f t="shared" si="5"/>
        <v>18012</v>
      </c>
      <c r="C43" s="215"/>
      <c r="D43" s="251">
        <f>SUM(D44:D45)</f>
        <v>6950</v>
      </c>
      <c r="E43" s="251"/>
      <c r="F43" s="251">
        <f>SUM(F44:F45)</f>
        <v>11062</v>
      </c>
      <c r="G43" s="215"/>
      <c r="H43" s="215"/>
      <c r="I43" s="423">
        <f t="shared" si="7"/>
        <v>46.955161626694476</v>
      </c>
      <c r="J43" s="223"/>
      <c r="K43" s="223">
        <f t="shared" si="8"/>
        <v>32.195302728493999</v>
      </c>
      <c r="L43" s="307"/>
      <c r="M43" s="426">
        <f t="shared" si="6"/>
        <v>65.951231145293036</v>
      </c>
      <c r="N43" s="336"/>
    </row>
    <row r="44" spans="1:14" s="211" customFormat="1" ht="11.4">
      <c r="A44" s="424" t="s">
        <v>22</v>
      </c>
      <c r="B44" s="251">
        <f t="shared" si="5"/>
        <v>17660</v>
      </c>
      <c r="C44" s="215"/>
      <c r="D44" s="251">
        <v>6686</v>
      </c>
      <c r="E44" s="251"/>
      <c r="F44" s="251">
        <v>10974</v>
      </c>
      <c r="G44" s="215"/>
      <c r="H44" s="215"/>
      <c r="I44" s="423">
        <f t="shared" si="7"/>
        <v>46.037539103232533</v>
      </c>
      <c r="J44" s="223"/>
      <c r="K44" s="223">
        <f t="shared" si="8"/>
        <v>30.972344466577105</v>
      </c>
      <c r="L44" s="307"/>
      <c r="M44" s="426">
        <f t="shared" si="6"/>
        <v>65.426578429619028</v>
      </c>
      <c r="N44" s="336"/>
    </row>
    <row r="45" spans="1:14" s="211" customFormat="1" ht="11.4">
      <c r="A45" s="424" t="s">
        <v>21</v>
      </c>
      <c r="B45" s="251">
        <f t="shared" si="5"/>
        <v>352</v>
      </c>
      <c r="C45" s="215" t="s">
        <v>184</v>
      </c>
      <c r="D45" s="251">
        <v>264</v>
      </c>
      <c r="E45" s="251" t="s">
        <v>184</v>
      </c>
      <c r="F45" s="251">
        <v>88</v>
      </c>
      <c r="G45" s="215" t="s">
        <v>184</v>
      </c>
      <c r="H45" s="215"/>
      <c r="I45" s="423">
        <f t="shared" si="7"/>
        <v>0.91762252346193951</v>
      </c>
      <c r="J45" s="223"/>
      <c r="K45" s="223">
        <f t="shared" si="8"/>
        <v>1.2229582619168944</v>
      </c>
      <c r="L45" s="307"/>
      <c r="M45" s="426">
        <f t="shared" si="6"/>
        <v>0.52465271567399985</v>
      </c>
      <c r="N45" s="222"/>
    </row>
    <row r="46" spans="1:14" s="211" customFormat="1" ht="11.4">
      <c r="A46" s="248" t="s">
        <v>128</v>
      </c>
      <c r="B46" s="251">
        <f t="shared" si="5"/>
        <v>398</v>
      </c>
      <c r="C46" s="215" t="s">
        <v>184</v>
      </c>
      <c r="D46" s="251">
        <v>0</v>
      </c>
      <c r="E46" s="251"/>
      <c r="F46" s="251">
        <v>398</v>
      </c>
      <c r="G46" s="215" t="s">
        <v>184</v>
      </c>
      <c r="H46" s="215"/>
      <c r="I46" s="423">
        <f t="shared" si="7"/>
        <v>1.0375391032325341</v>
      </c>
      <c r="J46" s="223"/>
      <c r="K46" s="223">
        <f t="shared" si="8"/>
        <v>0</v>
      </c>
      <c r="L46" s="307"/>
      <c r="M46" s="426">
        <f t="shared" si="6"/>
        <v>2.3728611458892268</v>
      </c>
      <c r="N46" s="222"/>
    </row>
    <row r="47" spans="1:14" s="211" customFormat="1" ht="6" customHeight="1" thickBot="1">
      <c r="A47" s="391"/>
      <c r="B47" s="262"/>
      <c r="C47" s="260"/>
      <c r="D47" s="393"/>
      <c r="E47" s="260"/>
      <c r="F47" s="393"/>
      <c r="G47" s="260"/>
      <c r="H47" s="427"/>
      <c r="I47" s="326"/>
      <c r="J47" s="326"/>
      <c r="K47" s="428"/>
      <c r="L47" s="428"/>
      <c r="M47" s="326"/>
      <c r="N47" s="259"/>
    </row>
    <row r="48" spans="1:14" s="269" customFormat="1" ht="6" customHeight="1">
      <c r="A48" s="265"/>
      <c r="C48" s="266"/>
      <c r="D48" s="317"/>
      <c r="E48" s="266"/>
      <c r="F48" s="317"/>
      <c r="G48" s="329"/>
      <c r="H48" s="329"/>
      <c r="I48" s="328"/>
      <c r="J48" s="328"/>
      <c r="K48" s="265"/>
      <c r="L48" s="265"/>
      <c r="M48" s="265"/>
      <c r="N48" s="265"/>
    </row>
    <row r="49" spans="1:14" s="269" customFormat="1" ht="11.4">
      <c r="A49" s="429" t="s">
        <v>156</v>
      </c>
      <c r="C49" s="266"/>
      <c r="D49" s="317"/>
      <c r="E49" s="266"/>
      <c r="F49" s="317"/>
      <c r="G49" s="329"/>
      <c r="H49" s="329"/>
      <c r="I49" s="328"/>
      <c r="J49" s="328"/>
      <c r="K49" s="265"/>
      <c r="L49" s="265"/>
      <c r="M49" s="265"/>
      <c r="N49" s="265"/>
    </row>
    <row r="50" spans="1:14" s="269" customFormat="1" ht="11.4">
      <c r="A50" s="430" t="s">
        <v>154</v>
      </c>
      <c r="B50" s="265"/>
      <c r="C50" s="266"/>
      <c r="D50" s="265"/>
      <c r="E50" s="266"/>
      <c r="F50" s="328"/>
      <c r="G50" s="329"/>
      <c r="H50" s="329"/>
      <c r="I50" s="328"/>
      <c r="J50" s="328"/>
      <c r="K50" s="265"/>
      <c r="L50" s="265"/>
      <c r="M50" s="265"/>
      <c r="N50" s="265"/>
    </row>
    <row r="51" spans="1:14" s="269" customFormat="1" ht="11.4">
      <c r="A51" s="430" t="s">
        <v>155</v>
      </c>
      <c r="B51" s="265"/>
      <c r="C51" s="266"/>
      <c r="D51" s="265"/>
      <c r="E51" s="266"/>
      <c r="F51" s="328"/>
      <c r="G51" s="329"/>
      <c r="H51" s="329"/>
      <c r="I51" s="328"/>
      <c r="J51" s="328"/>
      <c r="K51" s="265"/>
      <c r="L51" s="265"/>
      <c r="M51" s="265"/>
      <c r="N51" s="265"/>
    </row>
    <row r="52" spans="1:14" s="269" customFormat="1" ht="11.4">
      <c r="A52" s="430" t="s">
        <v>177</v>
      </c>
      <c r="B52" s="265"/>
      <c r="C52" s="266"/>
      <c r="D52" s="265"/>
      <c r="E52" s="266"/>
      <c r="F52" s="328"/>
      <c r="G52" s="329"/>
      <c r="H52" s="329"/>
      <c r="I52" s="328"/>
      <c r="J52" s="328"/>
      <c r="K52" s="265"/>
      <c r="L52" s="265"/>
      <c r="M52" s="265"/>
      <c r="N52" s="265"/>
    </row>
    <row r="53" spans="1:14" s="269" customFormat="1" ht="10.199999999999999">
      <c r="A53" s="630" t="s">
        <v>150</v>
      </c>
      <c r="B53" s="631"/>
      <c r="C53" s="631"/>
      <c r="D53" s="631"/>
      <c r="E53" s="631"/>
      <c r="F53" s="631"/>
      <c r="G53" s="631"/>
      <c r="H53" s="631"/>
    </row>
    <row r="54" spans="1:14" s="269" customFormat="1" ht="10.199999999999999">
      <c r="A54" s="270" t="s">
        <v>26</v>
      </c>
      <c r="C54" s="272"/>
      <c r="E54" s="272"/>
      <c r="F54" s="328"/>
      <c r="G54" s="329"/>
      <c r="H54" s="329"/>
      <c r="I54" s="328"/>
      <c r="J54" s="328"/>
    </row>
    <row r="55" spans="1:14" s="269" customFormat="1" ht="10.199999999999999">
      <c r="A55" s="273" t="s">
        <v>118</v>
      </c>
      <c r="B55" s="418"/>
      <c r="C55" s="272"/>
      <c r="D55" s="271"/>
      <c r="E55" s="272"/>
      <c r="F55" s="271"/>
      <c r="G55" s="272"/>
      <c r="H55" s="272"/>
      <c r="I55" s="431"/>
      <c r="J55" s="431"/>
      <c r="K55" s="431"/>
      <c r="L55" s="431"/>
      <c r="M55" s="431"/>
      <c r="N55" s="431"/>
    </row>
    <row r="56" spans="1:14">
      <c r="A56" s="269" t="s">
        <v>213</v>
      </c>
    </row>
    <row r="57" spans="1:14">
      <c r="A57" s="274" t="s">
        <v>185</v>
      </c>
    </row>
    <row r="59" spans="1:14" ht="14.4">
      <c r="A59" s="611" t="s">
        <v>214</v>
      </c>
      <c r="B59" s="612"/>
      <c r="C59" s="612"/>
      <c r="D59" s="612"/>
      <c r="E59" s="612"/>
      <c r="F59" s="612"/>
      <c r="G59" s="612"/>
      <c r="H59" s="612"/>
      <c r="I59" s="612"/>
      <c r="J59" s="612"/>
      <c r="K59" s="612"/>
      <c r="L59" s="613"/>
      <c r="M59" s="613"/>
    </row>
    <row r="60" spans="1:14">
      <c r="A60" s="615" t="s">
        <v>215</v>
      </c>
      <c r="B60" s="615"/>
      <c r="C60" s="615"/>
      <c r="D60" s="615"/>
      <c r="E60" s="615"/>
      <c r="F60" s="615"/>
      <c r="G60" s="615"/>
      <c r="H60" s="615"/>
      <c r="I60" s="615"/>
      <c r="J60" s="615"/>
      <c r="K60" s="615"/>
      <c r="L60" s="615"/>
      <c r="M60" s="615"/>
    </row>
    <row r="61" spans="1:14">
      <c r="A61" s="615"/>
      <c r="B61" s="615"/>
      <c r="C61" s="615"/>
      <c r="D61" s="615"/>
      <c r="E61" s="615"/>
      <c r="F61" s="615"/>
      <c r="G61" s="615"/>
      <c r="H61" s="615"/>
      <c r="I61" s="615"/>
      <c r="J61" s="615"/>
      <c r="K61" s="615"/>
      <c r="L61" s="615"/>
      <c r="M61" s="615"/>
    </row>
    <row r="62" spans="1:14">
      <c r="A62" s="615"/>
      <c r="B62" s="615"/>
      <c r="C62" s="615"/>
      <c r="D62" s="615"/>
      <c r="E62" s="615"/>
      <c r="F62" s="615"/>
      <c r="G62" s="615"/>
      <c r="H62" s="615"/>
      <c r="I62" s="615"/>
      <c r="J62" s="615"/>
      <c r="K62" s="615"/>
      <c r="L62" s="615"/>
      <c r="M62" s="615"/>
    </row>
    <row r="63" spans="1:14">
      <c r="A63" s="615"/>
      <c r="B63" s="615"/>
      <c r="C63" s="615"/>
      <c r="D63" s="615"/>
      <c r="E63" s="615"/>
      <c r="F63" s="615"/>
      <c r="G63" s="615"/>
      <c r="H63" s="615"/>
      <c r="I63" s="615"/>
      <c r="J63" s="615"/>
      <c r="K63" s="615"/>
      <c r="L63" s="615"/>
      <c r="M63" s="615"/>
    </row>
  </sheetData>
  <mergeCells count="17">
    <mergeCell ref="I5:N5"/>
    <mergeCell ref="D7:G7"/>
    <mergeCell ref="P13:T23"/>
    <mergeCell ref="A60:M63"/>
    <mergeCell ref="A1:N1"/>
    <mergeCell ref="I4:N4"/>
    <mergeCell ref="I7:J10"/>
    <mergeCell ref="K7:N7"/>
    <mergeCell ref="K10:L10"/>
    <mergeCell ref="M10:N10"/>
    <mergeCell ref="A4:A10"/>
    <mergeCell ref="B4:G4"/>
    <mergeCell ref="B7:C10"/>
    <mergeCell ref="D10:E10"/>
    <mergeCell ref="F10:G10"/>
    <mergeCell ref="A53:H53"/>
    <mergeCell ref="B5:G5"/>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zoomScaleNormal="100" workbookViewId="0">
      <selection activeCell="S24" sqref="S24"/>
    </sheetView>
  </sheetViews>
  <sheetFormatPr defaultColWidth="11.44140625" defaultRowHeight="13.2"/>
  <cols>
    <col min="1" max="1" width="25.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7" width="2.6640625" style="456" customWidth="1"/>
    <col min="8" max="8" width="1.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6.6640625" style="432" customWidth="1"/>
    <col min="16" max="16384" width="11.44140625" style="432"/>
  </cols>
  <sheetData>
    <row r="1" spans="1:20" ht="25.5" customHeight="1">
      <c r="A1" s="636" t="s">
        <v>205</v>
      </c>
      <c r="B1" s="636"/>
      <c r="C1" s="636"/>
      <c r="D1" s="636"/>
      <c r="E1" s="636"/>
      <c r="F1" s="636"/>
      <c r="G1" s="636"/>
      <c r="H1" s="636"/>
      <c r="I1" s="636"/>
      <c r="J1" s="636"/>
      <c r="K1" s="636"/>
      <c r="L1" s="636"/>
      <c r="M1" s="636"/>
      <c r="N1" s="636"/>
    </row>
    <row r="2" spans="1:20" ht="6" customHeight="1" thickBot="1">
      <c r="A2" s="433"/>
      <c r="B2" s="433"/>
      <c r="C2" s="434"/>
      <c r="D2" s="433"/>
      <c r="E2" s="434"/>
      <c r="F2" s="433"/>
      <c r="G2" s="434"/>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142</v>
      </c>
      <c r="B4" s="619" t="s">
        <v>43</v>
      </c>
      <c r="C4" s="619"/>
      <c r="D4" s="619"/>
      <c r="E4" s="619"/>
      <c r="F4" s="619"/>
      <c r="G4" s="619"/>
      <c r="H4" s="204"/>
      <c r="I4" s="629" t="s">
        <v>44</v>
      </c>
      <c r="J4" s="629"/>
      <c r="K4" s="629"/>
      <c r="L4" s="629"/>
      <c r="M4" s="629"/>
      <c r="N4" s="629"/>
    </row>
    <row r="5" spans="1:20" s="435" customFormat="1" ht="16.2"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3"/>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17"/>
      <c r="F8" s="116"/>
      <c r="G8" s="117"/>
      <c r="H8" s="200"/>
      <c r="I8" s="637"/>
      <c r="J8" s="637"/>
      <c r="K8" s="116"/>
      <c r="L8" s="116"/>
      <c r="M8" s="116"/>
      <c r="N8" s="116"/>
    </row>
    <row r="9" spans="1:20" s="435" customFormat="1" ht="6" customHeight="1">
      <c r="A9" s="640"/>
      <c r="B9" s="637"/>
      <c r="C9" s="637"/>
      <c r="D9" s="200"/>
      <c r="E9" s="118"/>
      <c r="F9" s="200"/>
      <c r="G9" s="118"/>
      <c r="H9" s="200"/>
      <c r="I9" s="637"/>
      <c r="J9" s="637"/>
      <c r="K9" s="200"/>
      <c r="L9" s="200"/>
      <c r="M9" s="200"/>
      <c r="N9" s="200"/>
    </row>
    <row r="10" spans="1:20" s="435" customFormat="1" ht="25.5" customHeight="1">
      <c r="A10" s="640"/>
      <c r="B10" s="637"/>
      <c r="C10" s="637"/>
      <c r="D10" s="639" t="s">
        <v>1</v>
      </c>
      <c r="E10" s="639"/>
      <c r="F10" s="639" t="s">
        <v>2</v>
      </c>
      <c r="G10" s="639"/>
      <c r="H10" s="200"/>
      <c r="I10" s="637"/>
      <c r="J10" s="637"/>
      <c r="K10" s="639" t="s">
        <v>1</v>
      </c>
      <c r="L10" s="639"/>
      <c r="M10" s="639" t="s">
        <v>2</v>
      </c>
      <c r="N10" s="639"/>
    </row>
    <row r="11" spans="1:20" s="435" customFormat="1" ht="6" customHeight="1">
      <c r="A11" s="119"/>
      <c r="B11" s="119"/>
      <c r="C11" s="120"/>
      <c r="D11" s="121"/>
      <c r="E11" s="122"/>
      <c r="F11" s="116"/>
      <c r="G11" s="117"/>
      <c r="H11" s="116"/>
      <c r="I11" s="123"/>
      <c r="J11" s="123"/>
      <c r="K11" s="121"/>
      <c r="L11" s="121"/>
      <c r="M11" s="116"/>
      <c r="N11" s="116"/>
    </row>
    <row r="12" spans="1:20" s="435" customFormat="1" ht="6" customHeight="1">
      <c r="A12" s="436"/>
      <c r="B12" s="437"/>
      <c r="C12" s="220"/>
      <c r="D12" s="437"/>
      <c r="E12" s="220"/>
      <c r="F12" s="437"/>
      <c r="G12" s="220"/>
      <c r="P12" s="617"/>
      <c r="Q12" s="617"/>
      <c r="R12" s="617"/>
      <c r="S12" s="617"/>
      <c r="T12" s="617"/>
    </row>
    <row r="13" spans="1:20" s="442" customFormat="1" ht="12">
      <c r="A13" s="124" t="s">
        <v>45</v>
      </c>
      <c r="B13" s="35">
        <f>D13+F13</f>
        <v>346452</v>
      </c>
      <c r="C13" s="125"/>
      <c r="D13" s="126">
        <f>D14+D19</f>
        <v>89982</v>
      </c>
      <c r="E13" s="125"/>
      <c r="F13" s="126">
        <f>F14+F19</f>
        <v>256470</v>
      </c>
      <c r="G13" s="127"/>
      <c r="H13" s="128"/>
      <c r="I13" s="57">
        <f>I14+I19</f>
        <v>100.38915241271599</v>
      </c>
      <c r="J13" s="129"/>
      <c r="K13" s="57">
        <f>K14+K19</f>
        <v>100.23615907318704</v>
      </c>
      <c r="L13" s="129"/>
      <c r="M13" s="57">
        <f>M14+M19</f>
        <v>100.44294056137134</v>
      </c>
      <c r="N13" s="130"/>
      <c r="P13" s="617"/>
      <c r="Q13" s="617"/>
      <c r="R13" s="617"/>
      <c r="S13" s="617"/>
      <c r="T13" s="617"/>
    </row>
    <row r="14" spans="1:20" s="437" customFormat="1" ht="11.4">
      <c r="A14" s="131" t="s">
        <v>31</v>
      </c>
      <c r="B14" s="45">
        <f t="shared" ref="B14:B19" si="0">D14+F14</f>
        <v>298951</v>
      </c>
      <c r="C14" s="132"/>
      <c r="D14" s="133">
        <f>SUM(D15:D18)</f>
        <v>81466</v>
      </c>
      <c r="E14" s="132"/>
      <c r="F14" s="133">
        <f>SUM(F15:F18)</f>
        <v>217485</v>
      </c>
      <c r="G14" s="134"/>
      <c r="H14" s="135"/>
      <c r="I14" s="47">
        <f>B14*100/(B13-B18)</f>
        <v>86.62509525975851</v>
      </c>
      <c r="J14" s="47"/>
      <c r="K14" s="47">
        <f>D14*100/(D13-D18)</f>
        <v>90.749693661579599</v>
      </c>
      <c r="L14" s="47"/>
      <c r="M14" s="47">
        <f>F14*100/(F13-F18)</f>
        <v>85.17500264354446</v>
      </c>
      <c r="N14" s="135"/>
      <c r="P14" s="617"/>
      <c r="Q14" s="617"/>
      <c r="R14" s="617"/>
      <c r="S14" s="617"/>
      <c r="T14" s="617"/>
    </row>
    <row r="15" spans="1:20" s="435" customFormat="1" ht="11.4">
      <c r="A15" s="136" t="s">
        <v>40</v>
      </c>
      <c r="B15" s="45">
        <f t="shared" si="0"/>
        <v>70021</v>
      </c>
      <c r="C15" s="137"/>
      <c r="D15" s="45">
        <v>66206</v>
      </c>
      <c r="E15" s="45"/>
      <c r="F15" s="45">
        <v>3815</v>
      </c>
      <c r="G15" s="139" t="s">
        <v>184</v>
      </c>
      <c r="H15" s="140"/>
      <c r="I15" s="47">
        <f>B15*100/(B13-B18)</f>
        <v>20.289531713168884</v>
      </c>
      <c r="J15" s="47"/>
      <c r="K15" s="47">
        <f>D15*100/(D13-D18)</f>
        <v>73.750696223682738</v>
      </c>
      <c r="L15" s="47"/>
      <c r="M15" s="47">
        <f>F15*100/(F13-F18)</f>
        <v>1.4940921676672971</v>
      </c>
      <c r="N15" s="140"/>
      <c r="P15" s="617"/>
      <c r="Q15" s="617"/>
      <c r="R15" s="617"/>
      <c r="S15" s="617"/>
      <c r="T15" s="617"/>
    </row>
    <row r="16" spans="1:20" s="435" customFormat="1" ht="11.4">
      <c r="A16" s="136" t="s">
        <v>47</v>
      </c>
      <c r="B16" s="45">
        <f t="shared" si="0"/>
        <v>47251</v>
      </c>
      <c r="C16" s="137"/>
      <c r="D16" s="45">
        <v>13938</v>
      </c>
      <c r="E16" s="45"/>
      <c r="F16" s="45">
        <v>33313</v>
      </c>
      <c r="G16" s="139"/>
      <c r="H16" s="140"/>
      <c r="I16" s="47">
        <f>B16*100/(B13-B18)</f>
        <v>13.691616271960454</v>
      </c>
      <c r="J16" s="47"/>
      <c r="K16" s="47">
        <f>D16*100/(D13-D18)</f>
        <v>15.526345104155062</v>
      </c>
      <c r="L16" s="74"/>
      <c r="M16" s="47">
        <f>F16*100/(F13-F18)</f>
        <v>13.046577295281958</v>
      </c>
      <c r="N16" s="140"/>
      <c r="P16" s="617"/>
      <c r="Q16" s="617"/>
      <c r="R16" s="617"/>
      <c r="S16" s="617"/>
      <c r="T16" s="617"/>
    </row>
    <row r="17" spans="1:20" s="435" customFormat="1" ht="11.4">
      <c r="A17" s="136" t="s">
        <v>41</v>
      </c>
      <c r="B17" s="45">
        <f t="shared" si="0"/>
        <v>180336</v>
      </c>
      <c r="C17" s="137"/>
      <c r="D17" s="45">
        <v>1110</v>
      </c>
      <c r="E17" s="45" t="s">
        <v>184</v>
      </c>
      <c r="F17" s="45">
        <v>179226</v>
      </c>
      <c r="G17" s="134"/>
      <c r="H17" s="135"/>
      <c r="I17" s="47">
        <f>B17*100/(B13-B18)</f>
        <v>52.25479486191319</v>
      </c>
      <c r="J17" s="47"/>
      <c r="K17" s="47">
        <f>D17*100/(D13-D18)</f>
        <v>1.236493260554751</v>
      </c>
      <c r="L17" s="47"/>
      <c r="M17" s="47">
        <f>F17*100/(F13-F18)</f>
        <v>70.191392619223862</v>
      </c>
      <c r="N17" s="135"/>
      <c r="P17" s="617"/>
      <c r="Q17" s="617"/>
      <c r="R17" s="617"/>
      <c r="S17" s="617"/>
      <c r="T17" s="617"/>
    </row>
    <row r="18" spans="1:20" s="435" customFormat="1" ht="11.4">
      <c r="A18" s="141" t="s">
        <v>3</v>
      </c>
      <c r="B18" s="45">
        <f t="shared" si="0"/>
        <v>1343</v>
      </c>
      <c r="C18" s="132" t="s">
        <v>184</v>
      </c>
      <c r="D18" s="45">
        <v>212</v>
      </c>
      <c r="E18" s="45" t="s">
        <v>184</v>
      </c>
      <c r="F18" s="45">
        <v>1131</v>
      </c>
      <c r="G18" s="134" t="s">
        <v>184</v>
      </c>
      <c r="H18" s="135"/>
      <c r="I18" s="74" t="s">
        <v>108</v>
      </c>
      <c r="J18" s="142"/>
      <c r="K18" s="74" t="s">
        <v>108</v>
      </c>
      <c r="L18" s="142"/>
      <c r="M18" s="74" t="s">
        <v>108</v>
      </c>
      <c r="N18" s="143"/>
      <c r="P18" s="617"/>
      <c r="Q18" s="617"/>
      <c r="R18" s="617"/>
      <c r="S18" s="617"/>
      <c r="T18" s="617"/>
    </row>
    <row r="19" spans="1:20" s="435" customFormat="1" ht="11.4">
      <c r="A19" s="144" t="s">
        <v>32</v>
      </c>
      <c r="B19" s="45">
        <f t="shared" si="0"/>
        <v>47501</v>
      </c>
      <c r="C19" s="132"/>
      <c r="D19" s="45">
        <v>8516</v>
      </c>
      <c r="E19" s="45" t="s">
        <v>184</v>
      </c>
      <c r="F19" s="45">
        <v>38985</v>
      </c>
      <c r="G19" s="134"/>
      <c r="H19" s="135"/>
      <c r="I19" s="47">
        <f>B19*100/(B13-B18)</f>
        <v>13.764057152957472</v>
      </c>
      <c r="J19" s="47"/>
      <c r="K19" s="47">
        <f>D19*100/(D13-D18)</f>
        <v>9.4864654116074405</v>
      </c>
      <c r="L19" s="47"/>
      <c r="M19" s="47">
        <f>F19*100/(F13-F18)</f>
        <v>15.267937917826888</v>
      </c>
      <c r="N19" s="135"/>
      <c r="P19" s="617"/>
      <c r="Q19" s="617"/>
      <c r="R19" s="617"/>
      <c r="S19" s="617"/>
      <c r="T19" s="617"/>
    </row>
    <row r="20" spans="1:20" s="435" customFormat="1" ht="6" customHeight="1" thickBot="1">
      <c r="A20" s="448"/>
      <c r="B20" s="448"/>
      <c r="C20" s="449"/>
      <c r="D20" s="448"/>
      <c r="E20" s="449"/>
      <c r="F20" s="450"/>
      <c r="G20" s="451"/>
      <c r="H20" s="450"/>
      <c r="I20" s="450"/>
      <c r="J20" s="450"/>
      <c r="K20" s="448"/>
      <c r="L20" s="448"/>
      <c r="M20" s="448"/>
      <c r="N20" s="450"/>
      <c r="P20" s="617"/>
      <c r="Q20" s="617"/>
      <c r="R20" s="617"/>
      <c r="S20" s="617"/>
      <c r="T20" s="617"/>
    </row>
    <row r="21" spans="1:20" s="274" customFormat="1" ht="6" customHeight="1">
      <c r="A21" s="429"/>
      <c r="C21" s="452"/>
      <c r="D21" s="429"/>
      <c r="E21" s="453"/>
      <c r="F21" s="454"/>
      <c r="G21" s="455"/>
      <c r="H21" s="454"/>
      <c r="I21" s="454"/>
      <c r="J21" s="454"/>
      <c r="K21" s="429"/>
      <c r="L21" s="429"/>
      <c r="M21" s="429"/>
      <c r="N21" s="454"/>
      <c r="P21" s="617"/>
      <c r="Q21" s="617"/>
      <c r="R21" s="617"/>
      <c r="S21" s="617"/>
      <c r="T21" s="617"/>
    </row>
    <row r="22" spans="1:20" s="274" customFormat="1" ht="10.199999999999999">
      <c r="A22" s="630" t="s">
        <v>150</v>
      </c>
      <c r="B22" s="631"/>
      <c r="C22" s="631"/>
      <c r="D22" s="631"/>
      <c r="E22" s="631"/>
      <c r="F22" s="631"/>
      <c r="G22" s="631"/>
      <c r="H22" s="631"/>
      <c r="P22" s="617"/>
      <c r="Q22" s="617"/>
      <c r="R22" s="617"/>
      <c r="S22" s="617"/>
      <c r="T22" s="617"/>
    </row>
    <row r="23" spans="1:20" s="274" customFormat="1" ht="10.199999999999999">
      <c r="A23" s="273" t="s">
        <v>118</v>
      </c>
      <c r="C23" s="452"/>
      <c r="E23" s="452"/>
      <c r="G23" s="452"/>
    </row>
    <row r="24" spans="1:20">
      <c r="A24" s="269" t="s">
        <v>213</v>
      </c>
    </row>
    <row r="25" spans="1:20">
      <c r="A25" s="274" t="s">
        <v>185</v>
      </c>
      <c r="K25" s="457"/>
      <c r="L25" s="457"/>
    </row>
    <row r="26" spans="1:20" ht="11.25" customHeight="1"/>
    <row r="27" spans="1:20" ht="39" customHeight="1">
      <c r="A27" s="636" t="s">
        <v>206</v>
      </c>
      <c r="B27" s="636"/>
      <c r="C27" s="636"/>
      <c r="D27" s="636"/>
      <c r="E27" s="636"/>
      <c r="F27" s="636"/>
      <c r="G27" s="636"/>
      <c r="H27" s="636"/>
      <c r="I27" s="636"/>
      <c r="J27" s="636"/>
      <c r="K27" s="636"/>
      <c r="L27" s="636"/>
      <c r="M27" s="636"/>
      <c r="N27" s="636"/>
    </row>
    <row r="28" spans="1:20" ht="6" customHeight="1" thickBot="1">
      <c r="A28" s="433"/>
      <c r="B28" s="433"/>
      <c r="C28" s="434"/>
      <c r="D28" s="433"/>
      <c r="E28" s="434"/>
      <c r="F28" s="433"/>
      <c r="G28" s="434"/>
      <c r="H28" s="433"/>
      <c r="I28" s="433"/>
      <c r="J28" s="433"/>
      <c r="K28" s="433"/>
      <c r="L28" s="433"/>
      <c r="M28" s="433"/>
      <c r="N28" s="433"/>
    </row>
    <row r="29" spans="1:20" s="435" customFormat="1" ht="6" customHeight="1">
      <c r="A29" s="111"/>
      <c r="B29" s="22"/>
      <c r="C29" s="23"/>
      <c r="D29" s="22"/>
      <c r="E29" s="23"/>
      <c r="F29" s="22"/>
      <c r="G29" s="23"/>
      <c r="H29" s="23"/>
      <c r="I29" s="22"/>
      <c r="J29" s="22"/>
      <c r="K29" s="22"/>
      <c r="L29" s="22"/>
      <c r="M29" s="22"/>
      <c r="N29" s="22"/>
    </row>
    <row r="30" spans="1:20" s="435" customFormat="1" ht="13.5" customHeight="1">
      <c r="A30" s="640" t="s">
        <v>146</v>
      </c>
      <c r="B30" s="619" t="s">
        <v>43</v>
      </c>
      <c r="C30" s="619"/>
      <c r="D30" s="619"/>
      <c r="E30" s="619"/>
      <c r="F30" s="619"/>
      <c r="G30" s="619"/>
      <c r="H30" s="204"/>
      <c r="I30" s="629" t="s">
        <v>44</v>
      </c>
      <c r="J30" s="629"/>
      <c r="K30" s="629"/>
      <c r="L30" s="629"/>
      <c r="M30" s="629"/>
      <c r="N30" s="629"/>
    </row>
    <row r="31" spans="1:20" s="435" customFormat="1" ht="16.2" customHeight="1">
      <c r="A31" s="640"/>
      <c r="B31" s="626"/>
      <c r="C31" s="626"/>
      <c r="D31" s="626"/>
      <c r="E31" s="626"/>
      <c r="F31" s="626"/>
      <c r="G31" s="626"/>
      <c r="H31" s="54"/>
      <c r="I31" s="626"/>
      <c r="J31" s="626"/>
      <c r="K31" s="626"/>
      <c r="L31" s="626"/>
      <c r="M31" s="626"/>
      <c r="N31" s="626"/>
    </row>
    <row r="32" spans="1:20" s="435" customFormat="1" ht="6" customHeight="1">
      <c r="A32" s="640"/>
      <c r="B32" s="114"/>
      <c r="C32" s="115"/>
      <c r="D32" s="114"/>
      <c r="E32" s="115"/>
      <c r="F32" s="114"/>
      <c r="G32" s="115"/>
      <c r="H32" s="113"/>
      <c r="I32" s="114"/>
      <c r="J32" s="114"/>
      <c r="K32" s="114"/>
      <c r="L32" s="114"/>
      <c r="M32" s="114"/>
      <c r="N32" s="114"/>
    </row>
    <row r="33" spans="1:20" s="435" customFormat="1" ht="25.5" customHeight="1">
      <c r="A33" s="640"/>
      <c r="B33" s="637" t="s">
        <v>0</v>
      </c>
      <c r="C33" s="637"/>
      <c r="D33" s="638" t="s">
        <v>54</v>
      </c>
      <c r="E33" s="638"/>
      <c r="F33" s="638"/>
      <c r="G33" s="638"/>
      <c r="H33" s="200"/>
      <c r="I33" s="637" t="s">
        <v>0</v>
      </c>
      <c r="J33" s="637"/>
      <c r="K33" s="638" t="s">
        <v>54</v>
      </c>
      <c r="L33" s="638"/>
      <c r="M33" s="638"/>
      <c r="N33" s="638"/>
    </row>
    <row r="34" spans="1:20" s="435" customFormat="1" ht="6" customHeight="1">
      <c r="A34" s="640"/>
      <c r="B34" s="637"/>
      <c r="C34" s="637"/>
      <c r="D34" s="116"/>
      <c r="E34" s="117"/>
      <c r="F34" s="116"/>
      <c r="G34" s="117"/>
      <c r="H34" s="200"/>
      <c r="I34" s="637"/>
      <c r="J34" s="637"/>
      <c r="K34" s="116"/>
      <c r="L34" s="116"/>
      <c r="M34" s="116"/>
      <c r="N34" s="116"/>
    </row>
    <row r="35" spans="1:20" s="435" customFormat="1" ht="6" customHeight="1">
      <c r="A35" s="640"/>
      <c r="B35" s="637"/>
      <c r="C35" s="637"/>
      <c r="D35" s="200"/>
      <c r="E35" s="118"/>
      <c r="F35" s="200"/>
      <c r="G35" s="118"/>
      <c r="H35" s="200"/>
      <c r="I35" s="637"/>
      <c r="J35" s="637"/>
      <c r="K35" s="200"/>
      <c r="L35" s="200"/>
      <c r="M35" s="200"/>
      <c r="N35" s="200"/>
    </row>
    <row r="36" spans="1:20" s="435" customFormat="1" ht="25.5" customHeight="1">
      <c r="A36" s="640"/>
      <c r="B36" s="637"/>
      <c r="C36" s="637"/>
      <c r="D36" s="639" t="s">
        <v>1</v>
      </c>
      <c r="E36" s="639"/>
      <c r="F36" s="639" t="s">
        <v>2</v>
      </c>
      <c r="G36" s="639"/>
      <c r="H36" s="200"/>
      <c r="I36" s="637"/>
      <c r="J36" s="637"/>
      <c r="K36" s="639" t="s">
        <v>1</v>
      </c>
      <c r="L36" s="639"/>
      <c r="M36" s="639" t="s">
        <v>2</v>
      </c>
      <c r="N36" s="639"/>
    </row>
    <row r="37" spans="1:20" s="435" customFormat="1" ht="6" customHeight="1">
      <c r="A37" s="119"/>
      <c r="B37" s="119"/>
      <c r="C37" s="120"/>
      <c r="D37" s="121"/>
      <c r="E37" s="122"/>
      <c r="F37" s="116"/>
      <c r="G37" s="117"/>
      <c r="H37" s="116"/>
      <c r="I37" s="123"/>
      <c r="J37" s="123"/>
      <c r="K37" s="121"/>
      <c r="L37" s="121"/>
      <c r="M37" s="116"/>
      <c r="N37" s="116"/>
    </row>
    <row r="38" spans="1:20" s="435" customFormat="1" ht="6" customHeight="1">
      <c r="A38" s="436"/>
      <c r="B38" s="437"/>
      <c r="C38" s="220"/>
      <c r="D38" s="437"/>
      <c r="E38" s="220"/>
      <c r="F38" s="437"/>
      <c r="G38" s="220"/>
    </row>
    <row r="39" spans="1:20" s="435" customFormat="1" ht="12">
      <c r="A39" s="145" t="s">
        <v>45</v>
      </c>
      <c r="B39" s="126">
        <f>D39+F39</f>
        <v>346451</v>
      </c>
      <c r="C39" s="125"/>
      <c r="D39" s="126">
        <f>D40+D44</f>
        <v>89982</v>
      </c>
      <c r="E39" s="125"/>
      <c r="F39" s="126">
        <f>F40+F44</f>
        <v>256469</v>
      </c>
      <c r="G39" s="127"/>
      <c r="H39" s="128"/>
      <c r="I39" s="57">
        <f>I40+I44</f>
        <v>100</v>
      </c>
      <c r="J39" s="57"/>
      <c r="K39" s="57">
        <f>K40+K44</f>
        <v>100</v>
      </c>
      <c r="L39" s="57"/>
      <c r="M39" s="57">
        <f>M40+M44</f>
        <v>100.00000000000001</v>
      </c>
      <c r="N39" s="146"/>
      <c r="P39" s="617"/>
      <c r="Q39" s="617"/>
      <c r="R39" s="617"/>
      <c r="S39" s="617"/>
      <c r="T39" s="617"/>
    </row>
    <row r="40" spans="1:20" s="435" customFormat="1" ht="11.4">
      <c r="A40" s="147" t="s">
        <v>31</v>
      </c>
      <c r="B40" s="45">
        <f t="shared" ref="B40:B44" si="1">D40+F40</f>
        <v>298950</v>
      </c>
      <c r="C40" s="132"/>
      <c r="D40" s="138">
        <f>SUM(D41:D43)</f>
        <v>81466</v>
      </c>
      <c r="E40" s="148"/>
      <c r="F40" s="138">
        <f>SUM(F41:F43)</f>
        <v>217484</v>
      </c>
      <c r="G40" s="137"/>
      <c r="H40" s="135"/>
      <c r="I40" s="47">
        <f>(B40-B43)/(B40+B44-B43)*100</f>
        <v>86.025007355104449</v>
      </c>
      <c r="J40" s="47"/>
      <c r="K40" s="47">
        <f>(D40-D43)/(D40+D44-D43)*100</f>
        <v>90.241331102605827</v>
      </c>
      <c r="L40" s="47"/>
      <c r="M40" s="47">
        <f>(F40-F43)/(F40+F44-F43)*100</f>
        <v>84.568585384390076</v>
      </c>
      <c r="N40" s="149"/>
      <c r="P40" s="617"/>
      <c r="Q40" s="617"/>
      <c r="R40" s="617"/>
      <c r="S40" s="617"/>
      <c r="T40" s="617"/>
    </row>
    <row r="41" spans="1:20" s="435" customFormat="1" ht="11.4">
      <c r="A41" s="150" t="s">
        <v>24</v>
      </c>
      <c r="B41" s="45">
        <f t="shared" si="1"/>
        <v>263990</v>
      </c>
      <c r="C41" s="132"/>
      <c r="D41" s="45">
        <v>66112</v>
      </c>
      <c r="E41" s="45"/>
      <c r="F41" s="45">
        <v>197878</v>
      </c>
      <c r="G41" s="132"/>
      <c r="H41" s="143"/>
      <c r="I41" s="47">
        <f>B41*100/SUM(B41,B42,B44)</f>
        <v>77.666960870844363</v>
      </c>
      <c r="J41" s="47"/>
      <c r="K41" s="47">
        <f>D41*100/SUM(D41,D42,D44)</f>
        <v>75.759173102926681</v>
      </c>
      <c r="L41" s="47"/>
      <c r="M41" s="47">
        <f>F41*100/SUM(F41,F42,F44)</f>
        <v>78.325957709571952</v>
      </c>
      <c r="N41" s="143"/>
      <c r="P41" s="617"/>
      <c r="Q41" s="617"/>
      <c r="R41" s="617"/>
      <c r="S41" s="617"/>
      <c r="T41" s="617"/>
    </row>
    <row r="42" spans="1:20" s="435" customFormat="1" ht="11.4">
      <c r="A42" s="150" t="s">
        <v>149</v>
      </c>
      <c r="B42" s="45">
        <f t="shared" si="1"/>
        <v>28409</v>
      </c>
      <c r="C42" s="132"/>
      <c r="D42" s="45">
        <v>12638</v>
      </c>
      <c r="E42" s="45"/>
      <c r="F42" s="45">
        <v>15771</v>
      </c>
      <c r="G42" s="132"/>
      <c r="H42" s="143"/>
      <c r="I42" s="47">
        <f>B42*100/SUM(B41,B42,B44)</f>
        <v>8.3580464842600772</v>
      </c>
      <c r="J42" s="47"/>
      <c r="K42" s="47">
        <f>D42*100/SUM(D41,D42,D44)</f>
        <v>14.482157999679142</v>
      </c>
      <c r="L42" s="47"/>
      <c r="M42" s="47">
        <f>F42*100/SUM(F41,F42,F44)</f>
        <v>6.2426276748181166</v>
      </c>
      <c r="N42" s="143"/>
      <c r="P42" s="617"/>
      <c r="Q42" s="617"/>
      <c r="R42" s="617"/>
      <c r="S42" s="617"/>
      <c r="T42" s="617"/>
    </row>
    <row r="43" spans="1:20" s="435" customFormat="1" ht="11.4">
      <c r="A43" s="108" t="s">
        <v>3</v>
      </c>
      <c r="B43" s="45">
        <f t="shared" si="1"/>
        <v>6551</v>
      </c>
      <c r="C43" s="132"/>
      <c r="D43" s="45">
        <v>2716</v>
      </c>
      <c r="E43" s="45" t="s">
        <v>184</v>
      </c>
      <c r="F43" s="45">
        <v>3835</v>
      </c>
      <c r="G43" s="132"/>
      <c r="H43" s="143"/>
      <c r="I43" s="74" t="s">
        <v>108</v>
      </c>
      <c r="J43" s="142"/>
      <c r="K43" s="74" t="s">
        <v>108</v>
      </c>
      <c r="L43" s="142"/>
      <c r="M43" s="74" t="s">
        <v>108</v>
      </c>
      <c r="N43" s="143"/>
      <c r="P43" s="617"/>
      <c r="Q43" s="617"/>
      <c r="R43" s="617"/>
      <c r="S43" s="617"/>
      <c r="T43" s="617"/>
    </row>
    <row r="44" spans="1:20" s="435" customFormat="1" ht="11.4">
      <c r="A44" s="147" t="s">
        <v>32</v>
      </c>
      <c r="B44" s="45">
        <f t="shared" si="1"/>
        <v>47501</v>
      </c>
      <c r="C44" s="132"/>
      <c r="D44" s="133">
        <f>D19</f>
        <v>8516</v>
      </c>
      <c r="E44" s="132" t="s">
        <v>184</v>
      </c>
      <c r="F44" s="133">
        <f>F19</f>
        <v>38985</v>
      </c>
      <c r="G44" s="132"/>
      <c r="H44" s="143"/>
      <c r="I44" s="47">
        <f>B44*100/(B39-B43)</f>
        <v>13.974992644895558</v>
      </c>
      <c r="J44" s="47"/>
      <c r="K44" s="47">
        <f>D44*100/(D39-D43)</f>
        <v>9.7586688973941733</v>
      </c>
      <c r="L44" s="47"/>
      <c r="M44" s="47">
        <f>F44*100/(F39-F43)</f>
        <v>15.431414615609933</v>
      </c>
      <c r="N44" s="143"/>
      <c r="P44" s="617"/>
      <c r="Q44" s="617"/>
      <c r="R44" s="617"/>
      <c r="S44" s="617"/>
      <c r="T44" s="617"/>
    </row>
    <row r="45" spans="1:20" s="435" customFormat="1" ht="6" customHeight="1" thickBot="1">
      <c r="A45" s="466"/>
      <c r="B45" s="466"/>
      <c r="C45" s="467"/>
      <c r="D45" s="466"/>
      <c r="E45" s="467"/>
      <c r="F45" s="468"/>
      <c r="G45" s="467"/>
      <c r="H45" s="466"/>
      <c r="I45" s="466"/>
      <c r="J45" s="466"/>
      <c r="K45" s="466"/>
      <c r="L45" s="466"/>
      <c r="M45" s="466"/>
      <c r="N45" s="466"/>
      <c r="P45" s="617"/>
      <c r="Q45" s="617"/>
      <c r="R45" s="617"/>
      <c r="S45" s="617"/>
      <c r="T45" s="617"/>
    </row>
    <row r="46" spans="1:20" s="274" customFormat="1" ht="6" customHeight="1">
      <c r="A46" s="429"/>
      <c r="B46" s="429"/>
      <c r="C46" s="453"/>
      <c r="D46" s="429"/>
      <c r="E46" s="453"/>
      <c r="F46" s="429"/>
      <c r="G46" s="453"/>
      <c r="H46" s="429"/>
      <c r="I46" s="429"/>
      <c r="J46" s="429"/>
      <c r="K46" s="429"/>
      <c r="L46" s="429"/>
      <c r="M46" s="429"/>
      <c r="N46" s="429"/>
      <c r="P46" s="617"/>
      <c r="Q46" s="617"/>
      <c r="R46" s="617"/>
      <c r="S46" s="617"/>
      <c r="T46" s="617"/>
    </row>
    <row r="47" spans="1:20" s="274" customFormat="1" ht="10.199999999999999">
      <c r="A47" s="630" t="s">
        <v>150</v>
      </c>
      <c r="B47" s="631"/>
      <c r="C47" s="631"/>
      <c r="D47" s="631"/>
      <c r="E47" s="631"/>
      <c r="F47" s="631"/>
      <c r="G47" s="631"/>
      <c r="H47" s="631"/>
      <c r="P47" s="617"/>
      <c r="Q47" s="617"/>
      <c r="R47" s="617"/>
      <c r="S47" s="617"/>
      <c r="T47" s="617"/>
    </row>
    <row r="48" spans="1:20" s="274" customFormat="1" ht="10.199999999999999">
      <c r="A48" s="270" t="s">
        <v>26</v>
      </c>
      <c r="C48" s="452"/>
      <c r="E48" s="452"/>
      <c r="G48" s="452"/>
      <c r="P48" s="617"/>
      <c r="Q48" s="617"/>
      <c r="R48" s="617"/>
      <c r="S48" s="617"/>
      <c r="T48" s="617"/>
    </row>
    <row r="49" spans="1:20" s="274" customFormat="1" ht="10.199999999999999">
      <c r="A49" s="273" t="s">
        <v>118</v>
      </c>
      <c r="C49" s="452"/>
      <c r="E49" s="452"/>
      <c r="G49" s="452"/>
      <c r="P49" s="617"/>
      <c r="Q49" s="617"/>
      <c r="R49" s="617"/>
      <c r="S49" s="617"/>
      <c r="T49" s="617"/>
    </row>
    <row r="50" spans="1:20">
      <c r="A50" s="269" t="s">
        <v>213</v>
      </c>
    </row>
    <row r="51" spans="1:20" s="433" customFormat="1">
      <c r="A51" s="274" t="s">
        <v>185</v>
      </c>
      <c r="B51" s="465"/>
      <c r="C51" s="434"/>
      <c r="D51" s="465"/>
      <c r="E51" s="434"/>
      <c r="G51" s="434"/>
    </row>
    <row r="52" spans="1:20" s="433" customFormat="1">
      <c r="A52" s="464"/>
      <c r="B52" s="465"/>
      <c r="C52" s="434"/>
      <c r="D52" s="465"/>
      <c r="E52" s="434"/>
      <c r="G52" s="434"/>
    </row>
    <row r="53" spans="1:20" s="433" customFormat="1" ht="14.4">
      <c r="A53" s="611" t="s">
        <v>214</v>
      </c>
      <c r="B53" s="612"/>
      <c r="C53" s="612"/>
      <c r="D53" s="612"/>
      <c r="E53" s="612"/>
      <c r="F53" s="612"/>
      <c r="G53" s="612"/>
      <c r="H53" s="612"/>
      <c r="I53" s="612"/>
      <c r="J53" s="612"/>
      <c r="K53" s="612"/>
      <c r="L53" s="613"/>
      <c r="M53" s="613"/>
    </row>
    <row r="54" spans="1:20" s="433" customFormat="1">
      <c r="A54" s="615" t="s">
        <v>215</v>
      </c>
      <c r="B54" s="615"/>
      <c r="C54" s="615"/>
      <c r="D54" s="615"/>
      <c r="E54" s="615"/>
      <c r="F54" s="615"/>
      <c r="G54" s="615"/>
      <c r="H54" s="615"/>
      <c r="I54" s="615"/>
      <c r="J54" s="615"/>
      <c r="K54" s="615"/>
      <c r="L54" s="615"/>
      <c r="M54" s="615"/>
    </row>
    <row r="55" spans="1:20" s="433" customFormat="1">
      <c r="A55" s="615"/>
      <c r="B55" s="615"/>
      <c r="C55" s="615"/>
      <c r="D55" s="615"/>
      <c r="E55" s="615"/>
      <c r="F55" s="615"/>
      <c r="G55" s="615"/>
      <c r="H55" s="615"/>
      <c r="I55" s="615"/>
      <c r="J55" s="615"/>
      <c r="K55" s="615"/>
      <c r="L55" s="615"/>
      <c r="M55" s="615"/>
    </row>
    <row r="56" spans="1:20" s="433" customFormat="1">
      <c r="A56" s="615"/>
      <c r="B56" s="615"/>
      <c r="C56" s="615"/>
      <c r="D56" s="615"/>
      <c r="E56" s="615"/>
      <c r="F56" s="615"/>
      <c r="G56" s="615"/>
      <c r="H56" s="615"/>
      <c r="I56" s="615"/>
      <c r="J56" s="615"/>
      <c r="K56" s="615"/>
      <c r="L56" s="615"/>
      <c r="M56" s="615"/>
    </row>
    <row r="57" spans="1:20" s="433" customFormat="1">
      <c r="A57" s="615"/>
      <c r="B57" s="615"/>
      <c r="C57" s="615"/>
      <c r="D57" s="615"/>
      <c r="E57" s="615"/>
      <c r="F57" s="615"/>
      <c r="G57" s="615"/>
      <c r="H57" s="615"/>
      <c r="I57" s="615"/>
      <c r="J57" s="615"/>
      <c r="K57" s="615"/>
      <c r="L57" s="615"/>
      <c r="M57" s="615"/>
    </row>
    <row r="58" spans="1:20" s="433" customFormat="1">
      <c r="C58" s="434"/>
      <c r="E58" s="434"/>
      <c r="G58" s="434"/>
    </row>
  </sheetData>
  <mergeCells count="33">
    <mergeCell ref="A4:A10"/>
    <mergeCell ref="B4:G4"/>
    <mergeCell ref="B7:C10"/>
    <mergeCell ref="D7:G7"/>
    <mergeCell ref="D10:E10"/>
    <mergeCell ref="A1:N1"/>
    <mergeCell ref="A27:N27"/>
    <mergeCell ref="I30:N30"/>
    <mergeCell ref="I33:J36"/>
    <mergeCell ref="K33:N33"/>
    <mergeCell ref="K36:L36"/>
    <mergeCell ref="M36:N36"/>
    <mergeCell ref="I4:N4"/>
    <mergeCell ref="I7:J10"/>
    <mergeCell ref="K7:N7"/>
    <mergeCell ref="K10:L10"/>
    <mergeCell ref="M10:N10"/>
    <mergeCell ref="I31:N31"/>
    <mergeCell ref="F10:G10"/>
    <mergeCell ref="B5:G5"/>
    <mergeCell ref="I5:N5"/>
    <mergeCell ref="A47:H47"/>
    <mergeCell ref="B31:G31"/>
    <mergeCell ref="A54:M57"/>
    <mergeCell ref="P12:T22"/>
    <mergeCell ref="P39:T49"/>
    <mergeCell ref="A22:H22"/>
    <mergeCell ref="B30:G30"/>
    <mergeCell ref="A30:A36"/>
    <mergeCell ref="B33:C36"/>
    <mergeCell ref="D33:G33"/>
    <mergeCell ref="D36:E36"/>
    <mergeCell ref="F36:G36"/>
  </mergeCells>
  <phoneticPr fontId="10" type="noConversion"/>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4" sqref="A4:A10"/>
    </sheetView>
  </sheetViews>
  <sheetFormatPr defaultColWidth="11.44140625" defaultRowHeight="13.2"/>
  <cols>
    <col min="1" max="1" width="25.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5.33203125" style="432" customWidth="1"/>
    <col min="16" max="16384" width="11.44140625" style="432"/>
  </cols>
  <sheetData>
    <row r="1" spans="1:20" ht="38.25" customHeight="1">
      <c r="A1" s="636" t="s">
        <v>207</v>
      </c>
      <c r="B1" s="636"/>
      <c r="C1" s="636"/>
      <c r="D1" s="636"/>
      <c r="E1" s="636"/>
      <c r="F1" s="636"/>
      <c r="G1" s="636"/>
      <c r="H1" s="636"/>
      <c r="I1" s="636"/>
      <c r="J1" s="636"/>
      <c r="K1" s="636"/>
      <c r="L1" s="636"/>
      <c r="M1" s="636"/>
      <c r="N1" s="636"/>
    </row>
    <row r="2" spans="1:20" ht="6" customHeight="1" thickBot="1">
      <c r="A2" s="433"/>
      <c r="B2" s="433"/>
      <c r="C2" s="434"/>
      <c r="D2" s="433"/>
      <c r="E2" s="434"/>
      <c r="F2" s="433"/>
      <c r="G2" s="434"/>
      <c r="H2" s="434"/>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114</v>
      </c>
      <c r="B4" s="619" t="s">
        <v>43</v>
      </c>
      <c r="C4" s="619"/>
      <c r="D4" s="619"/>
      <c r="E4" s="619"/>
      <c r="F4" s="619"/>
      <c r="G4" s="619"/>
      <c r="H4" s="204"/>
      <c r="I4" s="629" t="s">
        <v>44</v>
      </c>
      <c r="J4" s="629"/>
      <c r="K4" s="629"/>
      <c r="L4" s="629"/>
      <c r="M4" s="629"/>
      <c r="N4" s="629"/>
    </row>
    <row r="5" spans="1:20" s="435" customFormat="1" ht="14.4"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17"/>
      <c r="F8" s="116"/>
      <c r="G8" s="117"/>
      <c r="H8" s="118"/>
      <c r="I8" s="637"/>
      <c r="J8" s="637"/>
      <c r="K8" s="116"/>
      <c r="L8" s="116"/>
      <c r="M8" s="116"/>
      <c r="N8" s="116"/>
    </row>
    <row r="9" spans="1:20" s="435" customFormat="1" ht="6" customHeight="1">
      <c r="A9" s="640"/>
      <c r="B9" s="637"/>
      <c r="C9" s="637"/>
      <c r="D9" s="200"/>
      <c r="E9" s="118"/>
      <c r="F9" s="200"/>
      <c r="G9" s="118"/>
      <c r="H9" s="118"/>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20"/>
      <c r="D11" s="121"/>
      <c r="E11" s="122"/>
      <c r="F11" s="116"/>
      <c r="G11" s="117"/>
      <c r="H11" s="117"/>
      <c r="I11" s="123"/>
      <c r="J11" s="123"/>
      <c r="K11" s="121"/>
      <c r="L11" s="121"/>
      <c r="M11" s="116"/>
      <c r="N11" s="116"/>
    </row>
    <row r="12" spans="1:20" s="435" customFormat="1" ht="6" customHeight="1">
      <c r="A12" s="436"/>
      <c r="B12" s="437"/>
      <c r="C12" s="220"/>
      <c r="D12" s="437"/>
      <c r="E12" s="220"/>
      <c r="F12" s="437"/>
      <c r="G12" s="220"/>
      <c r="H12" s="220"/>
    </row>
    <row r="13" spans="1:20" s="437" customFormat="1" ht="13.8">
      <c r="A13" s="106" t="s">
        <v>46</v>
      </c>
      <c r="B13" s="126">
        <f>D13+F13</f>
        <v>263988</v>
      </c>
      <c r="C13" s="151"/>
      <c r="D13" s="126">
        <f>D14+D15+D18+D19+D23+D24</f>
        <v>66110</v>
      </c>
      <c r="E13" s="151"/>
      <c r="F13" s="126">
        <f>F14+F15+F18+F19+F23+F24</f>
        <v>197878</v>
      </c>
      <c r="G13" s="151"/>
      <c r="H13" s="151"/>
      <c r="I13" s="152">
        <f>I14+I15+I18+I19+I23</f>
        <v>100</v>
      </c>
      <c r="J13" s="152"/>
      <c r="K13" s="152">
        <f>K14+K15+K18+K19+K23</f>
        <v>100</v>
      </c>
      <c r="L13" s="152"/>
      <c r="M13" s="152">
        <f>M14+M15+M18+M19</f>
        <v>100</v>
      </c>
      <c r="N13" s="106"/>
      <c r="P13" s="617"/>
      <c r="Q13" s="617"/>
      <c r="R13" s="617"/>
      <c r="S13" s="617"/>
      <c r="T13" s="617"/>
    </row>
    <row r="14" spans="1:20" s="437" customFormat="1" ht="11.4">
      <c r="A14" s="153" t="s">
        <v>12</v>
      </c>
      <c r="B14" s="154">
        <f t="shared" ref="B14:B24" si="0">D14+F14</f>
        <v>162987</v>
      </c>
      <c r="C14" s="155"/>
      <c r="D14" s="154">
        <v>3413</v>
      </c>
      <c r="E14" s="154"/>
      <c r="F14" s="154">
        <v>159574</v>
      </c>
      <c r="G14" s="154"/>
      <c r="H14" s="154"/>
      <c r="I14" s="47">
        <f>B14*100/(B13-B24)</f>
        <v>64.222724836869148</v>
      </c>
      <c r="J14" s="47"/>
      <c r="K14" s="47">
        <f>D14*100/(D13-D24)</f>
        <v>5.4440757991450264</v>
      </c>
      <c r="L14" s="47"/>
      <c r="M14" s="47">
        <f>F14*100/(F13-F24)</f>
        <v>83.506373893203275</v>
      </c>
      <c r="N14" s="139"/>
      <c r="P14" s="617"/>
      <c r="Q14" s="617"/>
      <c r="R14" s="617"/>
      <c r="S14" s="617"/>
      <c r="T14" s="617"/>
    </row>
    <row r="15" spans="1:20" s="437" customFormat="1" ht="11.4">
      <c r="A15" s="153" t="s">
        <v>17</v>
      </c>
      <c r="B15" s="154">
        <f t="shared" si="0"/>
        <v>44331</v>
      </c>
      <c r="C15" s="155"/>
      <c r="D15" s="154">
        <f>D16+D17</f>
        <v>26757</v>
      </c>
      <c r="E15" s="154"/>
      <c r="F15" s="154">
        <f>F16+F17</f>
        <v>17574</v>
      </c>
      <c r="G15" s="154"/>
      <c r="H15" s="154"/>
      <c r="I15" s="47">
        <f>B15*100/(B13-B24)</f>
        <v>17.468004287110297</v>
      </c>
      <c r="J15" s="47"/>
      <c r="K15" s="47">
        <f>D15*100/(D13-D24)</f>
        <v>42.680086773432016</v>
      </c>
      <c r="L15" s="47"/>
      <c r="M15" s="47">
        <f>F15*100/(F13-F24)</f>
        <v>9.1966173361522205</v>
      </c>
      <c r="N15" s="139"/>
      <c r="P15" s="617"/>
      <c r="Q15" s="617"/>
      <c r="R15" s="617"/>
      <c r="S15" s="617"/>
      <c r="T15" s="617"/>
    </row>
    <row r="16" spans="1:20" s="437" customFormat="1" ht="11.4">
      <c r="A16" s="108" t="s">
        <v>19</v>
      </c>
      <c r="B16" s="154">
        <f t="shared" si="0"/>
        <v>3175</v>
      </c>
      <c r="C16" s="137" t="s">
        <v>184</v>
      </c>
      <c r="D16" s="154">
        <v>1952</v>
      </c>
      <c r="E16" s="154" t="s">
        <v>184</v>
      </c>
      <c r="F16" s="154">
        <v>1223</v>
      </c>
      <c r="G16" s="154" t="s">
        <v>184</v>
      </c>
      <c r="H16" s="154"/>
      <c r="I16" s="47">
        <f>B16*100/(B13-B24)</f>
        <v>1.2510638968571699</v>
      </c>
      <c r="J16" s="47"/>
      <c r="K16" s="47">
        <f>D16*100/(D13-D24)</f>
        <v>3.1136349135455879</v>
      </c>
      <c r="L16" s="47"/>
      <c r="M16" s="47">
        <f>F16*100/(F13-F24)</f>
        <v>0.64000586105122137</v>
      </c>
      <c r="N16" s="156"/>
      <c r="P16" s="617"/>
      <c r="Q16" s="617"/>
      <c r="R16" s="617"/>
      <c r="S16" s="617"/>
      <c r="T16" s="617"/>
    </row>
    <row r="17" spans="1:20" s="437" customFormat="1" ht="11.4">
      <c r="A17" s="108" t="s">
        <v>20</v>
      </c>
      <c r="B17" s="154">
        <f t="shared" si="0"/>
        <v>41156</v>
      </c>
      <c r="C17" s="137"/>
      <c r="D17" s="154">
        <v>24805</v>
      </c>
      <c r="E17" s="154"/>
      <c r="F17" s="154">
        <v>16351</v>
      </c>
      <c r="G17" s="154"/>
      <c r="H17" s="154"/>
      <c r="I17" s="47">
        <f>B17*100/(B13-B24)</f>
        <v>16.216940390253129</v>
      </c>
      <c r="J17" s="47"/>
      <c r="K17" s="47">
        <f>D17*100/(D13-D24)</f>
        <v>39.566451859886428</v>
      </c>
      <c r="L17" s="47"/>
      <c r="M17" s="47">
        <f>F17*100/(F13-F24)</f>
        <v>8.5566114751009987</v>
      </c>
      <c r="N17" s="156"/>
      <c r="P17" s="617"/>
      <c r="Q17" s="617"/>
      <c r="R17" s="617"/>
      <c r="S17" s="617"/>
      <c r="T17" s="617"/>
    </row>
    <row r="18" spans="1:20" s="437" customFormat="1" ht="11.4">
      <c r="A18" s="153" t="s">
        <v>13</v>
      </c>
      <c r="B18" s="154">
        <f t="shared" si="0"/>
        <v>25593</v>
      </c>
      <c r="C18" s="137"/>
      <c r="D18" s="154">
        <v>19867</v>
      </c>
      <c r="E18" s="154"/>
      <c r="F18" s="154">
        <v>5726</v>
      </c>
      <c r="G18" s="154"/>
      <c r="H18" s="154"/>
      <c r="I18" s="47">
        <f>B18*100/(B13-B24)</f>
        <v>10.084560098351353</v>
      </c>
      <c r="J18" s="47"/>
      <c r="K18" s="47">
        <f>D18*100/(D13-D24)</f>
        <v>31.689848784533911</v>
      </c>
      <c r="L18" s="47"/>
      <c r="M18" s="47">
        <f>F18*100/(F13-F24)</f>
        <v>2.9964624369413686</v>
      </c>
      <c r="N18" s="139"/>
      <c r="P18" s="617"/>
      <c r="Q18" s="617"/>
      <c r="R18" s="617"/>
      <c r="S18" s="617"/>
      <c r="T18" s="617"/>
    </row>
    <row r="19" spans="1:20" s="437" customFormat="1" ht="11.4">
      <c r="A19" s="153" t="s">
        <v>16</v>
      </c>
      <c r="B19" s="154">
        <f t="shared" si="0"/>
        <v>20831</v>
      </c>
      <c r="C19" s="137"/>
      <c r="D19" s="154">
        <f>SUM(D20:D22)</f>
        <v>12613</v>
      </c>
      <c r="E19" s="154"/>
      <c r="F19" s="154">
        <f>SUM(F20:F22)</f>
        <v>8218</v>
      </c>
      <c r="G19" s="154"/>
      <c r="H19" s="154"/>
      <c r="I19" s="47">
        <f>B19*100/(B13-B24)</f>
        <v>8.2081612710021119</v>
      </c>
      <c r="J19" s="47"/>
      <c r="K19" s="47">
        <f>D19*100/(D13-D24)</f>
        <v>20.118994449052511</v>
      </c>
      <c r="L19" s="47"/>
      <c r="M19" s="47">
        <f>F19*100/(F13-F24)</f>
        <v>4.3005463337031378</v>
      </c>
      <c r="N19" s="139"/>
      <c r="P19" s="617"/>
      <c r="Q19" s="617"/>
      <c r="R19" s="617"/>
      <c r="S19" s="617"/>
      <c r="T19" s="617"/>
    </row>
    <row r="20" spans="1:20" s="437" customFormat="1">
      <c r="A20" s="108" t="s">
        <v>168</v>
      </c>
      <c r="B20" s="154">
        <f t="shared" si="0"/>
        <v>3966</v>
      </c>
      <c r="C20" s="137"/>
      <c r="D20" s="154">
        <v>3482</v>
      </c>
      <c r="E20" s="154"/>
      <c r="F20" s="154">
        <v>484</v>
      </c>
      <c r="G20" s="154" t="s">
        <v>184</v>
      </c>
      <c r="H20" s="154"/>
      <c r="I20" s="47">
        <f>B20*100/(B13-B24)</f>
        <v>1.5627462724206411</v>
      </c>
      <c r="J20" s="47"/>
      <c r="K20" s="47">
        <f>D20*100/(D13-D24)</f>
        <v>5.554137689019333</v>
      </c>
      <c r="L20" s="47"/>
      <c r="M20" s="47">
        <f>F20*100/(F13-F24)</f>
        <v>0.25328114206769514</v>
      </c>
      <c r="N20" s="156"/>
      <c r="P20" s="617"/>
      <c r="Q20" s="617"/>
      <c r="R20" s="617"/>
      <c r="S20" s="617"/>
      <c r="T20" s="617"/>
    </row>
    <row r="21" spans="1:20" s="437" customFormat="1" ht="11.4">
      <c r="A21" s="108" t="s">
        <v>22</v>
      </c>
      <c r="B21" s="154">
        <f t="shared" si="0"/>
        <v>9583</v>
      </c>
      <c r="C21" s="137"/>
      <c r="D21" s="154">
        <v>5921</v>
      </c>
      <c r="E21" s="154"/>
      <c r="F21" s="154">
        <v>3662</v>
      </c>
      <c r="G21" s="154"/>
      <c r="H21" s="154"/>
      <c r="I21" s="47">
        <f>B21*100/(B13-B24)</f>
        <v>3.7760457712070106</v>
      </c>
      <c r="J21" s="47"/>
      <c r="K21" s="47">
        <f>D21*100/(D13-D24)</f>
        <v>9.4445862310980662</v>
      </c>
      <c r="L21" s="47"/>
      <c r="M21" s="47">
        <f>F21*100/(F13-F24)</f>
        <v>1.9163544261402885</v>
      </c>
      <c r="N21" s="156"/>
      <c r="P21" s="617"/>
      <c r="Q21" s="617"/>
      <c r="R21" s="617"/>
      <c r="S21" s="617"/>
      <c r="T21" s="617"/>
    </row>
    <row r="22" spans="1:20" s="437" customFormat="1" ht="11.4">
      <c r="A22" s="108" t="s">
        <v>21</v>
      </c>
      <c r="B22" s="154">
        <f t="shared" si="0"/>
        <v>7282</v>
      </c>
      <c r="C22" s="137"/>
      <c r="D22" s="154">
        <v>3210</v>
      </c>
      <c r="E22" s="154" t="s">
        <v>184</v>
      </c>
      <c r="F22" s="154">
        <v>4072</v>
      </c>
      <c r="G22" s="154" t="s">
        <v>184</v>
      </c>
      <c r="H22" s="154"/>
      <c r="I22" s="47">
        <f>B22*100/(B13-B24)</f>
        <v>2.86936922737446</v>
      </c>
      <c r="J22" s="47"/>
      <c r="K22" s="47">
        <f>D22*100/(D13-D24)</f>
        <v>5.1202705289351114</v>
      </c>
      <c r="L22" s="47"/>
      <c r="M22" s="47">
        <f>F22*100/(F13-F24)</f>
        <v>2.130910765495154</v>
      </c>
      <c r="N22" s="156"/>
      <c r="P22" s="617"/>
      <c r="Q22" s="617"/>
      <c r="R22" s="617"/>
      <c r="S22" s="617"/>
      <c r="T22" s="617"/>
    </row>
    <row r="23" spans="1:20" s="437" customFormat="1" ht="11.4">
      <c r="A23" s="153" t="s">
        <v>128</v>
      </c>
      <c r="B23" s="154">
        <f t="shared" si="0"/>
        <v>42</v>
      </c>
      <c r="C23" s="137" t="s">
        <v>184</v>
      </c>
      <c r="D23" s="154">
        <v>42</v>
      </c>
      <c r="E23" s="154" t="s">
        <v>184</v>
      </c>
      <c r="F23" s="154">
        <v>0</v>
      </c>
      <c r="G23" s="154"/>
      <c r="H23" s="154"/>
      <c r="I23" s="47">
        <f>B23*100/(B13-B24)</f>
        <v>1.6549506667086971E-2</v>
      </c>
      <c r="J23" s="47"/>
      <c r="K23" s="47">
        <f>D23*100/(D13-D24)</f>
        <v>6.6994193836534169E-2</v>
      </c>
      <c r="L23" s="47"/>
      <c r="M23" s="47">
        <f>F23*100/(F13-F24)</f>
        <v>0</v>
      </c>
      <c r="N23" s="156"/>
      <c r="P23" s="617"/>
      <c r="Q23" s="617"/>
      <c r="R23" s="617"/>
      <c r="S23" s="617"/>
      <c r="T23" s="617"/>
    </row>
    <row r="24" spans="1:20" s="437" customFormat="1" ht="11.4">
      <c r="A24" s="153" t="s">
        <v>3</v>
      </c>
      <c r="B24" s="154">
        <f t="shared" si="0"/>
        <v>10204</v>
      </c>
      <c r="C24" s="137"/>
      <c r="D24" s="154">
        <v>3418</v>
      </c>
      <c r="E24" s="154" t="s">
        <v>184</v>
      </c>
      <c r="F24" s="154">
        <v>6786</v>
      </c>
      <c r="G24" s="154"/>
      <c r="H24" s="154"/>
      <c r="I24" s="74" t="s">
        <v>108</v>
      </c>
      <c r="J24" s="47"/>
      <c r="K24" s="74" t="s">
        <v>108</v>
      </c>
      <c r="L24" s="47"/>
      <c r="M24" s="74" t="s">
        <v>108</v>
      </c>
      <c r="N24" s="156"/>
    </row>
    <row r="25" spans="1:20" s="437" customFormat="1" ht="6" customHeight="1">
      <c r="A25" s="421"/>
      <c r="B25" s="474"/>
      <c r="C25" s="470"/>
      <c r="D25" s="474"/>
      <c r="E25" s="470"/>
      <c r="F25" s="474"/>
      <c r="G25" s="470"/>
      <c r="H25" s="470"/>
      <c r="I25" s="475"/>
      <c r="J25" s="475"/>
      <c r="K25" s="475"/>
      <c r="L25" s="475"/>
      <c r="M25" s="475"/>
      <c r="N25" s="421"/>
    </row>
    <row r="26" spans="1:20" s="435" customFormat="1" ht="13.8">
      <c r="A26" s="106" t="s">
        <v>46</v>
      </c>
      <c r="B26" s="35">
        <f>D26+F26</f>
        <v>263990</v>
      </c>
      <c r="C26" s="157"/>
      <c r="D26" s="126">
        <f>D27+D28</f>
        <v>66112</v>
      </c>
      <c r="E26" s="125"/>
      <c r="F26" s="126">
        <f>F27+F28</f>
        <v>197878</v>
      </c>
      <c r="G26" s="151"/>
      <c r="H26" s="151"/>
      <c r="I26" s="57">
        <f>I27+I28</f>
        <v>100</v>
      </c>
      <c r="J26" s="57"/>
      <c r="K26" s="57">
        <f>K27+K28</f>
        <v>100</v>
      </c>
      <c r="L26" s="57"/>
      <c r="M26" s="57">
        <f>M27+M28</f>
        <v>100</v>
      </c>
      <c r="N26" s="158"/>
    </row>
    <row r="27" spans="1:20" s="435" customFormat="1" ht="11.4">
      <c r="A27" s="159" t="s">
        <v>4</v>
      </c>
      <c r="B27" s="45">
        <f>D27+F27</f>
        <v>239793</v>
      </c>
      <c r="C27" s="160"/>
      <c r="D27" s="45">
        <v>50390</v>
      </c>
      <c r="E27" s="45"/>
      <c r="F27" s="45">
        <v>189403</v>
      </c>
      <c r="G27" s="137"/>
      <c r="H27" s="137"/>
      <c r="I27" s="47">
        <f>B27*100/(B28+B27)</f>
        <v>90.834122504640334</v>
      </c>
      <c r="J27" s="47"/>
      <c r="K27" s="47">
        <f>D27*100/(D28+D27)</f>
        <v>76.219143272023231</v>
      </c>
      <c r="L27" s="47"/>
      <c r="M27" s="47">
        <f>F27*100/(F28+F27)</f>
        <v>95.717057985223221</v>
      </c>
      <c r="N27" s="135"/>
    </row>
    <row r="28" spans="1:20" s="435" customFormat="1" ht="11.4">
      <c r="A28" s="159" t="s">
        <v>5</v>
      </c>
      <c r="B28" s="45">
        <f>D28+F28</f>
        <v>24197</v>
      </c>
      <c r="C28" s="160"/>
      <c r="D28" s="45">
        <v>15722</v>
      </c>
      <c r="E28" s="45"/>
      <c r="F28" s="45">
        <v>8475</v>
      </c>
      <c r="G28" s="137"/>
      <c r="H28" s="137"/>
      <c r="I28" s="47">
        <f>B28*100/(B27+B28)</f>
        <v>9.1658774953596733</v>
      </c>
      <c r="J28" s="47"/>
      <c r="K28" s="47">
        <f>D28*100/(D27+D28)</f>
        <v>23.780856727976765</v>
      </c>
      <c r="L28" s="47"/>
      <c r="M28" s="47">
        <f>F28*100/(F27+F28)</f>
        <v>4.2829420147767818</v>
      </c>
      <c r="N28" s="135"/>
    </row>
    <row r="29" spans="1:20" s="435" customFormat="1" ht="6" customHeight="1">
      <c r="A29" s="477"/>
      <c r="B29" s="443"/>
      <c r="C29" s="254"/>
      <c r="D29" s="443"/>
      <c r="E29" s="254"/>
      <c r="F29" s="443"/>
      <c r="G29" s="220"/>
      <c r="H29" s="220"/>
      <c r="I29" s="223"/>
      <c r="J29" s="223"/>
      <c r="K29" s="223"/>
      <c r="L29" s="223"/>
      <c r="M29" s="223"/>
      <c r="N29" s="445"/>
    </row>
    <row r="30" spans="1:20" s="435" customFormat="1" ht="12">
      <c r="A30" s="458" t="s">
        <v>4</v>
      </c>
      <c r="B30" s="478">
        <f>D30+F30</f>
        <v>239791</v>
      </c>
      <c r="C30" s="440"/>
      <c r="D30" s="478">
        <f>D31+D32+D35+D36+D40+D41</f>
        <v>50389</v>
      </c>
      <c r="E30" s="440"/>
      <c r="F30" s="478">
        <f>F31+F32+F35+F36+F40+F41</f>
        <v>189402</v>
      </c>
      <c r="G30" s="440"/>
      <c r="H30" s="440"/>
      <c r="I30" s="479">
        <f>I31+I32+I35+I36+I40</f>
        <v>100.00000000000001</v>
      </c>
      <c r="J30" s="479"/>
      <c r="K30" s="479">
        <f>K31+K32+K35+K36+K40</f>
        <v>100</v>
      </c>
      <c r="L30" s="479"/>
      <c r="M30" s="479">
        <f>M31+M32+M35+M36</f>
        <v>100</v>
      </c>
      <c r="N30" s="480"/>
    </row>
    <row r="31" spans="1:20" s="435" customFormat="1" ht="12">
      <c r="A31" s="471" t="s">
        <v>12</v>
      </c>
      <c r="B31" s="472">
        <f t="shared" ref="B31:B41" si="1">D31+F31</f>
        <v>160603</v>
      </c>
      <c r="C31" s="440"/>
      <c r="D31" s="472">
        <v>3413</v>
      </c>
      <c r="E31" s="472"/>
      <c r="F31" s="472">
        <v>157190</v>
      </c>
      <c r="G31" s="440"/>
      <c r="H31" s="440"/>
      <c r="I31" s="481">
        <f>B31*100/(B30-B41)</f>
        <v>69.449645623154069</v>
      </c>
      <c r="J31" s="481"/>
      <c r="K31" s="481">
        <f>D31*100/(D30-D41)</f>
        <v>7.0839992527864837</v>
      </c>
      <c r="L31" s="481"/>
      <c r="M31" s="481">
        <f>F31*100/(F30-F41)</f>
        <v>85.862392938297504</v>
      </c>
      <c r="N31" s="480"/>
    </row>
    <row r="32" spans="1:20" s="435" customFormat="1" ht="12">
      <c r="A32" s="471" t="s">
        <v>17</v>
      </c>
      <c r="B32" s="472">
        <f t="shared" si="1"/>
        <v>43858</v>
      </c>
      <c r="C32" s="440"/>
      <c r="D32" s="472">
        <f>D33+D34</f>
        <v>26757</v>
      </c>
      <c r="E32" s="472"/>
      <c r="F32" s="472">
        <f>F33+F34</f>
        <v>17101</v>
      </c>
      <c r="G32" s="440"/>
      <c r="H32" s="440"/>
      <c r="I32" s="481">
        <f>B32*100/(B30-B41)</f>
        <v>18.965539608477368</v>
      </c>
      <c r="J32" s="479"/>
      <c r="K32" s="481">
        <f>D32*100/(D30-D41)</f>
        <v>55.536644596193362</v>
      </c>
      <c r="L32" s="479"/>
      <c r="M32" s="481">
        <f>F32*100/(F30-F41)</f>
        <v>9.3411335430868725</v>
      </c>
      <c r="N32" s="480"/>
    </row>
    <row r="33" spans="1:14" s="435" customFormat="1" ht="12">
      <c r="A33" s="424" t="s">
        <v>19</v>
      </c>
      <c r="B33" s="472">
        <f t="shared" si="1"/>
        <v>2978</v>
      </c>
      <c r="C33" s="440" t="s">
        <v>184</v>
      </c>
      <c r="D33" s="472">
        <v>1952</v>
      </c>
      <c r="E33" s="472" t="s">
        <v>184</v>
      </c>
      <c r="F33" s="472">
        <v>1026</v>
      </c>
      <c r="G33" s="440" t="s">
        <v>184</v>
      </c>
      <c r="H33" s="440"/>
      <c r="I33" s="481">
        <f>B33*100/(B30-B41)</f>
        <v>1.2877782150131243</v>
      </c>
      <c r="J33" s="479"/>
      <c r="K33" s="481">
        <f>D33*100/(D30-D41)</f>
        <v>4.0515577326220971</v>
      </c>
      <c r="L33" s="479"/>
      <c r="M33" s="481">
        <f>F33*100/(F30-F41)</f>
        <v>0.56043523859465127</v>
      </c>
      <c r="N33" s="480"/>
    </row>
    <row r="34" spans="1:14" s="435" customFormat="1" ht="12">
      <c r="A34" s="424" t="s">
        <v>20</v>
      </c>
      <c r="B34" s="472">
        <f t="shared" si="1"/>
        <v>40880</v>
      </c>
      <c r="C34" s="440"/>
      <c r="D34" s="472">
        <v>24805</v>
      </c>
      <c r="E34" s="472"/>
      <c r="F34" s="472">
        <v>16075</v>
      </c>
      <c r="G34" s="440"/>
      <c r="H34" s="440"/>
      <c r="I34" s="481">
        <f>B34*100/(B30-B41)</f>
        <v>17.677761393464245</v>
      </c>
      <c r="J34" s="479"/>
      <c r="K34" s="481">
        <f>D34*100/(D30-D41)</f>
        <v>51.485086863571269</v>
      </c>
      <c r="L34" s="479"/>
      <c r="M34" s="481">
        <f>F34*100/(F30-F41)</f>
        <v>8.7806983044922209</v>
      </c>
      <c r="N34" s="480"/>
    </row>
    <row r="35" spans="1:14" s="435" customFormat="1" ht="12">
      <c r="A35" s="471" t="s">
        <v>13</v>
      </c>
      <c r="B35" s="472">
        <f t="shared" si="1"/>
        <v>15706</v>
      </c>
      <c r="C35" s="440"/>
      <c r="D35" s="472">
        <v>10617</v>
      </c>
      <c r="E35" s="472"/>
      <c r="F35" s="472">
        <v>5089</v>
      </c>
      <c r="G35" s="440"/>
      <c r="H35" s="440"/>
      <c r="I35" s="481">
        <f>B35*100/(B30-B41)</f>
        <v>6.7917544140349664</v>
      </c>
      <c r="J35" s="479"/>
      <c r="K35" s="481">
        <f>D35*100/(D30-D41)</f>
        <v>22.036571950434837</v>
      </c>
      <c r="L35" s="479"/>
      <c r="M35" s="481">
        <f>F35*100/(F30-F41)</f>
        <v>2.7797806327565109</v>
      </c>
      <c r="N35" s="480"/>
    </row>
    <row r="36" spans="1:14" s="435" customFormat="1" ht="11.4">
      <c r="A36" s="471" t="s">
        <v>16</v>
      </c>
      <c r="B36" s="472">
        <f t="shared" si="1"/>
        <v>11042</v>
      </c>
      <c r="C36" s="220"/>
      <c r="D36" s="472">
        <f>SUM(D37:D39)</f>
        <v>7350</v>
      </c>
      <c r="E36" s="472"/>
      <c r="F36" s="472">
        <f>SUM(F37:F39)</f>
        <v>3692</v>
      </c>
      <c r="G36" s="220"/>
      <c r="H36" s="220"/>
      <c r="I36" s="481">
        <f>B36*100/(B30-B41)</f>
        <v>4.7748982707101808</v>
      </c>
      <c r="J36" s="481"/>
      <c r="K36" s="481">
        <f>D36*100/(D30-D41)</f>
        <v>15.25560929035472</v>
      </c>
      <c r="L36" s="481"/>
      <c r="M36" s="481">
        <f>F36*100/(F30-F41)</f>
        <v>2.0166928858591153</v>
      </c>
      <c r="N36" s="437"/>
    </row>
    <row r="37" spans="1:14" s="435" customFormat="1">
      <c r="A37" s="424" t="s">
        <v>168</v>
      </c>
      <c r="B37" s="472">
        <f t="shared" si="1"/>
        <v>3966</v>
      </c>
      <c r="C37" s="220"/>
      <c r="D37" s="472">
        <v>3482</v>
      </c>
      <c r="E37" s="472"/>
      <c r="F37" s="472">
        <v>484</v>
      </c>
      <c r="G37" s="220" t="s">
        <v>184</v>
      </c>
      <c r="H37" s="220"/>
      <c r="I37" s="481">
        <f>B37*100/(B30-B41)</f>
        <v>1.7150196107260076</v>
      </c>
      <c r="J37" s="481"/>
      <c r="K37" s="481">
        <f>D37*100/(D30-D41)</f>
        <v>7.2272151767367525</v>
      </c>
      <c r="L37" s="481"/>
      <c r="M37" s="481">
        <f>F37*100/(F30-F41)</f>
        <v>0.26437685719279846</v>
      </c>
      <c r="N37" s="437"/>
    </row>
    <row r="38" spans="1:14" s="435" customFormat="1" ht="11.4">
      <c r="A38" s="424" t="s">
        <v>22</v>
      </c>
      <c r="B38" s="472">
        <f t="shared" si="1"/>
        <v>1632</v>
      </c>
      <c r="C38" s="220" t="s">
        <v>184</v>
      </c>
      <c r="D38" s="472">
        <v>1295</v>
      </c>
      <c r="E38" s="472" t="s">
        <v>184</v>
      </c>
      <c r="F38" s="472">
        <v>337</v>
      </c>
      <c r="G38" s="220" t="s">
        <v>184</v>
      </c>
      <c r="H38" s="220"/>
      <c r="I38" s="481">
        <f>B38*100/(B30-B41)</f>
        <v>0.70572667793869004</v>
      </c>
      <c r="J38" s="481"/>
      <c r="K38" s="481">
        <f>D38*100/(D30-D41)</f>
        <v>2.6878930654434505</v>
      </c>
      <c r="L38" s="481"/>
      <c r="M38" s="481">
        <f>F38*100/(F30-F41)</f>
        <v>0.18408058031812621</v>
      </c>
      <c r="N38" s="437"/>
    </row>
    <row r="39" spans="1:14" s="435" customFormat="1" ht="11.4">
      <c r="A39" s="424" t="s">
        <v>21</v>
      </c>
      <c r="B39" s="472">
        <f t="shared" si="1"/>
        <v>5444</v>
      </c>
      <c r="C39" s="220"/>
      <c r="D39" s="472">
        <v>2573</v>
      </c>
      <c r="E39" s="472" t="s">
        <v>184</v>
      </c>
      <c r="F39" s="472">
        <v>2871</v>
      </c>
      <c r="G39" s="220" t="s">
        <v>184</v>
      </c>
      <c r="H39" s="220"/>
      <c r="I39" s="481">
        <f>B39*100/(B30-B41)</f>
        <v>2.354151982045483</v>
      </c>
      <c r="J39" s="481"/>
      <c r="K39" s="481">
        <f>D39*100/(D30-D41)</f>
        <v>5.3405010481745157</v>
      </c>
      <c r="L39" s="481"/>
      <c r="M39" s="481">
        <f>F39*100/(F30-F41)</f>
        <v>1.5682354483481908</v>
      </c>
      <c r="N39" s="437"/>
    </row>
    <row r="40" spans="1:14" s="435" customFormat="1" ht="11.4">
      <c r="A40" s="471" t="s">
        <v>128</v>
      </c>
      <c r="B40" s="472">
        <f t="shared" si="1"/>
        <v>42</v>
      </c>
      <c r="C40" s="220" t="s">
        <v>184</v>
      </c>
      <c r="D40" s="472">
        <v>42</v>
      </c>
      <c r="E40" s="472" t="s">
        <v>184</v>
      </c>
      <c r="F40" s="472">
        <v>0</v>
      </c>
      <c r="G40" s="220"/>
      <c r="H40" s="220"/>
      <c r="I40" s="481">
        <f>B40*100/(B30-B41)</f>
        <v>1.8162083623422171E-2</v>
      </c>
      <c r="J40" s="481"/>
      <c r="K40" s="481">
        <f>D40*100/(D30-D41)</f>
        <v>8.7174910230598396E-2</v>
      </c>
      <c r="L40" s="481"/>
      <c r="M40" s="481">
        <f>F40*100/(F30-F41)</f>
        <v>0</v>
      </c>
      <c r="N40" s="437"/>
    </row>
    <row r="41" spans="1:14" s="435" customFormat="1" ht="11.4">
      <c r="A41" s="471" t="s">
        <v>3</v>
      </c>
      <c r="B41" s="472">
        <f t="shared" si="1"/>
        <v>8540</v>
      </c>
      <c r="C41" s="220"/>
      <c r="D41" s="472">
        <v>2210</v>
      </c>
      <c r="E41" s="472" t="s">
        <v>184</v>
      </c>
      <c r="F41" s="472">
        <v>6330</v>
      </c>
      <c r="G41" s="220"/>
      <c r="H41" s="220"/>
      <c r="I41" s="249" t="s">
        <v>108</v>
      </c>
      <c r="J41" s="481"/>
      <c r="K41" s="249" t="s">
        <v>108</v>
      </c>
      <c r="L41" s="481"/>
      <c r="M41" s="249" t="s">
        <v>108</v>
      </c>
      <c r="N41" s="437"/>
    </row>
    <row r="42" spans="1:14" s="435" customFormat="1" ht="6" customHeight="1">
      <c r="A42" s="482"/>
      <c r="B42" s="472"/>
      <c r="C42" s="220"/>
      <c r="D42" s="472"/>
      <c r="E42" s="220"/>
      <c r="F42" s="472"/>
      <c r="G42" s="220"/>
      <c r="H42" s="220"/>
      <c r="I42" s="481"/>
      <c r="J42" s="481"/>
      <c r="K42" s="481"/>
      <c r="L42" s="481"/>
      <c r="M42" s="481"/>
      <c r="N42" s="437"/>
    </row>
    <row r="43" spans="1:14" s="435" customFormat="1" ht="12">
      <c r="A43" s="458" t="s">
        <v>5</v>
      </c>
      <c r="B43" s="478">
        <f t="shared" ref="B43:B52" si="2">D43+F43</f>
        <v>24196</v>
      </c>
      <c r="C43" s="483"/>
      <c r="D43" s="478">
        <f>D44+D45+D48+D49+D52</f>
        <v>15721</v>
      </c>
      <c r="E43" s="440"/>
      <c r="F43" s="478">
        <f>F44+F45+F48+F49+F52</f>
        <v>8475</v>
      </c>
      <c r="G43" s="440"/>
      <c r="H43" s="440"/>
      <c r="I43" s="479">
        <f>I44+I45+I48+I49</f>
        <v>100</v>
      </c>
      <c r="J43" s="479"/>
      <c r="K43" s="479">
        <f>K44+K45+K48+K49</f>
        <v>100</v>
      </c>
      <c r="L43" s="479"/>
      <c r="M43" s="479">
        <f>M44+M45+M48+M49</f>
        <v>100</v>
      </c>
      <c r="N43" s="480"/>
    </row>
    <row r="44" spans="1:14" s="435" customFormat="1" ht="12">
      <c r="A44" s="471" t="s">
        <v>12</v>
      </c>
      <c r="B44" s="472">
        <f t="shared" si="2"/>
        <v>2384</v>
      </c>
      <c r="C44" s="440"/>
      <c r="D44" s="472">
        <v>0</v>
      </c>
      <c r="E44" s="472"/>
      <c r="F44" s="472">
        <v>2384</v>
      </c>
      <c r="G44" s="440"/>
      <c r="H44" s="440"/>
      <c r="I44" s="481">
        <f>B44*100/(B43-B52)</f>
        <v>10.580507722350434</v>
      </c>
      <c r="J44" s="481"/>
      <c r="K44" s="481">
        <f>D44*100/(D43-D52)</f>
        <v>0</v>
      </c>
      <c r="L44" s="481"/>
      <c r="M44" s="481">
        <f>F44*100/(F43-F52)</f>
        <v>29.729392692355656</v>
      </c>
      <c r="N44" s="480"/>
    </row>
    <row r="45" spans="1:14" s="435" customFormat="1" ht="12">
      <c r="A45" s="471" t="s">
        <v>17</v>
      </c>
      <c r="B45" s="472">
        <f t="shared" si="2"/>
        <v>473</v>
      </c>
      <c r="C45" s="220"/>
      <c r="D45" s="472">
        <f>D46+D47</f>
        <v>0</v>
      </c>
      <c r="E45" s="472"/>
      <c r="F45" s="472">
        <f>F46+F47</f>
        <v>473</v>
      </c>
      <c r="G45" s="220"/>
      <c r="H45" s="220"/>
      <c r="I45" s="481">
        <f>B45*100/(B43-B52)</f>
        <v>2.0992366412213741</v>
      </c>
      <c r="J45" s="479"/>
      <c r="K45" s="481">
        <f>D45*100/(D43-D52)</f>
        <v>0</v>
      </c>
      <c r="L45" s="479"/>
      <c r="M45" s="481">
        <f>F45*100/(F43-F52)</f>
        <v>5.8984910836762685</v>
      </c>
      <c r="N45" s="480"/>
    </row>
    <row r="46" spans="1:14" s="435" customFormat="1" ht="12">
      <c r="A46" s="424" t="s">
        <v>19</v>
      </c>
      <c r="B46" s="472">
        <f t="shared" si="2"/>
        <v>197</v>
      </c>
      <c r="C46" s="220" t="s">
        <v>184</v>
      </c>
      <c r="D46" s="472">
        <v>0</v>
      </c>
      <c r="E46" s="472"/>
      <c r="F46" s="472">
        <v>197</v>
      </c>
      <c r="G46" s="220" t="s">
        <v>184</v>
      </c>
      <c r="H46" s="220"/>
      <c r="I46" s="481">
        <f>B46*100/(B43-B52)</f>
        <v>0.87431208947274985</v>
      </c>
      <c r="J46" s="479"/>
      <c r="K46" s="481">
        <f>D46*100/(D43-D52)</f>
        <v>0</v>
      </c>
      <c r="L46" s="479"/>
      <c r="M46" s="481">
        <f>F46*100/(F43-F52)</f>
        <v>2.4566654196283828</v>
      </c>
      <c r="N46" s="480"/>
    </row>
    <row r="47" spans="1:14" s="435" customFormat="1" ht="12">
      <c r="A47" s="424" t="s">
        <v>20</v>
      </c>
      <c r="B47" s="472">
        <f t="shared" si="2"/>
        <v>276</v>
      </c>
      <c r="C47" s="220" t="s">
        <v>184</v>
      </c>
      <c r="D47" s="472">
        <v>0</v>
      </c>
      <c r="E47" s="472"/>
      <c r="F47" s="472">
        <v>276</v>
      </c>
      <c r="G47" s="220" t="s">
        <v>184</v>
      </c>
      <c r="H47" s="220"/>
      <c r="I47" s="481">
        <f>B47*100/(B43-B52)</f>
        <v>1.2249245517486242</v>
      </c>
      <c r="J47" s="479"/>
      <c r="K47" s="481">
        <f>D47*100/(D43-D52)</f>
        <v>0</v>
      </c>
      <c r="L47" s="479"/>
      <c r="M47" s="481">
        <f>F47*100/(F43-F52)</f>
        <v>3.4418256640478861</v>
      </c>
      <c r="N47" s="480"/>
    </row>
    <row r="48" spans="1:14" s="435" customFormat="1" ht="12">
      <c r="A48" s="471" t="s">
        <v>13</v>
      </c>
      <c r="B48" s="472">
        <f t="shared" si="2"/>
        <v>9887</v>
      </c>
      <c r="C48" s="483"/>
      <c r="D48" s="472">
        <v>9250</v>
      </c>
      <c r="E48" s="472"/>
      <c r="F48" s="472">
        <v>637</v>
      </c>
      <c r="G48" s="220" t="s">
        <v>184</v>
      </c>
      <c r="H48" s="220"/>
      <c r="I48" s="481">
        <f>B48*100/(B43-B52)</f>
        <v>43.879815373690754</v>
      </c>
      <c r="J48" s="479"/>
      <c r="K48" s="481">
        <f>D48*100/(D43-D52)</f>
        <v>63.735960862674844</v>
      </c>
      <c r="L48" s="479"/>
      <c r="M48" s="481">
        <f>F48*100/(F43-F52)</f>
        <v>7.9436338695597959</v>
      </c>
      <c r="N48" s="480"/>
    </row>
    <row r="49" spans="1:14" s="435" customFormat="1" ht="12">
      <c r="A49" s="471" t="s">
        <v>16</v>
      </c>
      <c r="B49" s="472">
        <f t="shared" si="2"/>
        <v>9788</v>
      </c>
      <c r="C49" s="483"/>
      <c r="D49" s="472">
        <f>SUM(D50:D51)</f>
        <v>5263</v>
      </c>
      <c r="E49" s="472"/>
      <c r="F49" s="472">
        <f>SUM(F50:F51)</f>
        <v>4525</v>
      </c>
      <c r="G49" s="220"/>
      <c r="H49" s="220"/>
      <c r="I49" s="481">
        <f>B49*100/(B43-B52)</f>
        <v>43.44044026273744</v>
      </c>
      <c r="J49" s="479"/>
      <c r="K49" s="481">
        <f>D49*100/(D43-D52)</f>
        <v>36.264039137325156</v>
      </c>
      <c r="L49" s="479"/>
      <c r="M49" s="481">
        <f>F49*100/(F43-F52)</f>
        <v>56.428482354408281</v>
      </c>
      <c r="N49" s="480"/>
    </row>
    <row r="50" spans="1:14" s="435" customFormat="1" ht="11.4">
      <c r="A50" s="424" t="s">
        <v>22</v>
      </c>
      <c r="B50" s="472">
        <f t="shared" si="2"/>
        <v>7951</v>
      </c>
      <c r="C50" s="484"/>
      <c r="D50" s="472">
        <v>4626</v>
      </c>
      <c r="E50" s="472"/>
      <c r="F50" s="472">
        <v>3325</v>
      </c>
      <c r="G50" s="220"/>
      <c r="H50" s="220"/>
      <c r="I50" s="481">
        <f>B50*100/(B43-B52)</f>
        <v>35.287590981714892</v>
      </c>
      <c r="J50" s="481"/>
      <c r="K50" s="481">
        <f>D50*100/(D43-D52)</f>
        <v>31.874870805484736</v>
      </c>
      <c r="L50" s="481"/>
      <c r="M50" s="481">
        <f>F50*100/(F43-F52)</f>
        <v>41.464022945504425</v>
      </c>
      <c r="N50" s="437"/>
    </row>
    <row r="51" spans="1:14" s="435" customFormat="1" ht="11.4">
      <c r="A51" s="424" t="s">
        <v>21</v>
      </c>
      <c r="B51" s="472">
        <f t="shared" si="2"/>
        <v>1837</v>
      </c>
      <c r="C51" s="485" t="s">
        <v>184</v>
      </c>
      <c r="D51" s="472">
        <v>637</v>
      </c>
      <c r="E51" s="472" t="s">
        <v>184</v>
      </c>
      <c r="F51" s="472">
        <v>1200</v>
      </c>
      <c r="G51" s="220" t="s">
        <v>184</v>
      </c>
      <c r="H51" s="220"/>
      <c r="I51" s="481">
        <f>B51*100/(B43-B52)</f>
        <v>8.1528492810225455</v>
      </c>
      <c r="J51" s="481"/>
      <c r="K51" s="481">
        <f>D51*100/(D43-D52)</f>
        <v>4.3891683318404189</v>
      </c>
      <c r="L51" s="481"/>
      <c r="M51" s="481">
        <f>F51*100/(F43-F52)</f>
        <v>14.964459408903853</v>
      </c>
      <c r="N51" s="437"/>
    </row>
    <row r="52" spans="1:14" s="435" customFormat="1" ht="11.4">
      <c r="A52" s="471" t="s">
        <v>3</v>
      </c>
      <c r="B52" s="472">
        <f t="shared" si="2"/>
        <v>1664</v>
      </c>
      <c r="C52" s="485" t="s">
        <v>184</v>
      </c>
      <c r="D52" s="472">
        <v>1208</v>
      </c>
      <c r="E52" s="472" t="s">
        <v>184</v>
      </c>
      <c r="F52" s="472">
        <v>456</v>
      </c>
      <c r="G52" s="220" t="s">
        <v>184</v>
      </c>
      <c r="H52" s="220"/>
      <c r="I52" s="249" t="s">
        <v>108</v>
      </c>
      <c r="J52" s="249"/>
      <c r="K52" s="249" t="s">
        <v>108</v>
      </c>
      <c r="L52" s="249"/>
      <c r="M52" s="249" t="s">
        <v>108</v>
      </c>
      <c r="N52" s="437"/>
    </row>
    <row r="53" spans="1:14" s="274" customFormat="1" ht="6" customHeight="1" thickBot="1">
      <c r="A53" s="448"/>
      <c r="B53" s="448"/>
      <c r="C53" s="449"/>
      <c r="D53" s="448"/>
      <c r="E53" s="449"/>
      <c r="F53" s="448"/>
      <c r="G53" s="449"/>
      <c r="H53" s="463"/>
      <c r="I53" s="448"/>
      <c r="J53" s="448"/>
      <c r="K53" s="448"/>
      <c r="L53" s="448"/>
      <c r="M53" s="448"/>
      <c r="N53" s="448"/>
    </row>
    <row r="54" spans="1:14" s="274" customFormat="1" ht="6" customHeight="1">
      <c r="A54" s="429"/>
      <c r="B54" s="429"/>
      <c r="C54" s="453"/>
      <c r="D54" s="429"/>
      <c r="E54" s="453"/>
      <c r="F54" s="429"/>
      <c r="G54" s="453"/>
      <c r="H54" s="453"/>
      <c r="I54" s="429"/>
      <c r="J54" s="429"/>
      <c r="K54" s="429"/>
      <c r="L54" s="429"/>
      <c r="M54" s="429"/>
      <c r="N54" s="429"/>
    </row>
    <row r="55" spans="1:14" s="274" customFormat="1" ht="11.4">
      <c r="A55" s="429" t="s">
        <v>42</v>
      </c>
      <c r="B55" s="429"/>
      <c r="C55" s="453"/>
      <c r="D55" s="429"/>
      <c r="E55" s="453"/>
      <c r="F55" s="429"/>
      <c r="G55" s="453"/>
      <c r="H55" s="453"/>
      <c r="I55" s="429"/>
      <c r="J55" s="429"/>
      <c r="K55" s="429"/>
      <c r="L55" s="429"/>
      <c r="M55" s="429"/>
      <c r="N55" s="429"/>
    </row>
    <row r="56" spans="1:14" s="274" customFormat="1" ht="11.4">
      <c r="A56" s="429" t="s">
        <v>172</v>
      </c>
      <c r="B56" s="429"/>
      <c r="C56" s="453"/>
      <c r="D56" s="429"/>
      <c r="E56" s="453"/>
      <c r="F56" s="429"/>
      <c r="G56" s="453"/>
      <c r="H56" s="453"/>
      <c r="I56" s="429"/>
      <c r="J56" s="429"/>
      <c r="K56" s="429"/>
      <c r="L56" s="429"/>
      <c r="M56" s="429"/>
      <c r="N56" s="429"/>
    </row>
    <row r="57" spans="1:14" s="269" customFormat="1" ht="10.199999999999999">
      <c r="A57" s="630" t="s">
        <v>150</v>
      </c>
      <c r="B57" s="631"/>
      <c r="C57" s="631"/>
      <c r="D57" s="631"/>
      <c r="E57" s="631"/>
      <c r="F57" s="631"/>
      <c r="G57" s="631"/>
      <c r="H57" s="631"/>
    </row>
    <row r="58" spans="1:14">
      <c r="A58" s="270" t="s">
        <v>26</v>
      </c>
      <c r="B58" s="486"/>
      <c r="C58" s="452"/>
      <c r="D58" s="486"/>
      <c r="E58" s="452"/>
      <c r="F58" s="486"/>
      <c r="G58" s="452"/>
      <c r="H58" s="452"/>
      <c r="I58" s="429"/>
      <c r="J58" s="429"/>
      <c r="K58" s="274"/>
      <c r="L58" s="274"/>
      <c r="M58" s="274"/>
      <c r="N58" s="274"/>
    </row>
    <row r="59" spans="1:14">
      <c r="A59" s="273" t="s">
        <v>118</v>
      </c>
      <c r="B59" s="274"/>
      <c r="C59" s="452"/>
      <c r="D59" s="274"/>
      <c r="E59" s="452"/>
      <c r="F59" s="274"/>
      <c r="G59" s="452"/>
      <c r="H59" s="452"/>
      <c r="I59" s="274"/>
      <c r="J59" s="274"/>
      <c r="K59" s="274"/>
      <c r="L59" s="274"/>
      <c r="M59" s="274"/>
      <c r="N59" s="274"/>
    </row>
    <row r="60" spans="1:14">
      <c r="A60" s="269" t="s">
        <v>213</v>
      </c>
    </row>
    <row r="61" spans="1:14">
      <c r="A61" s="274" t="s">
        <v>185</v>
      </c>
    </row>
    <row r="62" spans="1:14">
      <c r="A62" s="487"/>
      <c r="B62" s="487"/>
      <c r="D62" s="487"/>
      <c r="F62" s="487"/>
      <c r="I62" s="487"/>
      <c r="J62" s="487"/>
      <c r="K62" s="487"/>
      <c r="L62" s="487"/>
      <c r="M62" s="487"/>
    </row>
    <row r="63" spans="1:14" ht="14.4">
      <c r="A63" s="611" t="s">
        <v>214</v>
      </c>
      <c r="B63" s="612"/>
      <c r="C63" s="612"/>
      <c r="D63" s="612"/>
      <c r="E63" s="612"/>
      <c r="F63" s="612"/>
      <c r="G63" s="612"/>
      <c r="H63" s="612"/>
      <c r="I63" s="612"/>
      <c r="J63" s="612"/>
      <c r="K63" s="612"/>
      <c r="L63" s="613"/>
      <c r="M63" s="613"/>
    </row>
    <row r="64" spans="1:14">
      <c r="A64" s="615" t="s">
        <v>215</v>
      </c>
      <c r="B64" s="615"/>
      <c r="C64" s="615"/>
      <c r="D64" s="615"/>
      <c r="E64" s="615"/>
      <c r="F64" s="615"/>
      <c r="G64" s="615"/>
      <c r="H64" s="615"/>
      <c r="I64" s="615"/>
      <c r="J64" s="615"/>
      <c r="K64" s="615"/>
      <c r="L64" s="615"/>
      <c r="M64" s="615"/>
    </row>
    <row r="65" spans="1:13">
      <c r="A65" s="615"/>
      <c r="B65" s="615"/>
      <c r="C65" s="615"/>
      <c r="D65" s="615"/>
      <c r="E65" s="615"/>
      <c r="F65" s="615"/>
      <c r="G65" s="615"/>
      <c r="H65" s="615"/>
      <c r="I65" s="615"/>
      <c r="J65" s="615"/>
      <c r="K65" s="615"/>
      <c r="L65" s="615"/>
      <c r="M65" s="615"/>
    </row>
    <row r="66" spans="1:13">
      <c r="A66" s="615"/>
      <c r="B66" s="615"/>
      <c r="C66" s="615"/>
      <c r="D66" s="615"/>
      <c r="E66" s="615"/>
      <c r="F66" s="615"/>
      <c r="G66" s="615"/>
      <c r="H66" s="615"/>
      <c r="I66" s="615"/>
      <c r="J66" s="615"/>
      <c r="K66" s="615"/>
      <c r="L66" s="615"/>
      <c r="M66" s="615"/>
    </row>
    <row r="67" spans="1:13">
      <c r="A67" s="615"/>
      <c r="B67" s="615"/>
      <c r="C67" s="615"/>
      <c r="D67" s="615"/>
      <c r="E67" s="615"/>
      <c r="F67" s="615"/>
      <c r="G67" s="615"/>
      <c r="H67" s="615"/>
      <c r="I67" s="615"/>
      <c r="J67" s="615"/>
      <c r="K67" s="615"/>
      <c r="L67" s="615"/>
      <c r="M67" s="615"/>
    </row>
    <row r="68" spans="1:13">
      <c r="A68" s="487"/>
      <c r="B68" s="487"/>
      <c r="D68" s="487"/>
      <c r="F68" s="487"/>
      <c r="I68" s="487"/>
      <c r="J68" s="487"/>
      <c r="K68" s="487"/>
      <c r="L68" s="487"/>
      <c r="M68" s="487"/>
    </row>
    <row r="69" spans="1:13">
      <c r="A69" s="487"/>
      <c r="B69" s="487"/>
      <c r="D69" s="487"/>
      <c r="F69" s="487"/>
      <c r="I69" s="487"/>
      <c r="J69" s="487"/>
      <c r="K69" s="487"/>
      <c r="L69" s="487"/>
      <c r="M69" s="487"/>
    </row>
    <row r="70" spans="1:13">
      <c r="A70" s="487"/>
      <c r="B70" s="487"/>
      <c r="I70" s="487"/>
      <c r="J70" s="487"/>
      <c r="K70" s="487"/>
      <c r="L70" s="487"/>
      <c r="M70" s="487"/>
    </row>
    <row r="71" spans="1:13">
      <c r="A71" s="487"/>
      <c r="B71" s="487"/>
      <c r="I71" s="487"/>
      <c r="J71" s="487"/>
      <c r="K71" s="487"/>
      <c r="L71" s="487"/>
      <c r="M71" s="487"/>
    </row>
    <row r="72" spans="1:13">
      <c r="A72" s="487"/>
      <c r="B72" s="487"/>
      <c r="I72" s="487"/>
      <c r="J72" s="487"/>
      <c r="K72" s="487"/>
      <c r="L72" s="487"/>
      <c r="M72" s="487"/>
    </row>
    <row r="73" spans="1:13">
      <c r="A73" s="487"/>
      <c r="B73" s="487"/>
      <c r="D73" s="487"/>
      <c r="F73" s="487"/>
      <c r="I73" s="487"/>
      <c r="J73" s="487"/>
      <c r="K73" s="487"/>
      <c r="L73" s="487"/>
      <c r="M73" s="487"/>
    </row>
  </sheetData>
  <mergeCells count="17">
    <mergeCell ref="D10:E10"/>
    <mergeCell ref="F10:G10"/>
    <mergeCell ref="B5:G5"/>
    <mergeCell ref="A64:M67"/>
    <mergeCell ref="A1:N1"/>
    <mergeCell ref="P13:T23"/>
    <mergeCell ref="A57:H57"/>
    <mergeCell ref="I4:N4"/>
    <mergeCell ref="I7:J10"/>
    <mergeCell ref="K7:N7"/>
    <mergeCell ref="K10:L10"/>
    <mergeCell ref="M10:N10"/>
    <mergeCell ref="A4:A10"/>
    <mergeCell ref="I5:N5"/>
    <mergeCell ref="B4:G4"/>
    <mergeCell ref="B7:C10"/>
    <mergeCell ref="D7:G7"/>
  </mergeCells>
  <phoneticPr fontId="10" type="noConversion"/>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1"/>
  <sheetViews>
    <sheetView zoomScaleNormal="100" workbookViewId="0">
      <pane xSplit="1" ySplit="11" topLeftCell="B45" activePane="bottomRight" state="frozen"/>
      <selection activeCell="B12" sqref="B12"/>
      <selection pane="topRight" activeCell="B12" sqref="B12"/>
      <selection pane="bottomLeft" activeCell="B12" sqref="B12"/>
      <selection pane="bottomRight" activeCell="A67" sqref="A67:M71"/>
    </sheetView>
  </sheetViews>
  <sheetFormatPr defaultColWidth="11.44140625" defaultRowHeight="13.2"/>
  <cols>
    <col min="1" max="1" width="25.6640625" style="206" customWidth="1"/>
    <col min="2" max="2" width="8.6640625" style="206" customWidth="1"/>
    <col min="3" max="3" width="2.6640625" style="275" customWidth="1"/>
    <col min="4" max="4" width="8.6640625" style="206" customWidth="1"/>
    <col min="5" max="5" width="2.6640625" style="275" customWidth="1"/>
    <col min="6" max="6" width="8.6640625" style="206" customWidth="1"/>
    <col min="7" max="8" width="2.6640625" style="275" customWidth="1"/>
    <col min="9" max="9" width="1.6640625" style="206" customWidth="1"/>
    <col min="10" max="10" width="8.6640625" style="206" customWidth="1"/>
    <col min="11" max="11" width="2.6640625" style="206" customWidth="1"/>
    <col min="12" max="12" width="8.6640625" style="206" customWidth="1"/>
    <col min="13" max="13" width="2.6640625" style="206" customWidth="1"/>
    <col min="14" max="14" width="8.6640625" style="206" customWidth="1"/>
    <col min="15" max="15" width="2.6640625" style="206" customWidth="1"/>
    <col min="16" max="16" width="6.77734375" style="432" customWidth="1"/>
    <col min="17" max="16384" width="11.44140625" style="432"/>
  </cols>
  <sheetData>
    <row r="1" spans="1:21" ht="38.25" customHeight="1">
      <c r="A1" s="636" t="s">
        <v>208</v>
      </c>
      <c r="B1" s="636"/>
      <c r="C1" s="636"/>
      <c r="D1" s="636"/>
      <c r="E1" s="636"/>
      <c r="F1" s="636"/>
      <c r="G1" s="636"/>
      <c r="H1" s="636"/>
      <c r="I1" s="636"/>
      <c r="J1" s="636"/>
      <c r="K1" s="636"/>
      <c r="L1" s="636"/>
      <c r="M1" s="636"/>
      <c r="N1" s="636"/>
      <c r="O1" s="636"/>
    </row>
    <row r="2" spans="1:21" ht="6" customHeight="1" thickBot="1">
      <c r="A2" s="433"/>
      <c r="B2" s="433"/>
      <c r="C2" s="434"/>
      <c r="D2" s="433"/>
      <c r="E2" s="434"/>
      <c r="F2" s="433"/>
      <c r="G2" s="434"/>
      <c r="H2" s="434"/>
      <c r="I2" s="433"/>
      <c r="J2" s="433"/>
      <c r="K2" s="433"/>
      <c r="L2" s="433"/>
      <c r="M2" s="433"/>
      <c r="N2" s="433"/>
      <c r="O2" s="433"/>
    </row>
    <row r="3" spans="1:21" s="435" customFormat="1" ht="6" customHeight="1">
      <c r="A3" s="111"/>
      <c r="B3" s="22"/>
      <c r="C3" s="23"/>
      <c r="D3" s="22"/>
      <c r="E3" s="23"/>
      <c r="F3" s="22"/>
      <c r="G3" s="23"/>
      <c r="H3" s="112"/>
      <c r="I3" s="111"/>
      <c r="J3" s="22"/>
      <c r="K3" s="22"/>
      <c r="L3" s="22"/>
      <c r="M3" s="22"/>
      <c r="N3" s="22"/>
      <c r="O3" s="22"/>
    </row>
    <row r="4" spans="1:21" s="435" customFormat="1" ht="13.5" customHeight="1">
      <c r="A4" s="640" t="s">
        <v>115</v>
      </c>
      <c r="B4" s="619" t="s">
        <v>43</v>
      </c>
      <c r="C4" s="619"/>
      <c r="D4" s="619"/>
      <c r="E4" s="619"/>
      <c r="F4" s="619"/>
      <c r="G4" s="619"/>
      <c r="H4" s="199"/>
      <c r="I4" s="113"/>
      <c r="J4" s="629" t="s">
        <v>44</v>
      </c>
      <c r="K4" s="629"/>
      <c r="L4" s="629"/>
      <c r="M4" s="629"/>
      <c r="N4" s="629"/>
      <c r="O4" s="629"/>
    </row>
    <row r="5" spans="1:21" s="435" customFormat="1" ht="13.2" customHeight="1">
      <c r="A5" s="640"/>
      <c r="B5" s="626"/>
      <c r="C5" s="626"/>
      <c r="D5" s="626"/>
      <c r="E5" s="626"/>
      <c r="F5" s="626"/>
      <c r="G5" s="626"/>
      <c r="H5" s="115"/>
      <c r="I5" s="113"/>
      <c r="J5" s="626"/>
      <c r="K5" s="626"/>
      <c r="L5" s="626"/>
      <c r="M5" s="626"/>
      <c r="N5" s="626"/>
      <c r="O5" s="626"/>
    </row>
    <row r="6" spans="1:21" s="435" customFormat="1" ht="6" customHeight="1">
      <c r="A6" s="640"/>
      <c r="B6" s="114"/>
      <c r="C6" s="115"/>
      <c r="D6" s="114"/>
      <c r="E6" s="115"/>
      <c r="F6" s="114"/>
      <c r="G6" s="115"/>
      <c r="H6" s="115"/>
      <c r="I6" s="113"/>
      <c r="J6" s="114"/>
      <c r="K6" s="114"/>
      <c r="L6" s="114"/>
      <c r="M6" s="114"/>
      <c r="N6" s="114"/>
      <c r="O6" s="114"/>
    </row>
    <row r="7" spans="1:21" s="435" customFormat="1" ht="25.5" customHeight="1">
      <c r="A7" s="640"/>
      <c r="B7" s="637" t="s">
        <v>0</v>
      </c>
      <c r="C7" s="637"/>
      <c r="D7" s="638" t="s">
        <v>54</v>
      </c>
      <c r="E7" s="638"/>
      <c r="F7" s="638"/>
      <c r="G7" s="638"/>
      <c r="H7" s="200"/>
      <c r="I7" s="200"/>
      <c r="J7" s="637" t="s">
        <v>0</v>
      </c>
      <c r="K7" s="637"/>
      <c r="L7" s="638" t="s">
        <v>54</v>
      </c>
      <c r="M7" s="638"/>
      <c r="N7" s="638"/>
      <c r="O7" s="638"/>
    </row>
    <row r="8" spans="1:21" s="435" customFormat="1" ht="6" customHeight="1">
      <c r="A8" s="640"/>
      <c r="B8" s="637"/>
      <c r="C8" s="637"/>
      <c r="D8" s="116"/>
      <c r="E8" s="122"/>
      <c r="F8" s="116"/>
      <c r="G8" s="122"/>
      <c r="H8" s="161"/>
      <c r="I8" s="200"/>
      <c r="J8" s="637"/>
      <c r="K8" s="637"/>
      <c r="L8" s="116"/>
      <c r="M8" s="116"/>
      <c r="N8" s="116"/>
      <c r="O8" s="116"/>
    </row>
    <row r="9" spans="1:21" s="435" customFormat="1" ht="6" customHeight="1">
      <c r="A9" s="640"/>
      <c r="B9" s="637"/>
      <c r="C9" s="637"/>
      <c r="D9" s="200"/>
      <c r="E9" s="161"/>
      <c r="F9" s="200"/>
      <c r="G9" s="161"/>
      <c r="H9" s="161"/>
      <c r="I9" s="200"/>
      <c r="J9" s="637"/>
      <c r="K9" s="637"/>
      <c r="L9" s="200"/>
      <c r="M9" s="200"/>
      <c r="N9" s="200"/>
      <c r="O9" s="200"/>
    </row>
    <row r="10" spans="1:21" s="435" customFormat="1" ht="25.5" customHeight="1">
      <c r="A10" s="640"/>
      <c r="B10" s="637"/>
      <c r="C10" s="637"/>
      <c r="D10" s="639" t="s">
        <v>1</v>
      </c>
      <c r="E10" s="639"/>
      <c r="F10" s="639" t="s">
        <v>2</v>
      </c>
      <c r="G10" s="639"/>
      <c r="H10" s="201"/>
      <c r="I10" s="200"/>
      <c r="J10" s="637"/>
      <c r="K10" s="637"/>
      <c r="L10" s="639" t="s">
        <v>1</v>
      </c>
      <c r="M10" s="639"/>
      <c r="N10" s="639" t="s">
        <v>2</v>
      </c>
      <c r="O10" s="639"/>
    </row>
    <row r="11" spans="1:21" s="435" customFormat="1" ht="6" customHeight="1">
      <c r="A11" s="119"/>
      <c r="B11" s="119"/>
      <c r="C11" s="162"/>
      <c r="D11" s="121"/>
      <c r="E11" s="122"/>
      <c r="F11" s="116"/>
      <c r="G11" s="122"/>
      <c r="H11" s="122"/>
      <c r="I11" s="116"/>
      <c r="J11" s="123"/>
      <c r="K11" s="123"/>
      <c r="L11" s="121"/>
      <c r="M11" s="121"/>
      <c r="N11" s="116"/>
      <c r="O11" s="116"/>
    </row>
    <row r="12" spans="1:21" s="435" customFormat="1" ht="6" customHeight="1">
      <c r="A12" s="436"/>
      <c r="B12" s="437"/>
      <c r="C12" s="220"/>
      <c r="D12" s="437"/>
      <c r="E12" s="220"/>
      <c r="F12" s="437"/>
      <c r="G12" s="220"/>
      <c r="H12" s="220"/>
    </row>
    <row r="13" spans="1:21" s="437" customFormat="1" ht="13.8">
      <c r="A13" s="106" t="s">
        <v>46</v>
      </c>
      <c r="B13" s="35">
        <f>D13+F13</f>
        <v>263988</v>
      </c>
      <c r="C13" s="151"/>
      <c r="D13" s="107">
        <f>SUM(D14:D22)</f>
        <v>66110</v>
      </c>
      <c r="E13" s="151"/>
      <c r="F13" s="107">
        <f>SUM(F14:F22)</f>
        <v>197878</v>
      </c>
      <c r="G13" s="151"/>
      <c r="H13" s="151"/>
      <c r="I13" s="106"/>
      <c r="J13" s="40">
        <f>SUM(J14:J21)</f>
        <v>100</v>
      </c>
      <c r="K13" s="40"/>
      <c r="L13" s="40">
        <f>SUM(L14:L21)</f>
        <v>100</v>
      </c>
      <c r="M13" s="40"/>
      <c r="N13" s="40">
        <f>SUM(N14:N20)</f>
        <v>100</v>
      </c>
      <c r="O13" s="106"/>
      <c r="Q13" s="617"/>
      <c r="R13" s="617"/>
      <c r="S13" s="617"/>
      <c r="T13" s="617"/>
      <c r="U13" s="617"/>
    </row>
    <row r="14" spans="1:21" s="437" customFormat="1" ht="11.4">
      <c r="A14" s="153" t="s">
        <v>12</v>
      </c>
      <c r="B14" s="45">
        <f t="shared" ref="B14:B22" si="0">D14+F14</f>
        <v>162987</v>
      </c>
      <c r="C14" s="155"/>
      <c r="D14" s="45">
        <v>3413</v>
      </c>
      <c r="E14" s="45"/>
      <c r="F14" s="45">
        <v>159574</v>
      </c>
      <c r="G14" s="45"/>
      <c r="H14" s="45"/>
      <c r="I14" s="139"/>
      <c r="J14" s="47">
        <f t="shared" ref="J14:J21" si="1">B14*100/SUM($B$14:$B$21)</f>
        <v>64.222724836869148</v>
      </c>
      <c r="K14" s="110"/>
      <c r="L14" s="47">
        <f>D14*100/SUM($D$14:$D$21)</f>
        <v>5.4440757991450264</v>
      </c>
      <c r="M14" s="110"/>
      <c r="N14" s="47">
        <f>F14*100/SUM($F$14:$F$21)</f>
        <v>83.506373893203275</v>
      </c>
      <c r="O14" s="139"/>
      <c r="Q14" s="617"/>
      <c r="R14" s="617"/>
      <c r="S14" s="617"/>
      <c r="T14" s="617"/>
      <c r="U14" s="617"/>
    </row>
    <row r="15" spans="1:21" s="437" customFormat="1" ht="11.4">
      <c r="A15" s="153" t="s">
        <v>19</v>
      </c>
      <c r="B15" s="45">
        <f t="shared" si="0"/>
        <v>3175</v>
      </c>
      <c r="C15" s="137" t="s">
        <v>184</v>
      </c>
      <c r="D15" s="45">
        <v>1952</v>
      </c>
      <c r="E15" s="45" t="s">
        <v>184</v>
      </c>
      <c r="F15" s="45">
        <v>1223</v>
      </c>
      <c r="G15" s="45" t="s">
        <v>184</v>
      </c>
      <c r="H15" s="45"/>
      <c r="I15" s="156"/>
      <c r="J15" s="47">
        <f t="shared" si="1"/>
        <v>1.2510638968571699</v>
      </c>
      <c r="K15" s="110"/>
      <c r="L15" s="47">
        <f t="shared" ref="L15:L21" si="2">D15*100/SUM($D$14:$D$21)</f>
        <v>3.1136349135455879</v>
      </c>
      <c r="M15" s="110"/>
      <c r="N15" s="47">
        <f t="shared" ref="N15:N21" si="3">F15*100/SUM($F$14:$F$21)</f>
        <v>0.64000586105122137</v>
      </c>
      <c r="O15" s="156"/>
      <c r="Q15" s="617"/>
      <c r="R15" s="617"/>
      <c r="S15" s="617"/>
      <c r="T15" s="617"/>
      <c r="U15" s="617"/>
    </row>
    <row r="16" spans="1:21" s="437" customFormat="1" ht="11.4">
      <c r="A16" s="153" t="s">
        <v>20</v>
      </c>
      <c r="B16" s="45">
        <f t="shared" si="0"/>
        <v>41156</v>
      </c>
      <c r="C16" s="137"/>
      <c r="D16" s="45">
        <v>24805</v>
      </c>
      <c r="E16" s="45"/>
      <c r="F16" s="45">
        <v>16351</v>
      </c>
      <c r="G16" s="45"/>
      <c r="H16" s="45"/>
      <c r="I16" s="156"/>
      <c r="J16" s="47">
        <f t="shared" si="1"/>
        <v>16.216940390253129</v>
      </c>
      <c r="K16" s="110"/>
      <c r="L16" s="47">
        <f t="shared" si="2"/>
        <v>39.566451859886428</v>
      </c>
      <c r="M16" s="110"/>
      <c r="N16" s="47">
        <f t="shared" si="3"/>
        <v>8.5566114751009987</v>
      </c>
      <c r="O16" s="156"/>
      <c r="Q16" s="617"/>
      <c r="R16" s="617"/>
      <c r="S16" s="617"/>
      <c r="T16" s="617"/>
      <c r="U16" s="617"/>
    </row>
    <row r="17" spans="1:21" s="437" customFormat="1" ht="11.4">
      <c r="A17" s="153" t="s">
        <v>13</v>
      </c>
      <c r="B17" s="45">
        <f t="shared" si="0"/>
        <v>25593</v>
      </c>
      <c r="C17" s="137"/>
      <c r="D17" s="45">
        <v>19867</v>
      </c>
      <c r="E17" s="45"/>
      <c r="F17" s="45">
        <v>5726</v>
      </c>
      <c r="G17" s="45"/>
      <c r="H17" s="45"/>
      <c r="I17" s="139"/>
      <c r="J17" s="47">
        <f t="shared" si="1"/>
        <v>10.084560098351353</v>
      </c>
      <c r="K17" s="110"/>
      <c r="L17" s="47">
        <f t="shared" si="2"/>
        <v>31.689848784533911</v>
      </c>
      <c r="M17" s="110"/>
      <c r="N17" s="47">
        <f t="shared" si="3"/>
        <v>2.9964624369413686</v>
      </c>
      <c r="O17" s="139"/>
      <c r="Q17" s="617"/>
      <c r="R17" s="617"/>
      <c r="S17" s="617"/>
      <c r="T17" s="617"/>
      <c r="U17" s="617"/>
    </row>
    <row r="18" spans="1:21" s="437" customFormat="1">
      <c r="A18" s="159" t="s">
        <v>168</v>
      </c>
      <c r="B18" s="45">
        <f t="shared" si="0"/>
        <v>3966</v>
      </c>
      <c r="C18" s="137"/>
      <c r="D18" s="45">
        <v>3482</v>
      </c>
      <c r="E18" s="45"/>
      <c r="F18" s="45">
        <v>484</v>
      </c>
      <c r="G18" s="45" t="s">
        <v>184</v>
      </c>
      <c r="H18" s="45"/>
      <c r="I18" s="156"/>
      <c r="J18" s="47">
        <f t="shared" si="1"/>
        <v>1.5627462724206411</v>
      </c>
      <c r="K18" s="110"/>
      <c r="L18" s="47">
        <f t="shared" si="2"/>
        <v>5.554137689019333</v>
      </c>
      <c r="M18" s="110"/>
      <c r="N18" s="47">
        <f t="shared" si="3"/>
        <v>0.25328114206769514</v>
      </c>
      <c r="O18" s="156"/>
      <c r="Q18" s="617"/>
      <c r="R18" s="617"/>
      <c r="S18" s="617"/>
      <c r="T18" s="617"/>
      <c r="U18" s="617"/>
    </row>
    <row r="19" spans="1:21" s="437" customFormat="1" ht="11.4">
      <c r="A19" s="153" t="s">
        <v>48</v>
      </c>
      <c r="B19" s="45">
        <f t="shared" si="0"/>
        <v>9583</v>
      </c>
      <c r="C19" s="137"/>
      <c r="D19" s="45">
        <v>5921</v>
      </c>
      <c r="E19" s="45"/>
      <c r="F19" s="45">
        <v>3662</v>
      </c>
      <c r="G19" s="45"/>
      <c r="H19" s="45"/>
      <c r="I19" s="156"/>
      <c r="J19" s="47">
        <f t="shared" si="1"/>
        <v>3.7760457712070106</v>
      </c>
      <c r="K19" s="110"/>
      <c r="L19" s="47">
        <f t="shared" si="2"/>
        <v>9.4445862310980662</v>
      </c>
      <c r="M19" s="110"/>
      <c r="N19" s="47">
        <f t="shared" si="3"/>
        <v>1.9163544261402885</v>
      </c>
      <c r="O19" s="156"/>
      <c r="Q19" s="617"/>
      <c r="R19" s="617"/>
      <c r="S19" s="617"/>
      <c r="T19" s="617"/>
      <c r="U19" s="617"/>
    </row>
    <row r="20" spans="1:21" s="437" customFormat="1" ht="11.4">
      <c r="A20" s="153" t="s">
        <v>49</v>
      </c>
      <c r="B20" s="45">
        <f t="shared" si="0"/>
        <v>7282</v>
      </c>
      <c r="C20" s="137"/>
      <c r="D20" s="45">
        <v>3210</v>
      </c>
      <c r="E20" s="45" t="s">
        <v>184</v>
      </c>
      <c r="F20" s="45">
        <v>4072</v>
      </c>
      <c r="G20" s="45" t="s">
        <v>184</v>
      </c>
      <c r="H20" s="45"/>
      <c r="I20" s="156"/>
      <c r="J20" s="47">
        <f t="shared" si="1"/>
        <v>2.86936922737446</v>
      </c>
      <c r="K20" s="110"/>
      <c r="L20" s="47">
        <f t="shared" si="2"/>
        <v>5.1202705289351114</v>
      </c>
      <c r="M20" s="110"/>
      <c r="N20" s="47">
        <f t="shared" si="3"/>
        <v>2.130910765495154</v>
      </c>
      <c r="O20" s="156"/>
      <c r="Q20" s="617"/>
      <c r="R20" s="617"/>
      <c r="S20" s="617"/>
      <c r="T20" s="617"/>
      <c r="U20" s="617"/>
    </row>
    <row r="21" spans="1:21" s="437" customFormat="1" ht="11.4">
      <c r="A21" s="153" t="s">
        <v>128</v>
      </c>
      <c r="B21" s="45">
        <f t="shared" si="0"/>
        <v>42</v>
      </c>
      <c r="C21" s="137" t="s">
        <v>184</v>
      </c>
      <c r="D21" s="45">
        <v>42</v>
      </c>
      <c r="E21" s="45" t="s">
        <v>184</v>
      </c>
      <c r="F21" s="45">
        <v>0</v>
      </c>
      <c r="G21" s="45"/>
      <c r="H21" s="45"/>
      <c r="I21" s="156"/>
      <c r="J21" s="47">
        <f t="shared" si="1"/>
        <v>1.6549506667086971E-2</v>
      </c>
      <c r="K21" s="110"/>
      <c r="L21" s="47">
        <f t="shared" si="2"/>
        <v>6.6994193836534169E-2</v>
      </c>
      <c r="M21" s="110"/>
      <c r="N21" s="47">
        <f t="shared" si="3"/>
        <v>0</v>
      </c>
      <c r="O21" s="156"/>
      <c r="Q21" s="617"/>
      <c r="R21" s="617"/>
      <c r="S21" s="617"/>
      <c r="T21" s="617"/>
      <c r="U21" s="617"/>
    </row>
    <row r="22" spans="1:21" s="437" customFormat="1" ht="11.4">
      <c r="A22" s="153" t="s">
        <v>3</v>
      </c>
      <c r="B22" s="45">
        <f t="shared" si="0"/>
        <v>10204</v>
      </c>
      <c r="C22" s="137"/>
      <c r="D22" s="45">
        <v>3418</v>
      </c>
      <c r="E22" s="45" t="s">
        <v>184</v>
      </c>
      <c r="F22" s="45">
        <v>6786</v>
      </c>
      <c r="G22" s="45"/>
      <c r="H22" s="45"/>
      <c r="I22" s="156"/>
      <c r="J22" s="74" t="s">
        <v>108</v>
      </c>
      <c r="K22" s="110"/>
      <c r="L22" s="74" t="s">
        <v>108</v>
      </c>
      <c r="M22" s="110"/>
      <c r="N22" s="74" t="s">
        <v>108</v>
      </c>
      <c r="O22" s="156"/>
      <c r="Q22" s="617"/>
      <c r="R22" s="617"/>
      <c r="S22" s="617"/>
      <c r="T22" s="617"/>
      <c r="U22" s="617"/>
    </row>
    <row r="23" spans="1:21" s="435" customFormat="1" ht="6" customHeight="1">
      <c r="A23" s="212"/>
      <c r="B23" s="221"/>
      <c r="C23" s="215"/>
      <c r="D23" s="221"/>
      <c r="E23" s="215"/>
      <c r="F23" s="221"/>
      <c r="G23" s="215"/>
      <c r="H23" s="215"/>
      <c r="I23" s="222"/>
      <c r="J23" s="244"/>
      <c r="K23" s="244"/>
      <c r="L23" s="244"/>
      <c r="M23" s="244"/>
      <c r="N23" s="244"/>
      <c r="O23" s="222"/>
      <c r="Q23" s="617"/>
      <c r="R23" s="617"/>
      <c r="S23" s="617"/>
      <c r="T23" s="617"/>
      <c r="U23" s="617"/>
    </row>
    <row r="24" spans="1:21" s="435" customFormat="1" ht="12">
      <c r="A24" s="438" t="s">
        <v>135</v>
      </c>
      <c r="B24" s="422">
        <f>D24+F24</f>
        <v>30006</v>
      </c>
      <c r="C24" s="228"/>
      <c r="D24" s="422">
        <f>SUM(D25:D33)</f>
        <v>8372</v>
      </c>
      <c r="E24" s="228"/>
      <c r="F24" s="422">
        <f>SUM(F25:F33)</f>
        <v>21634</v>
      </c>
      <c r="G24" s="228"/>
      <c r="H24" s="228"/>
      <c r="I24" s="293"/>
      <c r="J24" s="230">
        <f>SUM(J25:J32)</f>
        <v>99.999999999999986</v>
      </c>
      <c r="K24" s="230"/>
      <c r="L24" s="230">
        <f>SUM(L25:L32)</f>
        <v>100.00000000000001</v>
      </c>
      <c r="M24" s="230"/>
      <c r="N24" s="230">
        <f>SUM(N25:N32)</f>
        <v>100.00000000000001</v>
      </c>
      <c r="O24" s="293"/>
    </row>
    <row r="25" spans="1:21" s="435" customFormat="1" ht="11.4">
      <c r="A25" s="489" t="s">
        <v>12</v>
      </c>
      <c r="B25" s="251">
        <f t="shared" ref="B25:B33" si="4">D25+F25</f>
        <v>18637</v>
      </c>
      <c r="C25" s="217"/>
      <c r="D25" s="251">
        <v>777</v>
      </c>
      <c r="E25" s="251" t="s">
        <v>184</v>
      </c>
      <c r="F25" s="251">
        <v>17860</v>
      </c>
      <c r="G25" s="217"/>
      <c r="H25" s="217"/>
      <c r="I25" s="222"/>
      <c r="J25" s="488">
        <f>B25*100/SUM($B$25:$B$32)</f>
        <v>62.448063262297282</v>
      </c>
      <c r="K25" s="488"/>
      <c r="L25" s="488">
        <f>D25*100/SUM($D$25:$D$32)</f>
        <v>9.3299711815561963</v>
      </c>
      <c r="M25" s="488"/>
      <c r="N25" s="488">
        <f>F25*100/SUM($F$25:$F$32)</f>
        <v>83.007994050938834</v>
      </c>
      <c r="O25" s="222"/>
    </row>
    <row r="26" spans="1:21" s="435" customFormat="1" ht="11.4">
      <c r="A26" s="489" t="s">
        <v>19</v>
      </c>
      <c r="B26" s="251">
        <f t="shared" si="4"/>
        <v>238</v>
      </c>
      <c r="C26" s="217" t="s">
        <v>184</v>
      </c>
      <c r="D26" s="251">
        <v>55</v>
      </c>
      <c r="E26" s="251" t="s">
        <v>184</v>
      </c>
      <c r="F26" s="251">
        <v>183</v>
      </c>
      <c r="G26" s="217" t="s">
        <v>184</v>
      </c>
      <c r="H26" s="217"/>
      <c r="I26" s="222"/>
      <c r="J26" s="488">
        <f t="shared" ref="J26:J32" si="5">B26*100/SUM($B$25:$B$32)</f>
        <v>0.79748023053210026</v>
      </c>
      <c r="K26" s="488"/>
      <c r="L26" s="488">
        <f t="shared" ref="L26:L32" si="6">D26*100/SUM($D$25:$D$32)</f>
        <v>0.66042267050912584</v>
      </c>
      <c r="M26" s="488"/>
      <c r="N26" s="488">
        <f t="shared" ref="N26:N32" si="7">F26*100/SUM($F$25:$F$32)</f>
        <v>0.85052983825989958</v>
      </c>
      <c r="O26" s="222"/>
    </row>
    <row r="27" spans="1:21" s="435" customFormat="1" ht="11.4">
      <c r="A27" s="489" t="s">
        <v>20</v>
      </c>
      <c r="B27" s="251">
        <f t="shared" si="4"/>
        <v>3992</v>
      </c>
      <c r="C27" s="217"/>
      <c r="D27" s="251">
        <v>3131</v>
      </c>
      <c r="E27" s="251"/>
      <c r="F27" s="251">
        <v>861</v>
      </c>
      <c r="G27" s="217" t="s">
        <v>184</v>
      </c>
      <c r="H27" s="217"/>
      <c r="I27" s="222"/>
      <c r="J27" s="488">
        <f t="shared" si="5"/>
        <v>13.376223026403967</v>
      </c>
      <c r="K27" s="488"/>
      <c r="L27" s="488">
        <f t="shared" si="6"/>
        <v>37.59606147934678</v>
      </c>
      <c r="M27" s="488"/>
      <c r="N27" s="488">
        <f t="shared" si="7"/>
        <v>4.001673173452315</v>
      </c>
      <c r="O27" s="490"/>
    </row>
    <row r="28" spans="1:21" s="435" customFormat="1" ht="11.4">
      <c r="A28" s="489" t="s">
        <v>13</v>
      </c>
      <c r="B28" s="251">
        <f t="shared" si="4"/>
        <v>1761</v>
      </c>
      <c r="C28" s="217"/>
      <c r="D28" s="251">
        <v>947</v>
      </c>
      <c r="E28" s="251" t="s">
        <v>184</v>
      </c>
      <c r="F28" s="251">
        <v>814</v>
      </c>
      <c r="G28" s="217" t="s">
        <v>184</v>
      </c>
      <c r="H28" s="217"/>
      <c r="I28" s="222"/>
      <c r="J28" s="488">
        <f t="shared" si="5"/>
        <v>5.9006835544833134</v>
      </c>
      <c r="K28" s="488"/>
      <c r="L28" s="488">
        <f t="shared" si="6"/>
        <v>11.371277617675313</v>
      </c>
      <c r="M28" s="488"/>
      <c r="N28" s="488">
        <f t="shared" si="7"/>
        <v>3.7832310838445808</v>
      </c>
      <c r="O28" s="222"/>
    </row>
    <row r="29" spans="1:21" s="435" customFormat="1">
      <c r="A29" s="477" t="s">
        <v>168</v>
      </c>
      <c r="B29" s="251">
        <f t="shared" si="4"/>
        <v>3001</v>
      </c>
      <c r="C29" s="217"/>
      <c r="D29" s="251">
        <v>2554</v>
      </c>
      <c r="E29" s="251"/>
      <c r="F29" s="251">
        <v>447</v>
      </c>
      <c r="G29" s="217" t="s">
        <v>184</v>
      </c>
      <c r="H29" s="217"/>
      <c r="I29" s="222"/>
      <c r="J29" s="488">
        <f t="shared" si="5"/>
        <v>10.055622570700978</v>
      </c>
      <c r="K29" s="488"/>
      <c r="L29" s="488">
        <f t="shared" si="6"/>
        <v>30.667627281460135</v>
      </c>
      <c r="M29" s="488"/>
      <c r="N29" s="488">
        <f t="shared" si="7"/>
        <v>2.0775237032905745</v>
      </c>
      <c r="O29" s="222"/>
    </row>
    <row r="30" spans="1:21" s="435" customFormat="1" ht="11.4">
      <c r="A30" s="489" t="s">
        <v>48</v>
      </c>
      <c r="B30" s="251">
        <f t="shared" si="4"/>
        <v>1001</v>
      </c>
      <c r="C30" s="217" t="s">
        <v>184</v>
      </c>
      <c r="D30" s="251">
        <v>376</v>
      </c>
      <c r="E30" s="251" t="s">
        <v>184</v>
      </c>
      <c r="F30" s="251">
        <v>625</v>
      </c>
      <c r="G30" s="217" t="s">
        <v>184</v>
      </c>
      <c r="H30" s="217"/>
      <c r="I30" s="222"/>
      <c r="J30" s="488">
        <f t="shared" si="5"/>
        <v>3.3541080284144216</v>
      </c>
      <c r="K30" s="488"/>
      <c r="L30" s="488">
        <f t="shared" si="6"/>
        <v>4.5148895292987508</v>
      </c>
      <c r="M30" s="488"/>
      <c r="N30" s="488">
        <f t="shared" si="7"/>
        <v>2.9048150213794384</v>
      </c>
      <c r="O30" s="222"/>
    </row>
    <row r="31" spans="1:21" s="435" customFormat="1" ht="11.4">
      <c r="A31" s="489" t="s">
        <v>49</v>
      </c>
      <c r="B31" s="251">
        <f t="shared" si="4"/>
        <v>1172</v>
      </c>
      <c r="C31" s="217" t="s">
        <v>184</v>
      </c>
      <c r="D31" s="251">
        <v>446</v>
      </c>
      <c r="E31" s="251" t="s">
        <v>184</v>
      </c>
      <c r="F31" s="251">
        <v>726</v>
      </c>
      <c r="G31" s="217" t="s">
        <v>184</v>
      </c>
      <c r="H31" s="217"/>
      <c r="I31" s="222"/>
      <c r="J31" s="488">
        <f t="shared" si="5"/>
        <v>3.9270875217799222</v>
      </c>
      <c r="K31" s="488"/>
      <c r="L31" s="488">
        <f t="shared" si="6"/>
        <v>5.3554274735830933</v>
      </c>
      <c r="M31" s="488"/>
      <c r="N31" s="488">
        <f t="shared" si="7"/>
        <v>3.3742331288343559</v>
      </c>
      <c r="O31" s="222"/>
    </row>
    <row r="32" spans="1:21" s="435" customFormat="1" ht="11.4">
      <c r="A32" s="489" t="s">
        <v>128</v>
      </c>
      <c r="B32" s="251">
        <f t="shared" si="4"/>
        <v>42</v>
      </c>
      <c r="C32" s="217" t="s">
        <v>184</v>
      </c>
      <c r="D32" s="251">
        <v>42</v>
      </c>
      <c r="E32" s="251" t="s">
        <v>184</v>
      </c>
      <c r="F32" s="251">
        <v>0</v>
      </c>
      <c r="G32" s="217"/>
      <c r="H32" s="217"/>
      <c r="I32" s="222"/>
      <c r="J32" s="488">
        <f t="shared" si="5"/>
        <v>0.14073180538801769</v>
      </c>
      <c r="K32" s="488"/>
      <c r="L32" s="488">
        <f t="shared" si="6"/>
        <v>0.50432276657060515</v>
      </c>
      <c r="M32" s="488"/>
      <c r="N32" s="488">
        <f t="shared" si="7"/>
        <v>0</v>
      </c>
      <c r="O32" s="222"/>
    </row>
    <row r="33" spans="1:15" s="435" customFormat="1" ht="11.4">
      <c r="A33" s="489" t="s">
        <v>3</v>
      </c>
      <c r="B33" s="251">
        <f t="shared" si="4"/>
        <v>162</v>
      </c>
      <c r="C33" s="217" t="s">
        <v>184</v>
      </c>
      <c r="D33" s="251">
        <v>44</v>
      </c>
      <c r="E33" s="251" t="s">
        <v>184</v>
      </c>
      <c r="F33" s="251">
        <v>118</v>
      </c>
      <c r="G33" s="217" t="s">
        <v>184</v>
      </c>
      <c r="H33" s="217"/>
      <c r="I33" s="222"/>
      <c r="J33" s="249" t="s">
        <v>108</v>
      </c>
      <c r="K33" s="425"/>
      <c r="L33" s="249" t="s">
        <v>108</v>
      </c>
      <c r="M33" s="488"/>
      <c r="N33" s="249" t="s">
        <v>108</v>
      </c>
      <c r="O33" s="222"/>
    </row>
    <row r="34" spans="1:15" s="435" customFormat="1" ht="6" customHeight="1">
      <c r="A34" s="356"/>
      <c r="B34" s="221"/>
      <c r="C34" s="215"/>
      <c r="D34" s="221"/>
      <c r="E34" s="215" t="s">
        <v>184</v>
      </c>
      <c r="F34" s="221"/>
      <c r="G34" s="217"/>
      <c r="H34" s="217"/>
      <c r="I34" s="222"/>
      <c r="J34" s="244"/>
      <c r="K34" s="244"/>
      <c r="L34" s="244"/>
      <c r="M34" s="244"/>
      <c r="N34" s="244"/>
      <c r="O34" s="222"/>
    </row>
    <row r="35" spans="1:15" s="435" customFormat="1" ht="12">
      <c r="A35" s="438" t="s">
        <v>134</v>
      </c>
      <c r="B35" s="422">
        <f t="shared" ref="B35:B41" si="8">D35+F35</f>
        <v>69699</v>
      </c>
      <c r="C35" s="228"/>
      <c r="D35" s="422">
        <f>SUM(D36:D43)</f>
        <v>57278</v>
      </c>
      <c r="E35" s="228"/>
      <c r="F35" s="422">
        <f>SUM(F36:F43)</f>
        <v>12421</v>
      </c>
      <c r="G35" s="228"/>
      <c r="H35" s="228"/>
      <c r="I35" s="293"/>
      <c r="J35" s="230">
        <f>SUM(J36:J42)</f>
        <v>100.00000000000001</v>
      </c>
      <c r="K35" s="230"/>
      <c r="L35" s="230">
        <f>SUM(L36:L42)</f>
        <v>99.999999999999986</v>
      </c>
      <c r="M35" s="230"/>
      <c r="N35" s="230">
        <f>SUM(N36:N42)</f>
        <v>100</v>
      </c>
      <c r="O35" s="293"/>
    </row>
    <row r="36" spans="1:15" s="435" customFormat="1" ht="11.4">
      <c r="A36" s="489" t="s">
        <v>12</v>
      </c>
      <c r="B36" s="251">
        <f t="shared" si="8"/>
        <v>3704</v>
      </c>
      <c r="C36" s="251" t="s">
        <v>184</v>
      </c>
      <c r="D36" s="251">
        <v>2387</v>
      </c>
      <c r="E36" s="251" t="s">
        <v>184</v>
      </c>
      <c r="F36" s="251">
        <v>1317</v>
      </c>
      <c r="G36" s="251" t="s">
        <v>184</v>
      </c>
      <c r="H36" s="251"/>
      <c r="I36" s="222"/>
      <c r="J36" s="488">
        <f>B36*100/SUM($B$36:$B$42)</f>
        <v>5.7168433887422632</v>
      </c>
      <c r="K36" s="488"/>
      <c r="L36" s="488">
        <f>D36*100/SUM($D$36:$D$42)</f>
        <v>4.4282428020184028</v>
      </c>
      <c r="M36" s="488"/>
      <c r="N36" s="488">
        <f>F36*100/SUM($F$36:$F$42)</f>
        <v>12.096996417745936</v>
      </c>
      <c r="O36" s="222"/>
    </row>
    <row r="37" spans="1:15" s="435" customFormat="1" ht="11.4">
      <c r="A37" s="489" t="s">
        <v>19</v>
      </c>
      <c r="B37" s="251">
        <f t="shared" si="8"/>
        <v>2456</v>
      </c>
      <c r="C37" s="251" t="s">
        <v>184</v>
      </c>
      <c r="D37" s="251">
        <v>1897</v>
      </c>
      <c r="E37" s="251" t="s">
        <v>184</v>
      </c>
      <c r="F37" s="251">
        <v>559</v>
      </c>
      <c r="G37" s="251" t="s">
        <v>184</v>
      </c>
      <c r="H37" s="251"/>
      <c r="I37" s="222"/>
      <c r="J37" s="488">
        <f t="shared" ref="J37:J42" si="9">B37*100/SUM($B$36:$B$42)</f>
        <v>3.790649935947894</v>
      </c>
      <c r="K37" s="488"/>
      <c r="L37" s="488">
        <f t="shared" ref="L37:L42" si="10">D37*100/SUM($D$36:$D$42)</f>
        <v>3.5192193529237161</v>
      </c>
      <c r="M37" s="488"/>
      <c r="N37" s="488">
        <f t="shared" ref="N37:N42" si="11">F37*100/SUM($F$36:$F$42)</f>
        <v>5.1345641590888214</v>
      </c>
      <c r="O37" s="222"/>
    </row>
    <row r="38" spans="1:15" s="435" customFormat="1" ht="11.4">
      <c r="A38" s="489" t="s">
        <v>20</v>
      </c>
      <c r="B38" s="251">
        <f t="shared" si="8"/>
        <v>24045</v>
      </c>
      <c r="C38" s="251"/>
      <c r="D38" s="251">
        <v>21536</v>
      </c>
      <c r="E38" s="251"/>
      <c r="F38" s="251">
        <v>2509</v>
      </c>
      <c r="G38" s="251" t="s">
        <v>184</v>
      </c>
      <c r="H38" s="251"/>
      <c r="I38" s="222"/>
      <c r="J38" s="488">
        <f t="shared" si="9"/>
        <v>37.111635875353059</v>
      </c>
      <c r="K38" s="488"/>
      <c r="L38" s="488">
        <f t="shared" si="10"/>
        <v>39.952508162659541</v>
      </c>
      <c r="M38" s="488"/>
      <c r="N38" s="488">
        <f t="shared" si="11"/>
        <v>23.045834481491688</v>
      </c>
      <c r="O38" s="222"/>
    </row>
    <row r="39" spans="1:15" s="435" customFormat="1" ht="11.4">
      <c r="A39" s="489" t="s">
        <v>13</v>
      </c>
      <c r="B39" s="251">
        <f t="shared" si="8"/>
        <v>21573</v>
      </c>
      <c r="C39" s="251"/>
      <c r="D39" s="251">
        <v>18919</v>
      </c>
      <c r="E39" s="251"/>
      <c r="F39" s="251">
        <v>2654</v>
      </c>
      <c r="G39" s="251" t="s">
        <v>184</v>
      </c>
      <c r="H39" s="251"/>
      <c r="I39" s="222"/>
      <c r="J39" s="488">
        <f t="shared" si="9"/>
        <v>33.296291151548829</v>
      </c>
      <c r="K39" s="488"/>
      <c r="L39" s="488">
        <f t="shared" si="10"/>
        <v>35.097580884535468</v>
      </c>
      <c r="M39" s="488"/>
      <c r="N39" s="488">
        <f t="shared" si="11"/>
        <v>24.3776981721319</v>
      </c>
      <c r="O39" s="222"/>
    </row>
    <row r="40" spans="1:15" s="435" customFormat="1">
      <c r="A40" s="477" t="s">
        <v>168</v>
      </c>
      <c r="B40" s="251">
        <f t="shared" si="8"/>
        <v>928</v>
      </c>
      <c r="C40" s="251" t="s">
        <v>184</v>
      </c>
      <c r="D40" s="251">
        <v>928</v>
      </c>
      <c r="E40" s="251" t="s">
        <v>184</v>
      </c>
      <c r="F40" s="251">
        <v>0</v>
      </c>
      <c r="G40" s="251"/>
      <c r="H40" s="251"/>
      <c r="I40" s="222"/>
      <c r="J40" s="488">
        <f t="shared" si="9"/>
        <v>1.4322976956676081</v>
      </c>
      <c r="K40" s="488"/>
      <c r="L40" s="488">
        <f t="shared" si="10"/>
        <v>1.7215791035915702</v>
      </c>
      <c r="M40" s="488"/>
      <c r="N40" s="488">
        <f t="shared" si="11"/>
        <v>0</v>
      </c>
      <c r="O40" s="336"/>
    </row>
    <row r="41" spans="1:15" s="435" customFormat="1" ht="11.4">
      <c r="A41" s="489" t="s">
        <v>48</v>
      </c>
      <c r="B41" s="251">
        <f t="shared" si="8"/>
        <v>6549</v>
      </c>
      <c r="C41" s="251"/>
      <c r="D41" s="251">
        <v>5472</v>
      </c>
      <c r="E41" s="251" t="s">
        <v>184</v>
      </c>
      <c r="F41" s="251">
        <v>1077</v>
      </c>
      <c r="G41" s="251" t="s">
        <v>184</v>
      </c>
      <c r="H41" s="251"/>
      <c r="I41" s="222"/>
      <c r="J41" s="488">
        <f t="shared" si="9"/>
        <v>10.107885354447378</v>
      </c>
      <c r="K41" s="488"/>
      <c r="L41" s="488">
        <f t="shared" si="10"/>
        <v>10.151380231522706</v>
      </c>
      <c r="M41" s="488"/>
      <c r="N41" s="488">
        <f t="shared" si="11"/>
        <v>9.8925323780655834</v>
      </c>
      <c r="O41" s="336"/>
    </row>
    <row r="42" spans="1:15" s="435" customFormat="1" ht="11.4">
      <c r="A42" s="489" t="s">
        <v>49</v>
      </c>
      <c r="B42" s="251">
        <f>D42+F42</f>
        <v>5536</v>
      </c>
      <c r="C42" s="251" t="s">
        <v>184</v>
      </c>
      <c r="D42" s="251">
        <v>2765</v>
      </c>
      <c r="E42" s="251" t="s">
        <v>184</v>
      </c>
      <c r="F42" s="251">
        <v>2771</v>
      </c>
      <c r="G42" s="251" t="s">
        <v>184</v>
      </c>
      <c r="H42" s="251"/>
      <c r="I42" s="222"/>
      <c r="J42" s="488">
        <f t="shared" si="9"/>
        <v>8.5443965982929733</v>
      </c>
      <c r="K42" s="488"/>
      <c r="L42" s="488">
        <f t="shared" si="10"/>
        <v>5.1294894627485901</v>
      </c>
      <c r="M42" s="488"/>
      <c r="N42" s="488">
        <f t="shared" si="11"/>
        <v>25.452374391476074</v>
      </c>
      <c r="O42" s="336"/>
    </row>
    <row r="43" spans="1:15" s="435" customFormat="1" ht="11.4">
      <c r="A43" s="489" t="s">
        <v>3</v>
      </c>
      <c r="B43" s="251">
        <f>D43+F43</f>
        <v>4908</v>
      </c>
      <c r="C43" s="251" t="s">
        <v>184</v>
      </c>
      <c r="D43" s="251">
        <v>3374</v>
      </c>
      <c r="E43" s="251" t="s">
        <v>184</v>
      </c>
      <c r="F43" s="251">
        <v>1534</v>
      </c>
      <c r="G43" s="251" t="s">
        <v>184</v>
      </c>
      <c r="H43" s="251"/>
      <c r="I43" s="336"/>
      <c r="J43" s="249" t="s">
        <v>108</v>
      </c>
      <c r="K43" s="425"/>
      <c r="L43" s="249" t="s">
        <v>108</v>
      </c>
      <c r="M43" s="488"/>
      <c r="N43" s="249" t="s">
        <v>108</v>
      </c>
      <c r="O43" s="336"/>
    </row>
    <row r="44" spans="1:15" s="435" customFormat="1" ht="6" customHeight="1">
      <c r="A44" s="250"/>
      <c r="B44" s="251"/>
      <c r="C44" s="217"/>
      <c r="D44" s="221"/>
      <c r="E44" s="215"/>
      <c r="F44" s="251"/>
      <c r="G44" s="217"/>
      <c r="H44" s="217"/>
      <c r="I44" s="336"/>
      <c r="J44" s="488"/>
      <c r="K44" s="488"/>
      <c r="L44" s="488"/>
      <c r="M44" s="488"/>
      <c r="N44" s="488"/>
      <c r="O44" s="336"/>
    </row>
    <row r="45" spans="1:15" s="435" customFormat="1" ht="13.8">
      <c r="A45" s="491" t="s">
        <v>169</v>
      </c>
      <c r="B45" s="422">
        <f>D45+F45</f>
        <v>164051</v>
      </c>
      <c r="C45" s="228"/>
      <c r="D45" s="422">
        <f>SUM(D46:D53)</f>
        <v>460</v>
      </c>
      <c r="E45" s="215"/>
      <c r="F45" s="422">
        <f>SUM(F46:F53)</f>
        <v>163591</v>
      </c>
      <c r="G45" s="228"/>
      <c r="H45" s="228"/>
      <c r="I45" s="293"/>
      <c r="J45" s="230">
        <f>SUM(J46:J53)</f>
        <v>100</v>
      </c>
      <c r="K45" s="230"/>
      <c r="L45" s="230">
        <f>SUM(L46:L53)</f>
        <v>100</v>
      </c>
      <c r="M45" s="230"/>
      <c r="N45" s="230">
        <f>SUM(N46:N53)</f>
        <v>100</v>
      </c>
      <c r="O45" s="293"/>
    </row>
    <row r="46" spans="1:15" s="435" customFormat="1" ht="11.4">
      <c r="A46" s="489" t="s">
        <v>12</v>
      </c>
      <c r="B46" s="251">
        <f t="shared" ref="B46:B47" si="12">D46+F46</f>
        <v>140413</v>
      </c>
      <c r="C46" s="217"/>
      <c r="D46" s="251">
        <v>249</v>
      </c>
      <c r="E46" s="251" t="s">
        <v>184</v>
      </c>
      <c r="F46" s="251">
        <v>140164</v>
      </c>
      <c r="G46" s="217"/>
      <c r="H46" s="217"/>
      <c r="I46" s="222"/>
      <c r="J46" s="488">
        <f>B46/SUM($B$46:$B$52)*100</f>
        <v>88.356741926552402</v>
      </c>
      <c r="K46" s="488"/>
      <c r="L46" s="488">
        <f>D46/SUM($D$46:$D$52)*100</f>
        <v>54.130434782608695</v>
      </c>
      <c r="M46" s="488"/>
      <c r="N46" s="488">
        <f>F46/SUM($F$46:$F$52)*100</f>
        <v>88.456101378300602</v>
      </c>
      <c r="O46" s="222"/>
    </row>
    <row r="47" spans="1:15" s="435" customFormat="1" ht="11.4">
      <c r="A47" s="489" t="s">
        <v>19</v>
      </c>
      <c r="B47" s="251">
        <f t="shared" si="12"/>
        <v>481</v>
      </c>
      <c r="C47" s="217" t="s">
        <v>184</v>
      </c>
      <c r="D47" s="251">
        <v>0</v>
      </c>
      <c r="E47" s="251"/>
      <c r="F47" s="251">
        <v>481</v>
      </c>
      <c r="G47" s="215" t="s">
        <v>184</v>
      </c>
      <c r="H47" s="215"/>
      <c r="I47" s="222"/>
      <c r="J47" s="488">
        <f t="shared" ref="J47:J52" si="13">B47/SUM($B$46:$B$52)*100</f>
        <v>0.30267562737546883</v>
      </c>
      <c r="K47" s="488"/>
      <c r="L47" s="488">
        <f t="shared" ref="L47:L53" si="14">D47/SUM($D$46:$D$52)*100</f>
        <v>0</v>
      </c>
      <c r="M47" s="488"/>
      <c r="N47" s="488">
        <f t="shared" ref="N47:N52" si="15">F47/SUM($F$46:$F$52)*100</f>
        <v>0.30355429898520725</v>
      </c>
      <c r="O47" s="222"/>
    </row>
    <row r="48" spans="1:15" s="435" customFormat="1" ht="11.4">
      <c r="A48" s="489" t="s">
        <v>20</v>
      </c>
      <c r="B48" s="251">
        <f>D48+F48</f>
        <v>13119</v>
      </c>
      <c r="C48" s="217"/>
      <c r="D48" s="251">
        <v>138</v>
      </c>
      <c r="E48" s="251" t="s">
        <v>184</v>
      </c>
      <c r="F48" s="251">
        <v>12981</v>
      </c>
      <c r="G48" s="215"/>
      <c r="H48" s="215"/>
      <c r="I48" s="222"/>
      <c r="J48" s="488">
        <f t="shared" si="13"/>
        <v>8.2553046892698028</v>
      </c>
      <c r="K48" s="488"/>
      <c r="L48" s="488">
        <f t="shared" si="14"/>
        <v>30</v>
      </c>
      <c r="M48" s="488"/>
      <c r="N48" s="488">
        <f t="shared" si="15"/>
        <v>8.1921795324885132</v>
      </c>
      <c r="O48" s="222"/>
    </row>
    <row r="49" spans="1:15" s="435" customFormat="1" ht="11.4">
      <c r="A49" s="489" t="s">
        <v>13</v>
      </c>
      <c r="B49" s="251">
        <f t="shared" ref="B49:B52" si="16">D49+F49</f>
        <v>2258</v>
      </c>
      <c r="C49" s="217" t="s">
        <v>184</v>
      </c>
      <c r="D49" s="251">
        <v>0</v>
      </c>
      <c r="E49" s="251"/>
      <c r="F49" s="251">
        <v>2258</v>
      </c>
      <c r="G49" s="215"/>
      <c r="H49" s="215"/>
      <c r="I49" s="222"/>
      <c r="J49" s="488">
        <f t="shared" si="13"/>
        <v>1.4208764378665459</v>
      </c>
      <c r="K49" s="488"/>
      <c r="L49" s="488">
        <f t="shared" si="14"/>
        <v>0</v>
      </c>
      <c r="M49" s="488"/>
      <c r="N49" s="488">
        <f t="shared" si="15"/>
        <v>1.4250012621800372</v>
      </c>
      <c r="O49" s="222"/>
    </row>
    <row r="50" spans="1:15" s="435" customFormat="1">
      <c r="A50" s="477" t="s">
        <v>168</v>
      </c>
      <c r="B50" s="251">
        <f t="shared" si="16"/>
        <v>37</v>
      </c>
      <c r="C50" s="217" t="s">
        <v>184</v>
      </c>
      <c r="D50" s="251">
        <v>0</v>
      </c>
      <c r="E50" s="251"/>
      <c r="F50" s="251">
        <v>37</v>
      </c>
      <c r="G50" s="215" t="s">
        <v>184</v>
      </c>
      <c r="H50" s="215"/>
      <c r="I50" s="222"/>
      <c r="J50" s="488">
        <f t="shared" si="13"/>
        <v>2.3282740567343755E-2</v>
      </c>
      <c r="K50" s="488"/>
      <c r="L50" s="488">
        <f t="shared" si="14"/>
        <v>0</v>
      </c>
      <c r="M50" s="488"/>
      <c r="N50" s="488">
        <f t="shared" si="15"/>
        <v>2.3350330691169787E-2</v>
      </c>
      <c r="O50" s="222"/>
    </row>
    <row r="51" spans="1:15" s="435" customFormat="1" ht="11.4">
      <c r="A51" s="489" t="s">
        <v>48</v>
      </c>
      <c r="B51" s="251">
        <f t="shared" si="16"/>
        <v>2033</v>
      </c>
      <c r="C51" s="217" t="s">
        <v>184</v>
      </c>
      <c r="D51" s="251">
        <v>73</v>
      </c>
      <c r="E51" s="251" t="s">
        <v>184</v>
      </c>
      <c r="F51" s="251">
        <v>1960</v>
      </c>
      <c r="G51" s="215" t="s">
        <v>184</v>
      </c>
      <c r="H51" s="215"/>
      <c r="I51" s="222"/>
      <c r="J51" s="488">
        <f t="shared" si="13"/>
        <v>1.2792922046867528</v>
      </c>
      <c r="K51" s="488"/>
      <c r="L51" s="488">
        <f t="shared" si="14"/>
        <v>15.869565217391305</v>
      </c>
      <c r="M51" s="488"/>
      <c r="N51" s="488">
        <f t="shared" si="15"/>
        <v>1.2369364366133184</v>
      </c>
      <c r="O51" s="336"/>
    </row>
    <row r="52" spans="1:15" s="435" customFormat="1" ht="11.4">
      <c r="A52" s="489" t="s">
        <v>49</v>
      </c>
      <c r="B52" s="251">
        <f t="shared" si="16"/>
        <v>575</v>
      </c>
      <c r="C52" s="217" t="s">
        <v>184</v>
      </c>
      <c r="D52" s="251">
        <v>0</v>
      </c>
      <c r="E52" s="251"/>
      <c r="F52" s="251">
        <v>575</v>
      </c>
      <c r="G52" s="215" t="s">
        <v>184</v>
      </c>
      <c r="H52" s="215"/>
      <c r="I52" s="222"/>
      <c r="J52" s="488">
        <f t="shared" si="13"/>
        <v>0.36182637368169346</v>
      </c>
      <c r="K52" s="488"/>
      <c r="L52" s="488">
        <f t="shared" si="14"/>
        <v>0</v>
      </c>
      <c r="M52" s="488"/>
      <c r="N52" s="488">
        <f t="shared" si="15"/>
        <v>0.3628767607411521</v>
      </c>
      <c r="O52" s="336"/>
    </row>
    <row r="53" spans="1:15" s="435" customFormat="1" ht="11.4">
      <c r="A53" s="489" t="s">
        <v>3</v>
      </c>
      <c r="B53" s="251">
        <f>D53+F53</f>
        <v>5135</v>
      </c>
      <c r="C53" s="217"/>
      <c r="D53" s="251">
        <v>0</v>
      </c>
      <c r="E53" s="251"/>
      <c r="F53" s="251">
        <v>5135</v>
      </c>
      <c r="G53" s="215"/>
      <c r="H53" s="215"/>
      <c r="I53" s="222"/>
      <c r="J53" s="249" t="s">
        <v>108</v>
      </c>
      <c r="K53" s="425"/>
      <c r="L53" s="488">
        <f t="shared" si="14"/>
        <v>0</v>
      </c>
      <c r="M53" s="488"/>
      <c r="N53" s="492" t="s">
        <v>108</v>
      </c>
      <c r="O53" s="336"/>
    </row>
    <row r="54" spans="1:15" s="435" customFormat="1" ht="4.5" customHeight="1">
      <c r="A54" s="489"/>
      <c r="B54" s="251"/>
      <c r="C54" s="217"/>
      <c r="D54" s="251"/>
      <c r="E54" s="251"/>
      <c r="F54" s="251"/>
      <c r="G54" s="217"/>
      <c r="H54" s="217"/>
      <c r="I54" s="222"/>
      <c r="J54" s="249"/>
      <c r="K54" s="425"/>
      <c r="L54" s="249"/>
      <c r="M54" s="488"/>
      <c r="N54" s="249"/>
      <c r="O54" s="336"/>
    </row>
    <row r="55" spans="1:15" s="211" customFormat="1" ht="12">
      <c r="A55" s="349" t="s">
        <v>3</v>
      </c>
      <c r="B55" s="286">
        <f>D55+F55</f>
        <v>232</v>
      </c>
      <c r="C55" s="215" t="s">
        <v>184</v>
      </c>
      <c r="D55" s="251">
        <v>0</v>
      </c>
      <c r="E55" s="251"/>
      <c r="F55" s="251">
        <v>232</v>
      </c>
      <c r="G55" s="250" t="s">
        <v>184</v>
      </c>
      <c r="H55" s="250"/>
      <c r="I55" s="222"/>
      <c r="J55" s="390" t="s">
        <v>108</v>
      </c>
      <c r="K55" s="390"/>
      <c r="L55" s="390">
        <v>0</v>
      </c>
      <c r="M55" s="390"/>
      <c r="N55" s="390" t="s">
        <v>108</v>
      </c>
      <c r="O55" s="222"/>
    </row>
    <row r="56" spans="1:15" s="435" customFormat="1" ht="6" customHeight="1" thickBot="1">
      <c r="A56" s="207"/>
      <c r="B56" s="207"/>
      <c r="C56" s="208"/>
      <c r="D56" s="207"/>
      <c r="E56" s="208"/>
      <c r="F56" s="207"/>
      <c r="G56" s="208"/>
      <c r="H56" s="209"/>
      <c r="I56" s="207"/>
      <c r="J56" s="207"/>
      <c r="K56" s="207"/>
      <c r="L56" s="207"/>
      <c r="M56" s="207"/>
      <c r="N56" s="207"/>
      <c r="O56" s="207"/>
    </row>
    <row r="57" spans="1:15" s="274" customFormat="1" ht="6" customHeight="1">
      <c r="A57" s="269"/>
      <c r="B57" s="269"/>
      <c r="C57" s="272"/>
      <c r="D57" s="269"/>
      <c r="E57" s="272"/>
      <c r="F57" s="269"/>
      <c r="G57" s="272"/>
      <c r="H57" s="272"/>
      <c r="I57" s="269"/>
      <c r="J57" s="269"/>
      <c r="K57" s="269"/>
      <c r="L57" s="269"/>
      <c r="M57" s="269"/>
      <c r="N57" s="269"/>
      <c r="O57" s="269"/>
    </row>
    <row r="58" spans="1:15" s="274" customFormat="1" ht="11.4">
      <c r="A58" s="429" t="s">
        <v>42</v>
      </c>
      <c r="B58" s="429"/>
      <c r="C58" s="453"/>
      <c r="D58" s="429"/>
      <c r="E58" s="453"/>
      <c r="F58" s="429"/>
      <c r="G58" s="453"/>
      <c r="H58" s="453"/>
      <c r="I58" s="429"/>
      <c r="J58" s="429"/>
      <c r="K58" s="429"/>
      <c r="L58" s="429"/>
      <c r="M58" s="429"/>
      <c r="N58" s="429"/>
      <c r="O58" s="429"/>
    </row>
    <row r="59" spans="1:15" s="274" customFormat="1" ht="11.4">
      <c r="A59" s="429" t="s">
        <v>172</v>
      </c>
      <c r="B59" s="429"/>
      <c r="C59" s="453"/>
      <c r="D59" s="429"/>
      <c r="E59" s="453"/>
      <c r="F59" s="429"/>
      <c r="G59" s="453"/>
      <c r="H59" s="453"/>
      <c r="I59" s="429"/>
      <c r="J59" s="429"/>
      <c r="K59" s="429"/>
      <c r="L59" s="429"/>
      <c r="M59" s="429"/>
      <c r="N59" s="429"/>
      <c r="O59" s="429"/>
    </row>
    <row r="60" spans="1:15" s="274" customFormat="1" ht="11.4">
      <c r="A60" s="269" t="s">
        <v>180</v>
      </c>
      <c r="B60" s="429"/>
      <c r="C60" s="453"/>
      <c r="D60" s="429"/>
      <c r="E60" s="453"/>
      <c r="F60" s="429"/>
      <c r="G60" s="453"/>
      <c r="H60" s="453"/>
      <c r="I60" s="429"/>
      <c r="J60" s="429"/>
      <c r="K60" s="429"/>
      <c r="L60" s="429"/>
      <c r="M60" s="429"/>
      <c r="N60" s="429"/>
      <c r="O60" s="429"/>
    </row>
    <row r="61" spans="1:15" s="269" customFormat="1" ht="10.199999999999999">
      <c r="A61" s="630" t="s">
        <v>150</v>
      </c>
      <c r="B61" s="631"/>
      <c r="C61" s="631"/>
      <c r="D61" s="631"/>
      <c r="E61" s="631"/>
      <c r="F61" s="631"/>
      <c r="G61" s="631"/>
      <c r="H61" s="631"/>
      <c r="I61" s="631"/>
    </row>
    <row r="62" spans="1:15" s="274" customFormat="1" ht="10.199999999999999">
      <c r="A62" s="270" t="s">
        <v>26</v>
      </c>
      <c r="B62" s="269"/>
      <c r="C62" s="272"/>
      <c r="D62" s="269"/>
      <c r="E62" s="272"/>
      <c r="F62" s="269"/>
      <c r="G62" s="272"/>
      <c r="H62" s="272"/>
      <c r="I62" s="269"/>
      <c r="J62" s="269"/>
      <c r="K62" s="269"/>
      <c r="L62" s="269"/>
      <c r="M62" s="269"/>
      <c r="N62" s="269"/>
      <c r="O62" s="269"/>
    </row>
    <row r="63" spans="1:15" s="274" customFormat="1" ht="10.199999999999999">
      <c r="A63" s="273" t="s">
        <v>118</v>
      </c>
      <c r="B63" s="269"/>
      <c r="C63" s="272"/>
      <c r="D63" s="269"/>
      <c r="E63" s="272"/>
      <c r="F63" s="269"/>
      <c r="G63" s="272"/>
      <c r="H63" s="272"/>
      <c r="I63" s="269"/>
      <c r="J63" s="269"/>
      <c r="K63" s="269"/>
      <c r="L63" s="269"/>
      <c r="M63" s="269"/>
      <c r="N63" s="269"/>
      <c r="O63" s="269"/>
    </row>
    <row r="64" spans="1:15">
      <c r="A64" s="269" t="s">
        <v>213</v>
      </c>
    </row>
    <row r="65" spans="1:13">
      <c r="A65" s="274" t="s">
        <v>185</v>
      </c>
    </row>
    <row r="66" spans="1:13">
      <c r="A66" s="429"/>
    </row>
    <row r="67" spans="1:13" ht="14.4">
      <c r="A67" s="611" t="s">
        <v>214</v>
      </c>
      <c r="B67" s="612"/>
      <c r="C67" s="612"/>
      <c r="D67" s="612"/>
      <c r="E67" s="612"/>
      <c r="F67" s="612"/>
      <c r="G67" s="612"/>
      <c r="H67" s="612"/>
      <c r="I67" s="612"/>
      <c r="J67" s="612"/>
      <c r="K67" s="612"/>
      <c r="L67" s="613"/>
      <c r="M67" s="613"/>
    </row>
    <row r="68" spans="1:13">
      <c r="A68" s="615" t="s">
        <v>215</v>
      </c>
      <c r="B68" s="615"/>
      <c r="C68" s="615"/>
      <c r="D68" s="615"/>
      <c r="E68" s="615"/>
      <c r="F68" s="615"/>
      <c r="G68" s="615"/>
      <c r="H68" s="615"/>
      <c r="I68" s="615"/>
      <c r="J68" s="615"/>
      <c r="K68" s="615"/>
      <c r="L68" s="615"/>
      <c r="M68" s="615"/>
    </row>
    <row r="69" spans="1:13">
      <c r="A69" s="615"/>
      <c r="B69" s="615"/>
      <c r="C69" s="615"/>
      <c r="D69" s="615"/>
      <c r="E69" s="615"/>
      <c r="F69" s="615"/>
      <c r="G69" s="615"/>
      <c r="H69" s="615"/>
      <c r="I69" s="615"/>
      <c r="J69" s="615"/>
      <c r="K69" s="615"/>
      <c r="L69" s="615"/>
      <c r="M69" s="615"/>
    </row>
    <row r="70" spans="1:13">
      <c r="A70" s="615"/>
      <c r="B70" s="615"/>
      <c r="C70" s="615"/>
      <c r="D70" s="615"/>
      <c r="E70" s="615"/>
      <c r="F70" s="615"/>
      <c r="G70" s="615"/>
      <c r="H70" s="615"/>
      <c r="I70" s="615"/>
      <c r="J70" s="615"/>
      <c r="K70" s="615"/>
      <c r="L70" s="615"/>
      <c r="M70" s="615"/>
    </row>
    <row r="71" spans="1:13">
      <c r="A71" s="615"/>
      <c r="B71" s="615"/>
      <c r="C71" s="615"/>
      <c r="D71" s="615"/>
      <c r="E71" s="615"/>
      <c r="F71" s="615"/>
      <c r="G71" s="615"/>
      <c r="H71" s="615"/>
      <c r="I71" s="615"/>
      <c r="J71" s="615"/>
      <c r="K71" s="615"/>
      <c r="L71" s="615"/>
      <c r="M71" s="615"/>
    </row>
  </sheetData>
  <mergeCells count="17">
    <mergeCell ref="D10:E10"/>
    <mergeCell ref="F10:G10"/>
    <mergeCell ref="B5:G5"/>
    <mergeCell ref="A68:M71"/>
    <mergeCell ref="A1:O1"/>
    <mergeCell ref="Q13:U23"/>
    <mergeCell ref="A61:I61"/>
    <mergeCell ref="J4:O4"/>
    <mergeCell ref="J7:K10"/>
    <mergeCell ref="L7:O7"/>
    <mergeCell ref="L10:M10"/>
    <mergeCell ref="N10:O10"/>
    <mergeCell ref="A4:A10"/>
    <mergeCell ref="J5:O5"/>
    <mergeCell ref="B4:G4"/>
    <mergeCell ref="B7:C10"/>
    <mergeCell ref="D7:G7"/>
  </mergeCells>
  <phoneticPr fontId="20" type="noConversion"/>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8"/>
  <sheetViews>
    <sheetView zoomScaleNormal="100" workbookViewId="0">
      <pane xSplit="1" ySplit="11" topLeftCell="B57" activePane="bottomRight" state="frozen"/>
      <selection activeCell="B12" sqref="B12"/>
      <selection pane="topRight" activeCell="B12" sqref="B12"/>
      <selection pane="bottomLeft" activeCell="B12" sqref="B12"/>
      <selection pane="bottomRight" activeCell="A74" sqref="A74:M78"/>
    </sheetView>
  </sheetViews>
  <sheetFormatPr defaultColWidth="11.44140625" defaultRowHeight="13.2"/>
  <cols>
    <col min="1" max="1" width="25.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6.109375" style="432" customWidth="1"/>
    <col min="16" max="16384" width="11.44140625" style="432"/>
  </cols>
  <sheetData>
    <row r="1" spans="1:20" ht="38.25" customHeight="1">
      <c r="A1" s="636" t="s">
        <v>209</v>
      </c>
      <c r="B1" s="636"/>
      <c r="C1" s="636"/>
      <c r="D1" s="636"/>
      <c r="E1" s="636"/>
      <c r="F1" s="636"/>
      <c r="G1" s="636"/>
      <c r="H1" s="636"/>
      <c r="I1" s="636"/>
      <c r="J1" s="636"/>
      <c r="K1" s="636"/>
      <c r="L1" s="636"/>
      <c r="M1" s="636"/>
      <c r="N1" s="636"/>
    </row>
    <row r="2" spans="1:20" ht="6" customHeight="1" thickBot="1">
      <c r="A2" s="433"/>
      <c r="B2" s="433"/>
      <c r="C2" s="434"/>
      <c r="D2" s="433"/>
      <c r="E2" s="434"/>
      <c r="F2" s="433"/>
      <c r="G2" s="434"/>
      <c r="H2" s="434"/>
      <c r="I2" s="433"/>
      <c r="J2" s="433"/>
      <c r="K2" s="433"/>
      <c r="L2" s="433"/>
      <c r="M2" s="433"/>
      <c r="N2" s="433"/>
    </row>
    <row r="3" spans="1:20" s="435" customFormat="1" ht="6" customHeight="1">
      <c r="A3" s="111"/>
      <c r="B3" s="22"/>
      <c r="C3" s="23"/>
      <c r="D3" s="22"/>
      <c r="E3" s="23"/>
      <c r="F3" s="22"/>
      <c r="G3" s="23"/>
      <c r="H3" s="112"/>
      <c r="I3" s="22"/>
      <c r="J3" s="22"/>
      <c r="K3" s="22"/>
      <c r="L3" s="22"/>
      <c r="M3" s="22"/>
      <c r="N3" s="22"/>
    </row>
    <row r="4" spans="1:20" s="435" customFormat="1" ht="13.5" customHeight="1">
      <c r="A4" s="640" t="s">
        <v>129</v>
      </c>
      <c r="B4" s="619" t="s">
        <v>43</v>
      </c>
      <c r="C4" s="619"/>
      <c r="D4" s="619"/>
      <c r="E4" s="619"/>
      <c r="F4" s="619"/>
      <c r="G4" s="619"/>
      <c r="H4" s="205"/>
      <c r="I4" s="629" t="s">
        <v>44</v>
      </c>
      <c r="J4" s="629"/>
      <c r="K4" s="629"/>
      <c r="L4" s="629"/>
      <c r="M4" s="629"/>
      <c r="N4" s="629"/>
    </row>
    <row r="5" spans="1:20" s="435" customFormat="1" ht="13.2" customHeight="1">
      <c r="A5" s="640"/>
      <c r="B5" s="626"/>
      <c r="C5" s="626"/>
      <c r="D5" s="626"/>
      <c r="E5" s="626"/>
      <c r="F5" s="626"/>
      <c r="G5" s="626"/>
      <c r="H5" s="115"/>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17"/>
      <c r="F8" s="116"/>
      <c r="G8" s="117"/>
      <c r="H8" s="118"/>
      <c r="I8" s="637"/>
      <c r="J8" s="637"/>
      <c r="K8" s="116"/>
      <c r="L8" s="116"/>
      <c r="M8" s="116"/>
      <c r="N8" s="116"/>
    </row>
    <row r="9" spans="1:20" s="435" customFormat="1" ht="6" customHeight="1">
      <c r="A9" s="640"/>
      <c r="B9" s="637"/>
      <c r="C9" s="637"/>
      <c r="D9" s="200"/>
      <c r="E9" s="118"/>
      <c r="F9" s="200"/>
      <c r="G9" s="118"/>
      <c r="H9" s="118"/>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20"/>
      <c r="D11" s="121"/>
      <c r="E11" s="122"/>
      <c r="F11" s="116"/>
      <c r="G11" s="117"/>
      <c r="H11" s="117"/>
      <c r="I11" s="123"/>
      <c r="J11" s="123"/>
      <c r="K11" s="121"/>
      <c r="L11" s="121"/>
      <c r="M11" s="116"/>
      <c r="N11" s="116"/>
    </row>
    <row r="12" spans="1:20" s="435" customFormat="1" ht="6" customHeight="1">
      <c r="A12" s="436"/>
      <c r="B12" s="437"/>
      <c r="C12" s="220"/>
      <c r="D12" s="437"/>
      <c r="E12" s="220"/>
      <c r="F12" s="437"/>
      <c r="G12" s="220"/>
      <c r="H12" s="220"/>
    </row>
    <row r="13" spans="1:20" s="435" customFormat="1" ht="13.8">
      <c r="A13" s="106" t="s">
        <v>46</v>
      </c>
      <c r="B13" s="35">
        <f>D13+F13</f>
        <v>263990</v>
      </c>
      <c r="C13" s="151"/>
      <c r="D13" s="35">
        <f>SUM(D14:D20)</f>
        <v>66112</v>
      </c>
      <c r="E13" s="151"/>
      <c r="F13" s="35">
        <f>SUM(F14:F20)</f>
        <v>197878</v>
      </c>
      <c r="G13" s="151"/>
      <c r="H13" s="151"/>
      <c r="I13" s="40">
        <f>SUM(I14:I19)</f>
        <v>100</v>
      </c>
      <c r="J13" s="40"/>
      <c r="K13" s="40">
        <f>SUM(K14:K19)</f>
        <v>100</v>
      </c>
      <c r="L13" s="40"/>
      <c r="M13" s="40">
        <f>SUM(M14:M19)</f>
        <v>100.00000000000001</v>
      </c>
      <c r="N13" s="63"/>
    </row>
    <row r="14" spans="1:20" s="435" customFormat="1" ht="11.4">
      <c r="A14" s="159" t="s">
        <v>6</v>
      </c>
      <c r="B14" s="45">
        <f t="shared" ref="B14:B20" si="0">D14+F14</f>
        <v>78013</v>
      </c>
      <c r="C14" s="137"/>
      <c r="D14" s="45">
        <v>12601</v>
      </c>
      <c r="E14" s="45"/>
      <c r="F14" s="45">
        <v>65412</v>
      </c>
      <c r="G14" s="137"/>
      <c r="H14" s="137"/>
      <c r="I14" s="68">
        <f>B14*100/SUM($B$14:$B$19)</f>
        <v>29.561912412797419</v>
      </c>
      <c r="J14" s="68"/>
      <c r="K14" s="68">
        <f>D14*100/SUM($D$14:$D$19)</f>
        <v>19.06007986447241</v>
      </c>
      <c r="L14" s="68"/>
      <c r="M14" s="68">
        <f>F14*100/SUM($F$14:$F$19)</f>
        <v>33.072275450615571</v>
      </c>
      <c r="N14" s="46"/>
      <c r="P14" s="617"/>
      <c r="Q14" s="617"/>
      <c r="R14" s="617"/>
      <c r="S14" s="617"/>
      <c r="T14" s="617"/>
    </row>
    <row r="15" spans="1:20" s="435" customFormat="1" ht="11.4">
      <c r="A15" s="159" t="s">
        <v>7</v>
      </c>
      <c r="B15" s="45">
        <f t="shared" si="0"/>
        <v>102058</v>
      </c>
      <c r="C15" s="137"/>
      <c r="D15" s="45">
        <v>20022</v>
      </c>
      <c r="E15" s="45"/>
      <c r="F15" s="45">
        <v>82036</v>
      </c>
      <c r="G15" s="137"/>
      <c r="H15" s="137"/>
      <c r="I15" s="68">
        <f t="shared" ref="I15:I19" si="1">B15*100/SUM($B$14:$B$19)</f>
        <v>38.673421827455407</v>
      </c>
      <c r="J15" s="68"/>
      <c r="K15" s="68">
        <f t="shared" ref="K15:K19" si="2">D15*100/SUM($D$14:$D$19)</f>
        <v>30.28497095837367</v>
      </c>
      <c r="L15" s="47"/>
      <c r="M15" s="68">
        <f t="shared" ref="M15:M19" si="3">F15*100/SUM($F$14:$F$19)</f>
        <v>41.477361781732689</v>
      </c>
      <c r="N15" s="46"/>
      <c r="P15" s="617"/>
      <c r="Q15" s="617"/>
      <c r="R15" s="617"/>
      <c r="S15" s="617"/>
      <c r="T15" s="617"/>
    </row>
    <row r="16" spans="1:20" s="435" customFormat="1" ht="11.4">
      <c r="A16" s="159" t="s">
        <v>8</v>
      </c>
      <c r="B16" s="45">
        <f t="shared" si="0"/>
        <v>56907</v>
      </c>
      <c r="C16" s="137"/>
      <c r="D16" s="45">
        <v>18615</v>
      </c>
      <c r="E16" s="45"/>
      <c r="F16" s="45">
        <v>38292</v>
      </c>
      <c r="G16" s="137"/>
      <c r="H16" s="137"/>
      <c r="I16" s="68">
        <f t="shared" si="1"/>
        <v>21.564095082551148</v>
      </c>
      <c r="J16" s="68"/>
      <c r="K16" s="68">
        <f t="shared" si="2"/>
        <v>28.156764278799614</v>
      </c>
      <c r="L16" s="47"/>
      <c r="M16" s="68">
        <f t="shared" si="3"/>
        <v>19.360416614000052</v>
      </c>
      <c r="N16" s="46"/>
      <c r="P16" s="617"/>
      <c r="Q16" s="617"/>
      <c r="R16" s="617"/>
      <c r="S16" s="617"/>
      <c r="T16" s="617"/>
    </row>
    <row r="17" spans="1:20" s="435" customFormat="1" ht="11.4">
      <c r="A17" s="159" t="s">
        <v>9</v>
      </c>
      <c r="B17" s="45">
        <f t="shared" si="0"/>
        <v>9475</v>
      </c>
      <c r="C17" s="137"/>
      <c r="D17" s="45">
        <v>3569</v>
      </c>
      <c r="E17" s="45" t="s">
        <v>184</v>
      </c>
      <c r="F17" s="45">
        <v>5906</v>
      </c>
      <c r="G17" s="137"/>
      <c r="H17" s="137"/>
      <c r="I17" s="68">
        <f t="shared" si="1"/>
        <v>3.5904159577410883</v>
      </c>
      <c r="J17" s="68"/>
      <c r="K17" s="68">
        <f t="shared" si="2"/>
        <v>5.3984148112294292</v>
      </c>
      <c r="L17" s="47"/>
      <c r="M17" s="68">
        <f t="shared" si="3"/>
        <v>2.9860707333720962</v>
      </c>
      <c r="N17" s="46"/>
      <c r="P17" s="617"/>
      <c r="Q17" s="617"/>
      <c r="R17" s="617"/>
      <c r="S17" s="617"/>
      <c r="T17" s="617"/>
    </row>
    <row r="18" spans="1:20" s="435" customFormat="1" ht="11.4">
      <c r="A18" s="163" t="s">
        <v>10</v>
      </c>
      <c r="B18" s="45">
        <f t="shared" si="0"/>
        <v>11938</v>
      </c>
      <c r="C18" s="137"/>
      <c r="D18" s="45">
        <v>7808</v>
      </c>
      <c r="E18" s="45"/>
      <c r="F18" s="45">
        <v>4130</v>
      </c>
      <c r="G18" s="137"/>
      <c r="H18" s="137"/>
      <c r="I18" s="68">
        <f t="shared" si="1"/>
        <v>4.5237346388932043</v>
      </c>
      <c r="J18" s="68"/>
      <c r="K18" s="68">
        <f t="shared" si="2"/>
        <v>11.81026137463698</v>
      </c>
      <c r="L18" s="47"/>
      <c r="M18" s="68">
        <f t="shared" si="3"/>
        <v>2.0881259953990443</v>
      </c>
      <c r="N18" s="46"/>
      <c r="P18" s="617"/>
      <c r="Q18" s="617"/>
      <c r="R18" s="617"/>
      <c r="S18" s="617"/>
      <c r="T18" s="617"/>
    </row>
    <row r="19" spans="1:20" s="435" customFormat="1" ht="11.4">
      <c r="A19" s="164" t="s">
        <v>23</v>
      </c>
      <c r="B19" s="45">
        <f t="shared" si="0"/>
        <v>5506</v>
      </c>
      <c r="C19" s="137"/>
      <c r="D19" s="45">
        <v>3497</v>
      </c>
      <c r="E19" s="45"/>
      <c r="F19" s="45">
        <v>2009</v>
      </c>
      <c r="G19" s="137" t="s">
        <v>184</v>
      </c>
      <c r="H19" s="137"/>
      <c r="I19" s="68">
        <f t="shared" si="1"/>
        <v>2.0864200805617341</v>
      </c>
      <c r="J19" s="68"/>
      <c r="K19" s="68">
        <f t="shared" si="2"/>
        <v>5.2895087124878994</v>
      </c>
      <c r="L19" s="47"/>
      <c r="M19" s="68">
        <f t="shared" si="3"/>
        <v>1.0157494248805521</v>
      </c>
      <c r="N19" s="46"/>
      <c r="P19" s="617"/>
      <c r="Q19" s="617"/>
      <c r="R19" s="617"/>
      <c r="S19" s="617"/>
      <c r="T19" s="617"/>
    </row>
    <row r="20" spans="1:20" s="435" customFormat="1" ht="11.4">
      <c r="A20" s="153" t="s">
        <v>3</v>
      </c>
      <c r="B20" s="45">
        <f t="shared" si="0"/>
        <v>93</v>
      </c>
      <c r="C20" s="137" t="s">
        <v>184</v>
      </c>
      <c r="D20" s="45">
        <v>0</v>
      </c>
      <c r="E20" s="45"/>
      <c r="F20" s="45">
        <v>93</v>
      </c>
      <c r="G20" s="137" t="s">
        <v>184</v>
      </c>
      <c r="H20" s="137"/>
      <c r="I20" s="182" t="s">
        <v>108</v>
      </c>
      <c r="J20" s="68"/>
      <c r="K20" s="68">
        <v>0</v>
      </c>
      <c r="L20" s="47"/>
      <c r="M20" s="182" t="s">
        <v>108</v>
      </c>
      <c r="N20" s="46"/>
      <c r="P20" s="617"/>
      <c r="Q20" s="617"/>
      <c r="R20" s="617"/>
      <c r="S20" s="617"/>
      <c r="T20" s="617"/>
    </row>
    <row r="21" spans="1:20" s="435" customFormat="1" ht="6" customHeight="1">
      <c r="A21" s="437"/>
      <c r="B21" s="460"/>
      <c r="C21" s="220"/>
      <c r="D21" s="460"/>
      <c r="E21" s="220"/>
      <c r="F21" s="460"/>
      <c r="G21" s="220"/>
      <c r="H21" s="220"/>
      <c r="I21" s="223"/>
      <c r="J21" s="223"/>
      <c r="K21" s="223"/>
      <c r="L21" s="223"/>
      <c r="M21" s="223"/>
      <c r="N21" s="222"/>
      <c r="P21" s="617"/>
      <c r="Q21" s="617"/>
      <c r="R21" s="617"/>
      <c r="S21" s="617"/>
      <c r="T21" s="617"/>
    </row>
    <row r="22" spans="1:20" s="435" customFormat="1" ht="12">
      <c r="A22" s="421" t="s">
        <v>12</v>
      </c>
      <c r="B22" s="225">
        <f>D22+F22</f>
        <v>162987</v>
      </c>
      <c r="C22" s="470"/>
      <c r="D22" s="225">
        <f>SUM(D23:D29)</f>
        <v>3413</v>
      </c>
      <c r="E22" s="470"/>
      <c r="F22" s="225">
        <f>SUM(F23:F29)</f>
        <v>159574</v>
      </c>
      <c r="G22" s="470"/>
      <c r="H22" s="470"/>
      <c r="I22" s="230">
        <f>SUM(I23:I28)</f>
        <v>100.00000000000001</v>
      </c>
      <c r="J22" s="230"/>
      <c r="K22" s="230">
        <f>SUM(K23:K28)</f>
        <v>100</v>
      </c>
      <c r="L22" s="230"/>
      <c r="M22" s="230">
        <f>SUM(M23:M28)</f>
        <v>100.00000000000001</v>
      </c>
      <c r="N22" s="319"/>
      <c r="P22" s="617"/>
      <c r="Q22" s="617"/>
      <c r="R22" s="617"/>
      <c r="S22" s="617"/>
      <c r="T22" s="617"/>
    </row>
    <row r="23" spans="1:20" s="435" customFormat="1" ht="11.4">
      <c r="A23" s="477" t="s">
        <v>6</v>
      </c>
      <c r="B23" s="460">
        <f>D23+F23</f>
        <v>55786</v>
      </c>
      <c r="C23" s="220"/>
      <c r="D23" s="460">
        <v>1053</v>
      </c>
      <c r="E23" s="460" t="s">
        <v>184</v>
      </c>
      <c r="F23" s="460">
        <v>54733</v>
      </c>
      <c r="G23" s="220"/>
      <c r="H23" s="220"/>
      <c r="I23" s="239">
        <f>B23*100/SUM($B$23:$B$28)</f>
        <v>34.24681080948347</v>
      </c>
      <c r="J23" s="239"/>
      <c r="K23" s="239">
        <f>D23*100/SUM($D$23:$D$28)</f>
        <v>30.852622326399061</v>
      </c>
      <c r="L23" s="239"/>
      <c r="M23" s="239">
        <f>F23*100/SUM($F$23:$F$28)</f>
        <v>34.319448711758767</v>
      </c>
      <c r="N23" s="222"/>
      <c r="P23" s="617"/>
      <c r="Q23" s="617"/>
      <c r="R23" s="617"/>
      <c r="S23" s="617"/>
      <c r="T23" s="617"/>
    </row>
    <row r="24" spans="1:20" s="435" customFormat="1" ht="11.4">
      <c r="A24" s="477" t="s">
        <v>7</v>
      </c>
      <c r="B24" s="460">
        <f t="shared" ref="B24:B29" si="4">D24+F24</f>
        <v>69192</v>
      </c>
      <c r="C24" s="220"/>
      <c r="D24" s="460">
        <v>1367</v>
      </c>
      <c r="E24" s="460" t="s">
        <v>184</v>
      </c>
      <c r="F24" s="460">
        <v>67825</v>
      </c>
      <c r="G24" s="220"/>
      <c r="H24" s="220"/>
      <c r="I24" s="239">
        <f t="shared" ref="I24:I28" si="5">B24*100/SUM($B$23:$B$28)</f>
        <v>42.476702640981252</v>
      </c>
      <c r="J24" s="239"/>
      <c r="K24" s="239">
        <f t="shared" ref="K24:K28" si="6">D24*100/SUM($D$23:$D$28)</f>
        <v>40.052739525344272</v>
      </c>
      <c r="L24" s="223"/>
      <c r="M24" s="239">
        <f t="shared" ref="M24:M28" si="7">F24*100/SUM($F$23:$F$28)</f>
        <v>42.528577071876903</v>
      </c>
      <c r="N24" s="222"/>
      <c r="P24" s="617"/>
      <c r="Q24" s="617"/>
      <c r="R24" s="617"/>
      <c r="S24" s="617"/>
      <c r="T24" s="617"/>
    </row>
    <row r="25" spans="1:20" s="435" customFormat="1" ht="11.4">
      <c r="A25" s="477" t="s">
        <v>8</v>
      </c>
      <c r="B25" s="460">
        <f t="shared" si="4"/>
        <v>29664</v>
      </c>
      <c r="C25" s="220"/>
      <c r="D25" s="460">
        <v>467</v>
      </c>
      <c r="E25" s="460" t="s">
        <v>184</v>
      </c>
      <c r="F25" s="460">
        <v>29197</v>
      </c>
      <c r="G25" s="220"/>
      <c r="H25" s="220"/>
      <c r="I25" s="239">
        <f t="shared" si="5"/>
        <v>18.210615492283324</v>
      </c>
      <c r="J25" s="239"/>
      <c r="K25" s="239">
        <f t="shared" si="6"/>
        <v>13.682976853208322</v>
      </c>
      <c r="L25" s="223"/>
      <c r="M25" s="239">
        <f t="shared" si="7"/>
        <v>18.307509985515516</v>
      </c>
      <c r="N25" s="222"/>
    </row>
    <row r="26" spans="1:20" s="435" customFormat="1" ht="11.4">
      <c r="A26" s="477" t="s">
        <v>9</v>
      </c>
      <c r="B26" s="460">
        <f t="shared" si="4"/>
        <v>4936</v>
      </c>
      <c r="C26" s="220"/>
      <c r="D26" s="460">
        <v>376</v>
      </c>
      <c r="E26" s="460" t="s">
        <v>184</v>
      </c>
      <c r="F26" s="460">
        <v>4560</v>
      </c>
      <c r="G26" s="220"/>
      <c r="H26" s="220"/>
      <c r="I26" s="239">
        <f t="shared" si="5"/>
        <v>3.0301914128206073</v>
      </c>
      <c r="J26" s="239"/>
      <c r="K26" s="239">
        <f t="shared" si="6"/>
        <v>11.016700849692352</v>
      </c>
      <c r="L26" s="223"/>
      <c r="M26" s="239">
        <f t="shared" si="7"/>
        <v>2.8592747725434378</v>
      </c>
      <c r="N26" s="222"/>
    </row>
    <row r="27" spans="1:20" s="435" customFormat="1" ht="11.4">
      <c r="A27" s="477" t="s">
        <v>10</v>
      </c>
      <c r="B27" s="460">
        <f t="shared" si="4"/>
        <v>2865</v>
      </c>
      <c r="C27" s="220"/>
      <c r="D27" s="460">
        <v>76</v>
      </c>
      <c r="E27" s="460" t="s">
        <v>184</v>
      </c>
      <c r="F27" s="460">
        <v>2789</v>
      </c>
      <c r="G27" s="220"/>
      <c r="H27" s="220"/>
      <c r="I27" s="239">
        <f t="shared" si="5"/>
        <v>1.7588124792810049</v>
      </c>
      <c r="J27" s="239"/>
      <c r="K27" s="239">
        <f t="shared" si="6"/>
        <v>2.226779958980369</v>
      </c>
      <c r="L27" s="223"/>
      <c r="M27" s="239">
        <f t="shared" si="7"/>
        <v>1.7487976624174666</v>
      </c>
      <c r="N27" s="222"/>
    </row>
    <row r="28" spans="1:20" s="435" customFormat="1" ht="11.4">
      <c r="A28" s="477" t="s">
        <v>23</v>
      </c>
      <c r="B28" s="460">
        <f t="shared" si="4"/>
        <v>451</v>
      </c>
      <c r="C28" s="220" t="s">
        <v>184</v>
      </c>
      <c r="D28" s="460">
        <v>74</v>
      </c>
      <c r="E28" s="460" t="s">
        <v>184</v>
      </c>
      <c r="F28" s="460">
        <v>377</v>
      </c>
      <c r="G28" s="220" t="s">
        <v>184</v>
      </c>
      <c r="H28" s="220"/>
      <c r="I28" s="239">
        <f t="shared" si="5"/>
        <v>0.27686716515034315</v>
      </c>
      <c r="J28" s="239"/>
      <c r="K28" s="239">
        <f t="shared" si="6"/>
        <v>2.1681804863756224</v>
      </c>
      <c r="L28" s="223"/>
      <c r="M28" s="239">
        <f t="shared" si="7"/>
        <v>0.2363917958879114</v>
      </c>
      <c r="N28" s="222"/>
    </row>
    <row r="29" spans="1:20" s="435" customFormat="1" ht="11.4">
      <c r="A29" s="477" t="s">
        <v>3</v>
      </c>
      <c r="B29" s="460">
        <f t="shared" si="4"/>
        <v>93</v>
      </c>
      <c r="C29" s="220" t="s">
        <v>184</v>
      </c>
      <c r="D29" s="460">
        <v>0</v>
      </c>
      <c r="E29" s="460"/>
      <c r="F29" s="460">
        <v>93</v>
      </c>
      <c r="G29" s="220" t="s">
        <v>184</v>
      </c>
      <c r="H29" s="220"/>
      <c r="I29" s="321" t="s">
        <v>108</v>
      </c>
      <c r="J29" s="321"/>
      <c r="K29" s="239">
        <v>0</v>
      </c>
      <c r="L29" s="307"/>
      <c r="M29" s="321" t="s">
        <v>108</v>
      </c>
      <c r="N29" s="222"/>
    </row>
    <row r="30" spans="1:20" s="435" customFormat="1" ht="6" customHeight="1">
      <c r="A30" s="437"/>
      <c r="B30" s="460"/>
      <c r="C30" s="220"/>
      <c r="D30" s="460"/>
      <c r="E30" s="220"/>
      <c r="F30" s="460"/>
      <c r="G30" s="220"/>
      <c r="H30" s="220"/>
      <c r="I30" s="223"/>
      <c r="J30" s="223"/>
      <c r="K30" s="223"/>
      <c r="L30" s="223"/>
      <c r="M30" s="223"/>
      <c r="N30" s="223"/>
    </row>
    <row r="31" spans="1:20" s="435" customFormat="1" ht="12">
      <c r="A31" s="421" t="s">
        <v>20</v>
      </c>
      <c r="B31" s="225">
        <f>D31+F31</f>
        <v>41157</v>
      </c>
      <c r="C31" s="470"/>
      <c r="D31" s="225">
        <f>SUM(D32:D37)</f>
        <v>24806</v>
      </c>
      <c r="E31" s="220"/>
      <c r="F31" s="225">
        <f>SUM(F32:F37)</f>
        <v>16351</v>
      </c>
      <c r="G31" s="470"/>
      <c r="H31" s="470"/>
      <c r="I31" s="304">
        <f>SUM(I32:I38)</f>
        <v>99.999999999999986</v>
      </c>
      <c r="J31" s="304"/>
      <c r="K31" s="304">
        <f>SUM(K32:K37)</f>
        <v>100</v>
      </c>
      <c r="L31" s="304"/>
      <c r="M31" s="304">
        <f>SUM(M32:M37)</f>
        <v>99.999999999999986</v>
      </c>
      <c r="N31" s="494"/>
    </row>
    <row r="32" spans="1:20" s="435" customFormat="1" ht="11.4">
      <c r="A32" s="477" t="s">
        <v>6</v>
      </c>
      <c r="B32" s="460">
        <f t="shared" ref="B32:B37" si="8">D32+F32</f>
        <v>7488</v>
      </c>
      <c r="C32" s="220"/>
      <c r="D32" s="460">
        <v>3225</v>
      </c>
      <c r="E32" s="460" t="s">
        <v>184</v>
      </c>
      <c r="F32" s="460">
        <v>4263</v>
      </c>
      <c r="G32" s="220"/>
      <c r="H32" s="220"/>
      <c r="I32" s="239">
        <f>B32*100/SUM(B32:B37)</f>
        <v>18.193745899846927</v>
      </c>
      <c r="J32" s="223"/>
      <c r="K32" s="239">
        <f>D32*100/SUM(D32:D37)</f>
        <v>13.000886882205918</v>
      </c>
      <c r="L32" s="223"/>
      <c r="M32" s="239">
        <f>F32*100/SUM(F32:F37)</f>
        <v>26.071799889914988</v>
      </c>
      <c r="N32" s="223"/>
    </row>
    <row r="33" spans="1:14" s="435" customFormat="1" ht="11.4">
      <c r="A33" s="477" t="s">
        <v>7</v>
      </c>
      <c r="B33" s="460">
        <f t="shared" si="8"/>
        <v>15602</v>
      </c>
      <c r="C33" s="220"/>
      <c r="D33" s="460">
        <v>9419</v>
      </c>
      <c r="E33" s="460"/>
      <c r="F33" s="460">
        <v>6183</v>
      </c>
      <c r="G33" s="220"/>
      <c r="H33" s="220"/>
      <c r="I33" s="239">
        <f>B33*100/SUM(B32:B37)</f>
        <v>37.908496732026144</v>
      </c>
      <c r="J33" s="223"/>
      <c r="K33" s="239">
        <f>D33*100/SUM(D32:D37)</f>
        <v>37.970652261549624</v>
      </c>
      <c r="L33" s="223"/>
      <c r="M33" s="239">
        <f>F33*100/SUM(F32:F37)</f>
        <v>37.814200966301755</v>
      </c>
      <c r="N33" s="223"/>
    </row>
    <row r="34" spans="1:14" s="435" customFormat="1" ht="11.4">
      <c r="A34" s="477" t="s">
        <v>8</v>
      </c>
      <c r="B34" s="460">
        <f t="shared" si="8"/>
        <v>13481</v>
      </c>
      <c r="C34" s="220"/>
      <c r="D34" s="460">
        <v>8212</v>
      </c>
      <c r="E34" s="460"/>
      <c r="F34" s="460">
        <v>5269</v>
      </c>
      <c r="G34" s="220"/>
      <c r="H34" s="220"/>
      <c r="I34" s="239">
        <f>B34*100/SUM(B32:B37)</f>
        <v>32.755059892606361</v>
      </c>
      <c r="J34" s="223"/>
      <c r="K34" s="239">
        <f>D34*100/SUM(D32:D37)</f>
        <v>33.104893977263565</v>
      </c>
      <c r="L34" s="223"/>
      <c r="M34" s="239">
        <f>F34*100/SUM(F32:F37)</f>
        <v>32.224328787230142</v>
      </c>
      <c r="N34" s="223"/>
    </row>
    <row r="35" spans="1:14" s="435" customFormat="1" ht="11.4">
      <c r="A35" s="477" t="s">
        <v>9</v>
      </c>
      <c r="B35" s="460">
        <f t="shared" si="8"/>
        <v>2074</v>
      </c>
      <c r="C35" s="220" t="s">
        <v>184</v>
      </c>
      <c r="D35" s="460">
        <v>1862</v>
      </c>
      <c r="E35" s="460" t="s">
        <v>184</v>
      </c>
      <c r="F35" s="460">
        <v>212</v>
      </c>
      <c r="G35" s="220" t="s">
        <v>184</v>
      </c>
      <c r="H35" s="220"/>
      <c r="I35" s="239">
        <f>B35*100/SUM(B32:B38)</f>
        <v>5.039239983477902</v>
      </c>
      <c r="J35" s="223"/>
      <c r="K35" s="239">
        <f>D35*100/SUM(D32:D37)</f>
        <v>7.5062484882689668</v>
      </c>
      <c r="L35" s="223"/>
      <c r="M35" s="239">
        <f>F35*100/SUM(F32:F37)</f>
        <v>1.2965567855177054</v>
      </c>
      <c r="N35" s="223"/>
    </row>
    <row r="36" spans="1:14" s="435" customFormat="1" ht="11.4">
      <c r="A36" s="477" t="s">
        <v>10</v>
      </c>
      <c r="B36" s="460">
        <f t="shared" si="8"/>
        <v>2058</v>
      </c>
      <c r="C36" s="220" t="s">
        <v>184</v>
      </c>
      <c r="D36" s="460">
        <v>1703</v>
      </c>
      <c r="E36" s="460" t="s">
        <v>184</v>
      </c>
      <c r="F36" s="460">
        <v>355</v>
      </c>
      <c r="G36" s="220" t="s">
        <v>184</v>
      </c>
      <c r="H36" s="220"/>
      <c r="I36" s="239">
        <f>B36*100/SUM(B32:B37)</f>
        <v>5.0003644580508784</v>
      </c>
      <c r="J36" s="223"/>
      <c r="K36" s="239">
        <f>D36*100/SUM(D32:D37)</f>
        <v>6.8652745303555589</v>
      </c>
      <c r="L36" s="223"/>
      <c r="M36" s="239">
        <f>F36*100/SUM(F32:F37)</f>
        <v>2.1711210323527612</v>
      </c>
      <c r="N36" s="223"/>
    </row>
    <row r="37" spans="1:14" s="435" customFormat="1" ht="11.4">
      <c r="A37" s="477" t="s">
        <v>23</v>
      </c>
      <c r="B37" s="460">
        <f t="shared" si="8"/>
        <v>454</v>
      </c>
      <c r="C37" s="220" t="s">
        <v>184</v>
      </c>
      <c r="D37" s="460">
        <v>385</v>
      </c>
      <c r="E37" s="460" t="s">
        <v>184</v>
      </c>
      <c r="F37" s="460">
        <v>69</v>
      </c>
      <c r="G37" s="220" t="s">
        <v>184</v>
      </c>
      <c r="H37" s="220"/>
      <c r="I37" s="239">
        <f>B37*100/SUM(B32:B37)</f>
        <v>1.1030930339917875</v>
      </c>
      <c r="J37" s="223"/>
      <c r="K37" s="239">
        <f>D37*100/SUM(D32:D37)</f>
        <v>1.5520438603563653</v>
      </c>
      <c r="L37" s="223"/>
      <c r="M37" s="239">
        <f>F37*100/SUM(F32:F37)</f>
        <v>0.42199253868264935</v>
      </c>
      <c r="N37" s="223"/>
    </row>
    <row r="38" spans="1:14" s="435" customFormat="1" ht="6" customHeight="1">
      <c r="A38" s="482"/>
      <c r="B38" s="460"/>
      <c r="C38" s="220"/>
      <c r="D38" s="460"/>
      <c r="E38" s="220"/>
      <c r="F38" s="460"/>
      <c r="G38" s="220"/>
      <c r="H38" s="220"/>
      <c r="I38" s="223"/>
      <c r="J38" s="223"/>
      <c r="K38" s="223"/>
      <c r="L38" s="223"/>
      <c r="M38" s="223"/>
      <c r="N38" s="223"/>
    </row>
    <row r="39" spans="1:14" s="435" customFormat="1" ht="12">
      <c r="A39" s="421" t="s">
        <v>13</v>
      </c>
      <c r="B39" s="225">
        <f>D39+F39</f>
        <v>25592</v>
      </c>
      <c r="C39" s="470"/>
      <c r="D39" s="225">
        <f>SUM(D40:D45)</f>
        <v>19867</v>
      </c>
      <c r="E39" s="470"/>
      <c r="F39" s="225">
        <f>SUM(F40:F45)</f>
        <v>5725</v>
      </c>
      <c r="G39" s="470"/>
      <c r="H39" s="470"/>
      <c r="I39" s="304">
        <f>SUM(I40:I45)</f>
        <v>100</v>
      </c>
      <c r="J39" s="304"/>
      <c r="K39" s="304">
        <f>SUM(K40:K45)</f>
        <v>100.00000000000001</v>
      </c>
      <c r="L39" s="304"/>
      <c r="M39" s="304">
        <f>SUM(M40:M45)</f>
        <v>99.999999999999986</v>
      </c>
      <c r="N39" s="494"/>
    </row>
    <row r="40" spans="1:14" s="435" customFormat="1" ht="11.4">
      <c r="A40" s="477" t="s">
        <v>6</v>
      </c>
      <c r="B40" s="460">
        <f>D40+F40</f>
        <v>6727</v>
      </c>
      <c r="C40" s="220"/>
      <c r="D40" s="460">
        <v>5450</v>
      </c>
      <c r="E40" s="460" t="s">
        <v>184</v>
      </c>
      <c r="F40" s="460">
        <v>1277</v>
      </c>
      <c r="G40" s="220" t="s">
        <v>184</v>
      </c>
      <c r="H40" s="220"/>
      <c r="I40" s="239">
        <f>B40/SUM($B$40:$B$45)*100</f>
        <v>26.285557986870895</v>
      </c>
      <c r="J40" s="239"/>
      <c r="K40" s="239">
        <f>D40/SUM($D$40:$D$45)*100</f>
        <v>27.432425630442442</v>
      </c>
      <c r="L40" s="239"/>
      <c r="M40" s="239">
        <f>F40/SUM($F$40:$F$45)*100</f>
        <v>22.305676855895197</v>
      </c>
      <c r="N40" s="223"/>
    </row>
    <row r="41" spans="1:14" s="435" customFormat="1" ht="11.4">
      <c r="A41" s="477" t="s">
        <v>7</v>
      </c>
      <c r="B41" s="460">
        <f t="shared" ref="B41:B44" si="9">D41+F41</f>
        <v>6305</v>
      </c>
      <c r="C41" s="220"/>
      <c r="D41" s="460">
        <v>4347</v>
      </c>
      <c r="E41" s="460" t="s">
        <v>184</v>
      </c>
      <c r="F41" s="460">
        <v>1958</v>
      </c>
      <c r="G41" s="220" t="s">
        <v>184</v>
      </c>
      <c r="H41" s="220"/>
      <c r="I41" s="239">
        <f t="shared" ref="I41:I44" si="10">B41/SUM($B$40:$B$45)*100</f>
        <v>24.6366051891216</v>
      </c>
      <c r="J41" s="239"/>
      <c r="K41" s="239">
        <f t="shared" ref="K41:K44" si="11">D41/SUM($D$40:$D$45)*100</f>
        <v>21.880505360648311</v>
      </c>
      <c r="L41" s="239"/>
      <c r="M41" s="239">
        <f t="shared" ref="M41:M44" si="12">F41/SUM($F$40:$F$45)*100</f>
        <v>34.200873362445414</v>
      </c>
      <c r="N41" s="223"/>
    </row>
    <row r="42" spans="1:14" s="435" customFormat="1" ht="11.4">
      <c r="A42" s="477" t="s">
        <v>8</v>
      </c>
      <c r="B42" s="460">
        <f t="shared" si="9"/>
        <v>6166</v>
      </c>
      <c r="C42" s="220"/>
      <c r="D42" s="460">
        <v>5285</v>
      </c>
      <c r="E42" s="460"/>
      <c r="F42" s="460">
        <v>881</v>
      </c>
      <c r="G42" s="220" t="s">
        <v>184</v>
      </c>
      <c r="H42" s="220"/>
      <c r="I42" s="239">
        <f t="shared" si="10"/>
        <v>24.093466708346359</v>
      </c>
      <c r="J42" s="239"/>
      <c r="K42" s="239">
        <f t="shared" si="11"/>
        <v>26.601902652640057</v>
      </c>
      <c r="L42" s="239"/>
      <c r="M42" s="239">
        <f t="shared" si="12"/>
        <v>15.388646288209607</v>
      </c>
      <c r="N42" s="223"/>
    </row>
    <row r="43" spans="1:14" s="435" customFormat="1" ht="11.4">
      <c r="A43" s="477" t="s">
        <v>9</v>
      </c>
      <c r="B43" s="460">
        <f t="shared" si="9"/>
        <v>217</v>
      </c>
      <c r="C43" s="220" t="s">
        <v>184</v>
      </c>
      <c r="D43" s="460">
        <v>180</v>
      </c>
      <c r="E43" s="460" t="s">
        <v>184</v>
      </c>
      <c r="F43" s="460">
        <v>37</v>
      </c>
      <c r="G43" s="220" t="s">
        <v>184</v>
      </c>
      <c r="H43" s="220"/>
      <c r="I43" s="239">
        <f t="shared" si="10"/>
        <v>0.84792122538293224</v>
      </c>
      <c r="J43" s="239"/>
      <c r="K43" s="239">
        <f t="shared" si="11"/>
        <v>0.9060250666935119</v>
      </c>
      <c r="L43" s="239"/>
      <c r="M43" s="239">
        <f t="shared" si="12"/>
        <v>0.64628820960698685</v>
      </c>
      <c r="N43" s="223"/>
    </row>
    <row r="44" spans="1:14" s="435" customFormat="1" ht="11.4">
      <c r="A44" s="477" t="s">
        <v>10</v>
      </c>
      <c r="B44" s="460">
        <f t="shared" si="9"/>
        <v>4180</v>
      </c>
      <c r="C44" s="220" t="s">
        <v>184</v>
      </c>
      <c r="D44" s="460">
        <v>3572</v>
      </c>
      <c r="E44" s="460" t="s">
        <v>184</v>
      </c>
      <c r="F44" s="460">
        <v>608</v>
      </c>
      <c r="G44" s="220" t="s">
        <v>184</v>
      </c>
      <c r="H44" s="220"/>
      <c r="I44" s="239">
        <f t="shared" si="10"/>
        <v>16.333229134104407</v>
      </c>
      <c r="J44" s="239"/>
      <c r="K44" s="239">
        <f t="shared" si="11"/>
        <v>17.979564101273468</v>
      </c>
      <c r="L44" s="239"/>
      <c r="M44" s="239">
        <f t="shared" si="12"/>
        <v>10.620087336244541</v>
      </c>
      <c r="N44" s="223"/>
    </row>
    <row r="45" spans="1:14" s="435" customFormat="1" ht="11.4">
      <c r="A45" s="477" t="s">
        <v>23</v>
      </c>
      <c r="B45" s="460">
        <f>D45+F45</f>
        <v>1997</v>
      </c>
      <c r="C45" s="220" t="s">
        <v>184</v>
      </c>
      <c r="D45" s="460">
        <v>1033</v>
      </c>
      <c r="E45" s="460" t="s">
        <v>184</v>
      </c>
      <c r="F45" s="460">
        <v>964</v>
      </c>
      <c r="G45" s="220" t="s">
        <v>184</v>
      </c>
      <c r="H45" s="220"/>
      <c r="I45" s="239">
        <f>B45/SUM($B$40:$B$45)*100</f>
        <v>7.8032197561738039</v>
      </c>
      <c r="J45" s="239"/>
      <c r="K45" s="239">
        <f>D45/SUM($D$40:$D$45)*100</f>
        <v>5.1995771883022099</v>
      </c>
      <c r="L45" s="239"/>
      <c r="M45" s="239">
        <f>F45/SUM($F$40:$F$45)*100</f>
        <v>16.838427947598252</v>
      </c>
      <c r="N45" s="223"/>
    </row>
    <row r="46" spans="1:14" s="435" customFormat="1" ht="6" customHeight="1">
      <c r="A46" s="482"/>
      <c r="B46" s="460"/>
      <c r="C46" s="220"/>
      <c r="D46" s="460"/>
      <c r="E46" s="220"/>
      <c r="F46" s="460"/>
      <c r="G46" s="220"/>
      <c r="H46" s="220"/>
      <c r="I46" s="223"/>
      <c r="J46" s="223"/>
      <c r="K46" s="223"/>
      <c r="L46" s="223"/>
      <c r="M46" s="223"/>
      <c r="N46" s="223"/>
    </row>
    <row r="47" spans="1:14" s="435" customFormat="1" ht="12">
      <c r="A47" s="421" t="s">
        <v>48</v>
      </c>
      <c r="B47" s="225">
        <f>D47+F47</f>
        <v>9584</v>
      </c>
      <c r="C47" s="470"/>
      <c r="D47" s="225">
        <f>SUM(D48:D53)</f>
        <v>5921</v>
      </c>
      <c r="E47" s="470"/>
      <c r="F47" s="225">
        <f>SUM(F48:F53)</f>
        <v>3663</v>
      </c>
      <c r="G47" s="470"/>
      <c r="H47" s="470"/>
      <c r="I47" s="304">
        <f>SUM(I48:I53)</f>
        <v>100</v>
      </c>
      <c r="J47" s="304"/>
      <c r="K47" s="304">
        <f>SUM(K48:K53)</f>
        <v>100</v>
      </c>
      <c r="L47" s="304"/>
      <c r="M47" s="304">
        <f>SUM(M48:M53)</f>
        <v>100</v>
      </c>
      <c r="N47" s="494"/>
    </row>
    <row r="48" spans="1:14" s="435" customFormat="1" ht="11.4">
      <c r="A48" s="477" t="s">
        <v>6</v>
      </c>
      <c r="B48" s="460">
        <f t="shared" ref="B48:B52" si="13">D48+F48</f>
        <v>2774</v>
      </c>
      <c r="C48" s="220" t="s">
        <v>184</v>
      </c>
      <c r="D48" s="460">
        <v>1411</v>
      </c>
      <c r="E48" s="460" t="s">
        <v>184</v>
      </c>
      <c r="F48" s="460">
        <v>1363</v>
      </c>
      <c r="G48" s="220" t="s">
        <v>184</v>
      </c>
      <c r="H48" s="220"/>
      <c r="I48" s="239">
        <f>B48*100/SUM(B48:B53)</f>
        <v>28.9440734557596</v>
      </c>
      <c r="J48" s="223"/>
      <c r="K48" s="239">
        <f>D48*100/SUM(D48:D53)</f>
        <v>23.830434048302653</v>
      </c>
      <c r="L48" s="223"/>
      <c r="M48" s="239">
        <f>F48*100/SUM(F48:F53)</f>
        <v>37.209937209937209</v>
      </c>
      <c r="N48" s="223"/>
    </row>
    <row r="49" spans="1:14" s="435" customFormat="1" ht="11.4">
      <c r="A49" s="477" t="s">
        <v>7</v>
      </c>
      <c r="B49" s="460">
        <f t="shared" si="13"/>
        <v>3545</v>
      </c>
      <c r="C49" s="220" t="s">
        <v>184</v>
      </c>
      <c r="D49" s="460">
        <v>2445</v>
      </c>
      <c r="E49" s="460" t="s">
        <v>184</v>
      </c>
      <c r="F49" s="460">
        <v>1100</v>
      </c>
      <c r="G49" s="220" t="s">
        <v>184</v>
      </c>
      <c r="H49" s="220"/>
      <c r="I49" s="239">
        <f>B49*100/SUM(B48:B53)</f>
        <v>36.988731218697829</v>
      </c>
      <c r="J49" s="223"/>
      <c r="K49" s="239">
        <f>D49*100/SUM(D48:D53)</f>
        <v>41.293700388447895</v>
      </c>
      <c r="L49" s="223"/>
      <c r="M49" s="239">
        <f>F49*100/SUM(F48:F53)</f>
        <v>30.03003003003003</v>
      </c>
      <c r="N49" s="223"/>
    </row>
    <row r="50" spans="1:14" s="435" customFormat="1" ht="11.4">
      <c r="A50" s="477" t="s">
        <v>8</v>
      </c>
      <c r="B50" s="460">
        <f t="shared" si="13"/>
        <v>2092</v>
      </c>
      <c r="C50" s="220" t="s">
        <v>184</v>
      </c>
      <c r="D50" s="460">
        <v>1076</v>
      </c>
      <c r="E50" s="460" t="s">
        <v>184</v>
      </c>
      <c r="F50" s="460">
        <v>1016</v>
      </c>
      <c r="G50" s="220" t="s">
        <v>184</v>
      </c>
      <c r="H50" s="220"/>
      <c r="I50" s="239">
        <f>B50*100/SUM(B48:B53)</f>
        <v>21.828046744574291</v>
      </c>
      <c r="J50" s="223"/>
      <c r="K50" s="239">
        <f>D50*100/SUM(D48:D53)</f>
        <v>18.172605978719812</v>
      </c>
      <c r="L50" s="223"/>
      <c r="M50" s="239">
        <f>F50*100/SUM(F48:F53)</f>
        <v>27.736827736827738</v>
      </c>
      <c r="N50" s="223"/>
    </row>
    <row r="51" spans="1:14" s="435" customFormat="1" ht="11.4">
      <c r="A51" s="477" t="s">
        <v>9</v>
      </c>
      <c r="B51" s="460">
        <f t="shared" si="13"/>
        <v>129</v>
      </c>
      <c r="C51" s="220" t="s">
        <v>184</v>
      </c>
      <c r="D51" s="460">
        <v>0</v>
      </c>
      <c r="E51" s="460"/>
      <c r="F51" s="460">
        <v>129</v>
      </c>
      <c r="G51" s="220" t="s">
        <v>184</v>
      </c>
      <c r="H51" s="220"/>
      <c r="I51" s="239">
        <f>B51*100/SUM(B48:B53)</f>
        <v>1.3459933222036728</v>
      </c>
      <c r="J51" s="223"/>
      <c r="K51" s="239">
        <f>D51*100/SUM(D48:D53)</f>
        <v>0</v>
      </c>
      <c r="L51" s="223"/>
      <c r="M51" s="239">
        <f>F51*100/SUM(F48:F53)</f>
        <v>3.5217035217035217</v>
      </c>
      <c r="N51" s="223"/>
    </row>
    <row r="52" spans="1:14" s="435" customFormat="1" ht="11.4">
      <c r="A52" s="477" t="s">
        <v>10</v>
      </c>
      <c r="B52" s="460">
        <f t="shared" si="13"/>
        <v>914</v>
      </c>
      <c r="C52" s="220" t="s">
        <v>184</v>
      </c>
      <c r="D52" s="460">
        <v>914</v>
      </c>
      <c r="E52" s="460" t="s">
        <v>184</v>
      </c>
      <c r="F52" s="460">
        <v>0</v>
      </c>
      <c r="G52" s="220"/>
      <c r="H52" s="220"/>
      <c r="I52" s="239">
        <f>B52*100/SUM(B48:B53)</f>
        <v>9.5367278797996669</v>
      </c>
      <c r="J52" s="223"/>
      <c r="K52" s="239">
        <f>D52*100/SUM(D48:D53)</f>
        <v>15.436581658503631</v>
      </c>
      <c r="L52" s="223"/>
      <c r="M52" s="239">
        <f>F52*100/SUM(F48:F53)</f>
        <v>0</v>
      </c>
      <c r="N52" s="223"/>
    </row>
    <row r="53" spans="1:14" s="435" customFormat="1" ht="11.4">
      <c r="A53" s="477" t="s">
        <v>23</v>
      </c>
      <c r="B53" s="460">
        <f>D53+F53</f>
        <v>130</v>
      </c>
      <c r="C53" s="220" t="s">
        <v>184</v>
      </c>
      <c r="D53" s="460">
        <v>75</v>
      </c>
      <c r="E53" s="460" t="s">
        <v>184</v>
      </c>
      <c r="F53" s="460">
        <v>55</v>
      </c>
      <c r="G53" s="220" t="s">
        <v>184</v>
      </c>
      <c r="H53" s="220"/>
      <c r="I53" s="239">
        <f>B53*100/SUM(B48:B53)</f>
        <v>1.3564273789649415</v>
      </c>
      <c r="J53" s="223"/>
      <c r="K53" s="239">
        <f>D53*100/SUM(D48:D53)</f>
        <v>1.266677926026009</v>
      </c>
      <c r="L53" s="223"/>
      <c r="M53" s="239">
        <f>F53*100/SUM(F48:F53)</f>
        <v>1.5015015015015014</v>
      </c>
      <c r="N53" s="223"/>
    </row>
    <row r="54" spans="1:14" s="435" customFormat="1" ht="6" customHeight="1">
      <c r="A54" s="482"/>
      <c r="B54" s="460"/>
      <c r="C54" s="220"/>
      <c r="D54" s="460"/>
      <c r="E54" s="220"/>
      <c r="F54" s="460"/>
      <c r="G54" s="220"/>
      <c r="H54" s="220"/>
      <c r="I54" s="223"/>
      <c r="J54" s="223"/>
      <c r="K54" s="223"/>
      <c r="L54" s="223"/>
      <c r="M54" s="223"/>
      <c r="N54" s="223"/>
    </row>
    <row r="55" spans="1:14" s="435" customFormat="1" ht="13.8">
      <c r="A55" s="495" t="s">
        <v>132</v>
      </c>
      <c r="B55" s="225">
        <f>D55+F55</f>
        <v>14464</v>
      </c>
      <c r="C55" s="470"/>
      <c r="D55" s="225">
        <f>SUM(D56:D61)</f>
        <v>8686</v>
      </c>
      <c r="E55" s="470"/>
      <c r="F55" s="225">
        <f>SUM(F56:F61)</f>
        <v>5778</v>
      </c>
      <c r="G55" s="470"/>
      <c r="H55" s="470"/>
      <c r="I55" s="304">
        <f>SUM(I56:I61)</f>
        <v>100</v>
      </c>
      <c r="J55" s="304"/>
      <c r="K55" s="304">
        <f>SUM(K56:K61)</f>
        <v>100</v>
      </c>
      <c r="L55" s="304"/>
      <c r="M55" s="304">
        <f>SUM(M56:M61)</f>
        <v>99.999999999999986</v>
      </c>
      <c r="N55" s="494"/>
    </row>
    <row r="56" spans="1:14" s="435" customFormat="1" ht="12">
      <c r="A56" s="477" t="s">
        <v>6</v>
      </c>
      <c r="B56" s="460">
        <f t="shared" ref="B56:B61" si="14">D56+F56</f>
        <v>1859</v>
      </c>
      <c r="C56" s="473" t="s">
        <v>184</v>
      </c>
      <c r="D56" s="460">
        <v>737</v>
      </c>
      <c r="E56" s="460" t="s">
        <v>184</v>
      </c>
      <c r="F56" s="460">
        <v>1122</v>
      </c>
      <c r="G56" s="220" t="s">
        <v>184</v>
      </c>
      <c r="H56" s="220"/>
      <c r="I56" s="239">
        <f t="shared" ref="I56:I61" si="15">B56/SUM($B$56:$B$61)*100</f>
        <v>12.852599557522124</v>
      </c>
      <c r="J56" s="239"/>
      <c r="K56" s="239">
        <f>D56/SUM($D$56:$D$61)*100</f>
        <v>8.4849182592677881</v>
      </c>
      <c r="L56" s="239"/>
      <c r="M56" s="239">
        <f>F56/SUM($F$56:$F$61)*100</f>
        <v>19.418483904465216</v>
      </c>
      <c r="N56" s="494"/>
    </row>
    <row r="57" spans="1:14" s="435" customFormat="1" ht="12">
      <c r="A57" s="477" t="s">
        <v>7</v>
      </c>
      <c r="B57" s="460">
        <f t="shared" si="14"/>
        <v>3341</v>
      </c>
      <c r="C57" s="473"/>
      <c r="D57" s="460">
        <v>1406</v>
      </c>
      <c r="E57" s="460" t="s">
        <v>184</v>
      </c>
      <c r="F57" s="460">
        <v>1935</v>
      </c>
      <c r="G57" s="473" t="s">
        <v>184</v>
      </c>
      <c r="H57" s="473"/>
      <c r="I57" s="239">
        <f t="shared" si="15"/>
        <v>23.098727876106196</v>
      </c>
      <c r="J57" s="239"/>
      <c r="K57" s="239">
        <f t="shared" ref="K57:K60" si="16">D57/SUM($D$56:$D$61)*100</f>
        <v>16.186967533962697</v>
      </c>
      <c r="L57" s="239"/>
      <c r="M57" s="239">
        <f t="shared" ref="M57:M60" si="17">F57/SUM($F$56:$F$61)*100</f>
        <v>33.48909657320872</v>
      </c>
      <c r="N57" s="494"/>
    </row>
    <row r="58" spans="1:14" s="435" customFormat="1" ht="12">
      <c r="A58" s="477" t="s">
        <v>8</v>
      </c>
      <c r="B58" s="460">
        <f t="shared" si="14"/>
        <v>3892</v>
      </c>
      <c r="C58" s="473"/>
      <c r="D58" s="460">
        <v>2606</v>
      </c>
      <c r="E58" s="460"/>
      <c r="F58" s="460">
        <v>1286</v>
      </c>
      <c r="G58" s="473" t="s">
        <v>184</v>
      </c>
      <c r="H58" s="473"/>
      <c r="I58" s="239">
        <f t="shared" si="15"/>
        <v>26.908185840707965</v>
      </c>
      <c r="J58" s="239"/>
      <c r="K58" s="239">
        <f t="shared" si="16"/>
        <v>30.00230255583698</v>
      </c>
      <c r="L58" s="239"/>
      <c r="M58" s="239">
        <f t="shared" si="17"/>
        <v>22.256836275527863</v>
      </c>
      <c r="N58" s="494"/>
    </row>
    <row r="59" spans="1:14" s="435" customFormat="1" ht="12">
      <c r="A59" s="477" t="s">
        <v>9</v>
      </c>
      <c r="B59" s="460">
        <f t="shared" si="14"/>
        <v>1966</v>
      </c>
      <c r="C59" s="473" t="s">
        <v>184</v>
      </c>
      <c r="D59" s="460">
        <v>1150</v>
      </c>
      <c r="E59" s="460" t="s">
        <v>184</v>
      </c>
      <c r="F59" s="460">
        <v>816</v>
      </c>
      <c r="G59" s="220" t="s">
        <v>184</v>
      </c>
      <c r="H59" s="220"/>
      <c r="I59" s="239">
        <f t="shared" si="15"/>
        <v>13.59236725663717</v>
      </c>
      <c r="J59" s="239"/>
      <c r="K59" s="239">
        <f t="shared" si="16"/>
        <v>13.23969606262952</v>
      </c>
      <c r="L59" s="239"/>
      <c r="M59" s="239">
        <f t="shared" si="17"/>
        <v>14.122533748701974</v>
      </c>
      <c r="N59" s="494"/>
    </row>
    <row r="60" spans="1:14" s="435" customFormat="1" ht="12">
      <c r="A60" s="477" t="s">
        <v>10</v>
      </c>
      <c r="B60" s="460">
        <f t="shared" si="14"/>
        <v>1236</v>
      </c>
      <c r="C60" s="473" t="s">
        <v>184</v>
      </c>
      <c r="D60" s="460">
        <v>1059</v>
      </c>
      <c r="E60" s="460" t="s">
        <v>184</v>
      </c>
      <c r="F60" s="460">
        <v>177</v>
      </c>
      <c r="G60" s="220" t="s">
        <v>184</v>
      </c>
      <c r="H60" s="220"/>
      <c r="I60" s="239">
        <f t="shared" si="15"/>
        <v>8.5453539823008846</v>
      </c>
      <c r="J60" s="239"/>
      <c r="K60" s="239">
        <f t="shared" si="16"/>
        <v>12.192033156804053</v>
      </c>
      <c r="L60" s="239"/>
      <c r="M60" s="239">
        <f t="shared" si="17"/>
        <v>3.063343717549325</v>
      </c>
      <c r="N60" s="494"/>
    </row>
    <row r="61" spans="1:14" s="435" customFormat="1" ht="12">
      <c r="A61" s="477" t="s">
        <v>23</v>
      </c>
      <c r="B61" s="460">
        <f t="shared" si="14"/>
        <v>2170</v>
      </c>
      <c r="C61" s="473" t="s">
        <v>184</v>
      </c>
      <c r="D61" s="460">
        <v>1728</v>
      </c>
      <c r="E61" s="460" t="s">
        <v>184</v>
      </c>
      <c r="F61" s="460">
        <v>442</v>
      </c>
      <c r="G61" s="220" t="s">
        <v>184</v>
      </c>
      <c r="H61" s="220"/>
      <c r="I61" s="239">
        <f t="shared" si="15"/>
        <v>15.002765486725664</v>
      </c>
      <c r="J61" s="239"/>
      <c r="K61" s="239">
        <f>D61/SUM($D$56:$D$61)*100</f>
        <v>19.894082431498962</v>
      </c>
      <c r="L61" s="239"/>
      <c r="M61" s="239">
        <f>F61/SUM($F$56:$F$61)*100</f>
        <v>7.6497057805469018</v>
      </c>
      <c r="N61" s="494"/>
    </row>
    <row r="62" spans="1:14" s="435" customFormat="1" ht="6" customHeight="1">
      <c r="A62" s="482"/>
      <c r="B62" s="460"/>
      <c r="C62" s="220"/>
      <c r="D62" s="460"/>
      <c r="E62" s="460"/>
      <c r="F62" s="460"/>
      <c r="G62" s="220"/>
      <c r="H62" s="220"/>
      <c r="I62" s="223"/>
      <c r="J62" s="223"/>
      <c r="K62" s="223"/>
      <c r="L62" s="223"/>
      <c r="M62" s="223"/>
      <c r="N62" s="223"/>
    </row>
    <row r="63" spans="1:14" s="435" customFormat="1" ht="12">
      <c r="A63" s="495" t="s">
        <v>3</v>
      </c>
      <c r="B63" s="225">
        <f>B13-B22-B31-B39-B47-B55</f>
        <v>10206</v>
      </c>
      <c r="C63" s="225"/>
      <c r="D63" s="460">
        <v>3418</v>
      </c>
      <c r="E63" s="460" t="s">
        <v>184</v>
      </c>
      <c r="F63" s="460">
        <v>6786</v>
      </c>
      <c r="G63" s="220"/>
      <c r="H63" s="220"/>
      <c r="I63" s="496" t="s">
        <v>108</v>
      </c>
      <c r="J63" s="304"/>
      <c r="K63" s="496" t="s">
        <v>108</v>
      </c>
      <c r="L63" s="304"/>
      <c r="M63" s="496" t="s">
        <v>108</v>
      </c>
      <c r="N63" s="494"/>
    </row>
    <row r="64" spans="1:14" s="435" customFormat="1" ht="6" customHeight="1" thickBot="1">
      <c r="A64" s="497"/>
      <c r="B64" s="448"/>
      <c r="C64" s="449"/>
      <c r="D64" s="448"/>
      <c r="E64" s="449"/>
      <c r="F64" s="448"/>
      <c r="G64" s="449"/>
      <c r="H64" s="463"/>
      <c r="I64" s="448"/>
      <c r="J64" s="448"/>
      <c r="K64" s="448"/>
      <c r="L64" s="448"/>
      <c r="M64" s="448"/>
      <c r="N64" s="448"/>
    </row>
    <row r="65" spans="1:13" s="274" customFormat="1" ht="6" customHeight="1">
      <c r="A65" s="498"/>
      <c r="C65" s="452"/>
      <c r="E65" s="452"/>
      <c r="G65" s="452"/>
      <c r="H65" s="452"/>
    </row>
    <row r="66" spans="1:13" s="274" customFormat="1" ht="12.75" customHeight="1">
      <c r="A66" s="499" t="s">
        <v>42</v>
      </c>
      <c r="B66" s="429"/>
      <c r="C66" s="453"/>
      <c r="D66" s="429"/>
      <c r="E66" s="453"/>
      <c r="F66" s="429"/>
      <c r="G66" s="453"/>
      <c r="H66" s="453"/>
      <c r="I66" s="429"/>
      <c r="J66" s="429"/>
    </row>
    <row r="67" spans="1:13" s="274" customFormat="1" ht="11.4">
      <c r="A67" s="499" t="s">
        <v>170</v>
      </c>
      <c r="C67" s="452"/>
      <c r="E67" s="452"/>
      <c r="G67" s="452"/>
      <c r="H67" s="452"/>
    </row>
    <row r="68" spans="1:13" s="269" customFormat="1" ht="10.199999999999999">
      <c r="A68" s="630" t="s">
        <v>150</v>
      </c>
      <c r="B68" s="631"/>
      <c r="C68" s="631"/>
      <c r="D68" s="631"/>
      <c r="E68" s="631"/>
      <c r="F68" s="631"/>
      <c r="G68" s="631"/>
      <c r="H68" s="631"/>
    </row>
    <row r="69" spans="1:13" s="274" customFormat="1" ht="10.199999999999999">
      <c r="A69" s="270" t="s">
        <v>26</v>
      </c>
      <c r="C69" s="452"/>
      <c r="E69" s="452"/>
      <c r="G69" s="452"/>
      <c r="H69" s="452"/>
    </row>
    <row r="70" spans="1:13" s="274" customFormat="1" ht="10.199999999999999">
      <c r="A70" s="273" t="s">
        <v>118</v>
      </c>
      <c r="C70" s="452"/>
      <c r="E70" s="452"/>
      <c r="G70" s="452"/>
      <c r="H70" s="452"/>
    </row>
    <row r="71" spans="1:13">
      <c r="A71" s="269" t="s">
        <v>213</v>
      </c>
    </row>
    <row r="72" spans="1:13">
      <c r="A72" s="274" t="s">
        <v>185</v>
      </c>
    </row>
    <row r="74" spans="1:13" ht="14.4">
      <c r="A74" s="611" t="s">
        <v>214</v>
      </c>
      <c r="B74" s="612"/>
      <c r="C74" s="612"/>
      <c r="D74" s="612"/>
      <c r="E74" s="612"/>
      <c r="F74" s="612"/>
      <c r="G74" s="612"/>
      <c r="H74" s="612"/>
      <c r="I74" s="612"/>
      <c r="J74" s="612"/>
      <c r="K74" s="612"/>
      <c r="L74" s="613"/>
      <c r="M74" s="613"/>
    </row>
    <row r="75" spans="1:13">
      <c r="A75" s="615" t="s">
        <v>215</v>
      </c>
      <c r="B75" s="615"/>
      <c r="C75" s="615"/>
      <c r="D75" s="615"/>
      <c r="E75" s="615"/>
      <c r="F75" s="615"/>
      <c r="G75" s="615"/>
      <c r="H75" s="615"/>
      <c r="I75" s="615"/>
      <c r="J75" s="615"/>
      <c r="K75" s="615"/>
      <c r="L75" s="615"/>
      <c r="M75" s="615"/>
    </row>
    <row r="76" spans="1:13">
      <c r="A76" s="615"/>
      <c r="B76" s="615"/>
      <c r="C76" s="615"/>
      <c r="D76" s="615"/>
      <c r="E76" s="615"/>
      <c r="F76" s="615"/>
      <c r="G76" s="615"/>
      <c r="H76" s="615"/>
      <c r="I76" s="615"/>
      <c r="J76" s="615"/>
      <c r="K76" s="615"/>
      <c r="L76" s="615"/>
      <c r="M76" s="615"/>
    </row>
    <row r="77" spans="1:13">
      <c r="A77" s="615"/>
      <c r="B77" s="615"/>
      <c r="C77" s="615"/>
      <c r="D77" s="615"/>
      <c r="E77" s="615"/>
      <c r="F77" s="615"/>
      <c r="G77" s="615"/>
      <c r="H77" s="615"/>
      <c r="I77" s="615"/>
      <c r="J77" s="615"/>
      <c r="K77" s="615"/>
      <c r="L77" s="615"/>
      <c r="M77" s="615"/>
    </row>
    <row r="78" spans="1:13">
      <c r="A78" s="615"/>
      <c r="B78" s="615"/>
      <c r="C78" s="615"/>
      <c r="D78" s="615"/>
      <c r="E78" s="615"/>
      <c r="F78" s="615"/>
      <c r="G78" s="615"/>
      <c r="H78" s="615"/>
      <c r="I78" s="615"/>
      <c r="J78" s="615"/>
      <c r="K78" s="615"/>
      <c r="L78" s="615"/>
      <c r="M78" s="615"/>
    </row>
  </sheetData>
  <mergeCells count="17">
    <mergeCell ref="A1:N1"/>
    <mergeCell ref="A68:H68"/>
    <mergeCell ref="B7:C10"/>
    <mergeCell ref="D7:G7"/>
    <mergeCell ref="D10:E10"/>
    <mergeCell ref="F10:G10"/>
    <mergeCell ref="B5:G5"/>
    <mergeCell ref="I5:N5"/>
    <mergeCell ref="A75:M78"/>
    <mergeCell ref="P14:T24"/>
    <mergeCell ref="I4:N4"/>
    <mergeCell ref="I7:J10"/>
    <mergeCell ref="K7:N7"/>
    <mergeCell ref="K10:L10"/>
    <mergeCell ref="M10:N10"/>
    <mergeCell ref="A4:A10"/>
    <mergeCell ref="B4:G4"/>
  </mergeCells>
  <phoneticPr fontId="10" type="noConversion"/>
  <printOptions horizontalCentered="1"/>
  <pageMargins left="0.78740157480314965" right="0.78740157480314965" top="0.78740157480314965" bottom="0.78740157480314965" header="0.39370078740157483" footer="0.39370078740157483"/>
  <pageSetup scale="87" orientation="portrait"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0"/>
  <sheetViews>
    <sheetView workbookViewId="0">
      <pane xSplit="1" ySplit="11" topLeftCell="B54" activePane="bottomRight" state="frozen"/>
      <selection activeCell="B12" sqref="B12"/>
      <selection pane="topRight" activeCell="B12" sqref="B12"/>
      <selection pane="bottomLeft" activeCell="B12" sqref="B12"/>
      <selection pane="bottomRight" activeCell="A76" sqref="A76:M80"/>
    </sheetView>
  </sheetViews>
  <sheetFormatPr defaultColWidth="11.44140625" defaultRowHeight="13.2"/>
  <cols>
    <col min="1" max="1" width="25.6640625" style="432" customWidth="1"/>
    <col min="2" max="2" width="8.6640625" style="432" customWidth="1"/>
    <col min="3" max="3" width="2.6640625" style="432" customWidth="1"/>
    <col min="4" max="4" width="8.6640625" style="432" customWidth="1"/>
    <col min="5" max="5" width="2.6640625" style="432" customWidth="1"/>
    <col min="6" max="6" width="8.6640625" style="432" customWidth="1"/>
    <col min="7" max="7" width="2.6640625" style="432" customWidth="1"/>
    <col min="8" max="8" width="1.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5.88671875" style="432" customWidth="1"/>
    <col min="16" max="16384" width="11.44140625" style="432"/>
  </cols>
  <sheetData>
    <row r="1" spans="1:20" ht="38.25" customHeight="1">
      <c r="A1" s="643" t="s">
        <v>210</v>
      </c>
      <c r="B1" s="643"/>
      <c r="C1" s="643"/>
      <c r="D1" s="643"/>
      <c r="E1" s="643"/>
      <c r="F1" s="643"/>
      <c r="G1" s="643"/>
      <c r="H1" s="643"/>
      <c r="I1" s="643"/>
      <c r="J1" s="643"/>
      <c r="K1" s="643"/>
      <c r="L1" s="643"/>
      <c r="M1" s="643"/>
      <c r="N1" s="643"/>
    </row>
    <row r="2" spans="1:20" ht="6" customHeight="1" thickBot="1">
      <c r="A2" s="433"/>
      <c r="B2" s="433"/>
      <c r="C2" s="433"/>
      <c r="D2" s="433"/>
      <c r="E2" s="433"/>
      <c r="F2" s="433"/>
      <c r="G2" s="433"/>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6" t="s">
        <v>174</v>
      </c>
      <c r="B4" s="619" t="s">
        <v>43</v>
      </c>
      <c r="C4" s="619"/>
      <c r="D4" s="619"/>
      <c r="E4" s="619"/>
      <c r="F4" s="619"/>
      <c r="G4" s="619"/>
      <c r="H4" s="204"/>
      <c r="I4" s="629" t="s">
        <v>44</v>
      </c>
      <c r="J4" s="629"/>
      <c r="K4" s="629"/>
      <c r="L4" s="629"/>
      <c r="M4" s="629"/>
      <c r="N4" s="629"/>
    </row>
    <row r="5" spans="1:20" s="435" customFormat="1" ht="10.8" customHeight="1">
      <c r="A5" s="646"/>
      <c r="B5" s="626"/>
      <c r="C5" s="626"/>
      <c r="D5" s="626"/>
      <c r="E5" s="626"/>
      <c r="F5" s="626"/>
      <c r="G5" s="626"/>
      <c r="H5" s="54"/>
      <c r="I5" s="626"/>
      <c r="J5" s="626"/>
      <c r="K5" s="626"/>
      <c r="L5" s="626"/>
      <c r="M5" s="626"/>
      <c r="N5" s="626"/>
    </row>
    <row r="6" spans="1:20" s="435" customFormat="1" ht="6" customHeight="1">
      <c r="A6" s="646"/>
      <c r="B6" s="114"/>
      <c r="C6" s="115"/>
      <c r="D6" s="114"/>
      <c r="E6" s="115"/>
      <c r="F6" s="114"/>
      <c r="G6" s="115"/>
      <c r="H6" s="115"/>
      <c r="I6" s="114"/>
      <c r="J6" s="114"/>
      <c r="K6" s="114"/>
      <c r="L6" s="114"/>
      <c r="M6" s="114"/>
      <c r="N6" s="114"/>
    </row>
    <row r="7" spans="1:20" s="435" customFormat="1" ht="25.5" customHeight="1">
      <c r="A7" s="646"/>
      <c r="B7" s="642" t="s">
        <v>0</v>
      </c>
      <c r="C7" s="642"/>
      <c r="D7" s="644" t="s">
        <v>54</v>
      </c>
      <c r="E7" s="644"/>
      <c r="F7" s="644"/>
      <c r="G7" s="644"/>
      <c r="H7" s="202"/>
      <c r="I7" s="642" t="s">
        <v>0</v>
      </c>
      <c r="J7" s="642"/>
      <c r="K7" s="644" t="s">
        <v>54</v>
      </c>
      <c r="L7" s="644"/>
      <c r="M7" s="644"/>
      <c r="N7" s="644"/>
    </row>
    <row r="8" spans="1:20" s="435" customFormat="1" ht="6" customHeight="1">
      <c r="A8" s="646"/>
      <c r="B8" s="642"/>
      <c r="C8" s="642"/>
      <c r="D8" s="170"/>
      <c r="E8" s="170"/>
      <c r="F8" s="170"/>
      <c r="G8" s="170"/>
      <c r="H8" s="202"/>
      <c r="I8" s="642"/>
      <c r="J8" s="642"/>
      <c r="K8" s="170"/>
      <c r="L8" s="170"/>
      <c r="M8" s="170"/>
      <c r="N8" s="170"/>
    </row>
    <row r="9" spans="1:20" s="435" customFormat="1" ht="6" customHeight="1">
      <c r="A9" s="646"/>
      <c r="B9" s="642"/>
      <c r="C9" s="642"/>
      <c r="D9" s="202"/>
      <c r="E9" s="202"/>
      <c r="F9" s="202"/>
      <c r="G9" s="202"/>
      <c r="H9" s="202"/>
      <c r="I9" s="642"/>
      <c r="J9" s="642"/>
      <c r="K9" s="202"/>
      <c r="L9" s="202"/>
      <c r="M9" s="202"/>
      <c r="N9" s="202"/>
    </row>
    <row r="10" spans="1:20" s="435" customFormat="1" ht="25.5" customHeight="1">
      <c r="A10" s="646"/>
      <c r="B10" s="642"/>
      <c r="C10" s="642"/>
      <c r="D10" s="645" t="s">
        <v>1</v>
      </c>
      <c r="E10" s="645"/>
      <c r="F10" s="645" t="s">
        <v>2</v>
      </c>
      <c r="G10" s="645"/>
      <c r="H10" s="202"/>
      <c r="I10" s="642"/>
      <c r="J10" s="642"/>
      <c r="K10" s="645" t="s">
        <v>1</v>
      </c>
      <c r="L10" s="645"/>
      <c r="M10" s="645" t="s">
        <v>2</v>
      </c>
      <c r="N10" s="645"/>
    </row>
    <row r="11" spans="1:20" s="435" customFormat="1" ht="6" customHeight="1">
      <c r="A11" s="171"/>
      <c r="B11" s="171"/>
      <c r="C11" s="171"/>
      <c r="D11" s="172"/>
      <c r="E11" s="172"/>
      <c r="F11" s="170"/>
      <c r="G11" s="170"/>
      <c r="H11" s="170"/>
      <c r="I11" s="173"/>
      <c r="J11" s="173"/>
      <c r="K11" s="172"/>
      <c r="L11" s="172"/>
      <c r="M11" s="170"/>
      <c r="N11" s="170"/>
    </row>
    <row r="12" spans="1:20" s="435" customFormat="1" ht="6" customHeight="1">
      <c r="A12" s="500"/>
      <c r="B12" s="437"/>
      <c r="C12" s="437"/>
      <c r="D12" s="437"/>
      <c r="E12" s="437"/>
      <c r="F12" s="437"/>
      <c r="G12" s="437"/>
    </row>
    <row r="13" spans="1:20" s="435" customFormat="1" ht="13.8">
      <c r="A13" s="106" t="s">
        <v>157</v>
      </c>
      <c r="B13" s="35">
        <f>D13+F13</f>
        <v>263990</v>
      </c>
      <c r="C13" s="165"/>
      <c r="D13" s="126">
        <f>SUM(D14:D20)</f>
        <v>66110</v>
      </c>
      <c r="E13" s="165"/>
      <c r="F13" s="126">
        <f>SUM(F14:F20)</f>
        <v>197880</v>
      </c>
      <c r="G13" s="166"/>
      <c r="H13" s="167"/>
      <c r="I13" s="57">
        <f>SUM(I14:I19)</f>
        <v>100</v>
      </c>
      <c r="J13" s="57"/>
      <c r="K13" s="57">
        <f>SUM(K14:K19)</f>
        <v>100.00000000000001</v>
      </c>
      <c r="L13" s="57"/>
      <c r="M13" s="57">
        <f>SUM(M14:M19)</f>
        <v>100</v>
      </c>
      <c r="N13" s="167"/>
      <c r="P13" s="617"/>
      <c r="Q13" s="617"/>
      <c r="R13" s="617"/>
      <c r="S13" s="617"/>
      <c r="T13" s="617"/>
    </row>
    <row r="14" spans="1:20" s="435" customFormat="1" ht="12">
      <c r="A14" s="153" t="s">
        <v>187</v>
      </c>
      <c r="B14" s="45">
        <f t="shared" ref="B14:B20" si="0">D14+F14</f>
        <v>1000</v>
      </c>
      <c r="C14" s="165" t="s">
        <v>184</v>
      </c>
      <c r="D14" s="45">
        <v>0</v>
      </c>
      <c r="E14" s="45"/>
      <c r="F14" s="45">
        <v>1000</v>
      </c>
      <c r="G14" s="166" t="s">
        <v>184</v>
      </c>
      <c r="H14" s="167"/>
      <c r="I14" s="47">
        <f>B14*100/SUM($B$14:$B$19)</f>
        <v>0.39028197872963216</v>
      </c>
      <c r="J14" s="57"/>
      <c r="K14" s="47">
        <f>D14*100/SUM($D$14:$D$19)</f>
        <v>0</v>
      </c>
      <c r="L14" s="57"/>
      <c r="M14" s="47">
        <f>F14*100/SUM($F$14:$F$19)</f>
        <v>0.51439535398116287</v>
      </c>
      <c r="N14" s="167"/>
      <c r="P14" s="617"/>
      <c r="Q14" s="617"/>
      <c r="R14" s="617"/>
      <c r="S14" s="617"/>
      <c r="T14" s="617"/>
    </row>
    <row r="15" spans="1:20" s="435" customFormat="1" ht="11.4">
      <c r="A15" s="159" t="s">
        <v>39</v>
      </c>
      <c r="B15" s="45">
        <f t="shared" si="0"/>
        <v>138294</v>
      </c>
      <c r="C15" s="168"/>
      <c r="D15" s="45">
        <v>10235</v>
      </c>
      <c r="E15" s="45"/>
      <c r="F15" s="45">
        <v>128059</v>
      </c>
      <c r="G15" s="148"/>
      <c r="H15" s="135"/>
      <c r="I15" s="47">
        <f t="shared" ref="I15:I19" si="1">B15*100/SUM($B$14:$B$19)</f>
        <v>53.97365596643575</v>
      </c>
      <c r="J15" s="47"/>
      <c r="K15" s="47">
        <f t="shared" ref="K15:K19" si="2">D15*100/SUM($D$14:$D$19)</f>
        <v>16.555595095597038</v>
      </c>
      <c r="L15" s="47"/>
      <c r="M15" s="47">
        <f>F15*100/SUM($F$14:$F$19)</f>
        <v>65.872954635473732</v>
      </c>
      <c r="N15" s="135"/>
      <c r="P15" s="617"/>
      <c r="Q15" s="617"/>
      <c r="R15" s="617"/>
      <c r="S15" s="617"/>
      <c r="T15" s="617"/>
    </row>
    <row r="16" spans="1:20" s="435" customFormat="1" ht="11.4">
      <c r="A16" s="159" t="s">
        <v>27</v>
      </c>
      <c r="B16" s="45">
        <f t="shared" si="0"/>
        <v>81645</v>
      </c>
      <c r="C16" s="168"/>
      <c r="D16" s="45">
        <v>28022</v>
      </c>
      <c r="E16" s="45"/>
      <c r="F16" s="45">
        <v>53623</v>
      </c>
      <c r="G16" s="148"/>
      <c r="H16" s="135"/>
      <c r="I16" s="47">
        <f t="shared" si="1"/>
        <v>31.864572153380816</v>
      </c>
      <c r="J16" s="47"/>
      <c r="K16" s="47">
        <f t="shared" si="2"/>
        <v>45.326906279318045</v>
      </c>
      <c r="L16" s="47"/>
      <c r="M16" s="47">
        <f t="shared" ref="M16:M18" si="3">F16*100/SUM($F$14:$F$19)</f>
        <v>27.583422066531895</v>
      </c>
      <c r="N16" s="135"/>
      <c r="P16" s="617"/>
      <c r="Q16" s="617"/>
      <c r="R16" s="617"/>
      <c r="S16" s="617"/>
      <c r="T16" s="617"/>
    </row>
    <row r="17" spans="1:20" s="435" customFormat="1" ht="11.4">
      <c r="A17" s="159" t="s">
        <v>28</v>
      </c>
      <c r="B17" s="45">
        <f t="shared" si="0"/>
        <v>25497</v>
      </c>
      <c r="C17" s="168"/>
      <c r="D17" s="45">
        <v>16506</v>
      </c>
      <c r="E17" s="45"/>
      <c r="F17" s="45">
        <v>8991</v>
      </c>
      <c r="G17" s="148"/>
      <c r="H17" s="135"/>
      <c r="I17" s="47">
        <f t="shared" si="1"/>
        <v>9.9510196116694303</v>
      </c>
      <c r="J17" s="47"/>
      <c r="K17" s="47">
        <f t="shared" si="2"/>
        <v>26.699233282650191</v>
      </c>
      <c r="L17" s="47"/>
      <c r="M17" s="47">
        <f t="shared" si="3"/>
        <v>4.6249286276446355</v>
      </c>
      <c r="N17" s="135"/>
      <c r="P17" s="617"/>
      <c r="Q17" s="617"/>
      <c r="R17" s="617"/>
      <c r="S17" s="617"/>
      <c r="T17" s="617"/>
    </row>
    <row r="18" spans="1:20" s="435" customFormat="1" ht="11.4">
      <c r="A18" s="159" t="s">
        <v>29</v>
      </c>
      <c r="B18" s="45">
        <f t="shared" si="0"/>
        <v>8011</v>
      </c>
      <c r="C18" s="168"/>
      <c r="D18" s="45">
        <v>5933</v>
      </c>
      <c r="E18" s="45"/>
      <c r="F18" s="45">
        <v>2078</v>
      </c>
      <c r="G18" s="148" t="s">
        <v>184</v>
      </c>
      <c r="H18" s="135"/>
      <c r="I18" s="47">
        <f t="shared" si="1"/>
        <v>3.1265489316030832</v>
      </c>
      <c r="J18" s="47"/>
      <c r="K18" s="47">
        <f t="shared" si="2"/>
        <v>9.5969072498463337</v>
      </c>
      <c r="L18" s="47"/>
      <c r="M18" s="47">
        <f t="shared" si="3"/>
        <v>1.0689135455728564</v>
      </c>
      <c r="N18" s="135"/>
      <c r="P18" s="617"/>
      <c r="Q18" s="617"/>
      <c r="R18" s="617"/>
      <c r="S18" s="617"/>
      <c r="T18" s="617"/>
    </row>
    <row r="19" spans="1:20" s="435" customFormat="1" ht="11.4">
      <c r="A19" s="159" t="s">
        <v>30</v>
      </c>
      <c r="B19" s="45">
        <f t="shared" si="0"/>
        <v>1778</v>
      </c>
      <c r="C19" s="168" t="s">
        <v>184</v>
      </c>
      <c r="D19" s="45">
        <v>1126</v>
      </c>
      <c r="E19" s="45" t="s">
        <v>184</v>
      </c>
      <c r="F19" s="45">
        <v>652</v>
      </c>
      <c r="G19" s="168" t="s">
        <v>184</v>
      </c>
      <c r="H19" s="135"/>
      <c r="I19" s="47">
        <f t="shared" si="1"/>
        <v>0.69392135818128597</v>
      </c>
      <c r="J19" s="47"/>
      <c r="K19" s="47">
        <f t="shared" si="2"/>
        <v>1.821358092588399</v>
      </c>
      <c r="L19" s="47"/>
      <c r="M19" s="47">
        <f>F19*100/SUM($F$14:$F$19)</f>
        <v>0.33538577079571819</v>
      </c>
      <c r="N19" s="135"/>
      <c r="P19" s="617"/>
      <c r="Q19" s="617"/>
      <c r="R19" s="617"/>
      <c r="S19" s="617"/>
      <c r="T19" s="617"/>
    </row>
    <row r="20" spans="1:20" s="435" customFormat="1" ht="11.4">
      <c r="A20" s="159" t="s">
        <v>3</v>
      </c>
      <c r="B20" s="45">
        <f t="shared" si="0"/>
        <v>7765</v>
      </c>
      <c r="C20" s="168"/>
      <c r="D20" s="45">
        <v>4288</v>
      </c>
      <c r="E20" s="45" t="s">
        <v>184</v>
      </c>
      <c r="F20" s="45">
        <v>3477</v>
      </c>
      <c r="G20" s="168"/>
      <c r="H20" s="135"/>
      <c r="I20" s="74" t="s">
        <v>108</v>
      </c>
      <c r="J20" s="47"/>
      <c r="K20" s="74">
        <v>0</v>
      </c>
      <c r="L20" s="47"/>
      <c r="M20" s="74" t="s">
        <v>108</v>
      </c>
      <c r="N20" s="135"/>
      <c r="P20" s="617"/>
      <c r="Q20" s="617"/>
      <c r="R20" s="617"/>
      <c r="S20" s="617"/>
      <c r="T20" s="617"/>
    </row>
    <row r="21" spans="1:20" s="435" customFormat="1" ht="6" customHeight="1">
      <c r="A21" s="437"/>
      <c r="B21" s="460"/>
      <c r="C21" s="220"/>
      <c r="D21" s="460"/>
      <c r="E21" s="220"/>
      <c r="F21" s="460"/>
      <c r="G21" s="461"/>
      <c r="H21" s="445"/>
      <c r="I21" s="296"/>
      <c r="J21" s="296"/>
      <c r="K21" s="296"/>
      <c r="L21" s="296"/>
      <c r="M21" s="296"/>
      <c r="N21" s="445"/>
      <c r="P21" s="617"/>
      <c r="Q21" s="617"/>
      <c r="R21" s="617"/>
      <c r="S21" s="617"/>
      <c r="T21" s="617"/>
    </row>
    <row r="22" spans="1:20" s="435" customFormat="1" ht="12">
      <c r="A22" s="505" t="s">
        <v>12</v>
      </c>
      <c r="B22" s="225">
        <f t="shared" ref="B22" si="4">D22+F22</f>
        <v>162989</v>
      </c>
      <c r="C22" s="254"/>
      <c r="D22" s="225">
        <f>SUM(D23:D29)</f>
        <v>3414</v>
      </c>
      <c r="E22" s="254"/>
      <c r="F22" s="225">
        <f>SUM(F23:F29)</f>
        <v>159575</v>
      </c>
      <c r="G22" s="501"/>
      <c r="H22" s="506"/>
      <c r="I22" s="304">
        <f>SUM(I23:I28)</f>
        <v>100</v>
      </c>
      <c r="J22" s="304"/>
      <c r="K22" s="304">
        <f>SUM(K23:K28)</f>
        <v>100</v>
      </c>
      <c r="L22" s="304"/>
      <c r="M22" s="304">
        <f>SUM(M23:M28)</f>
        <v>99.999999999999986</v>
      </c>
      <c r="N22" s="459"/>
      <c r="P22" s="617"/>
      <c r="Q22" s="617"/>
      <c r="R22" s="617"/>
      <c r="S22" s="617"/>
      <c r="T22" s="617"/>
    </row>
    <row r="23" spans="1:20" s="435" customFormat="1" ht="12">
      <c r="A23" s="507" t="s">
        <v>187</v>
      </c>
      <c r="B23" s="443">
        <f>D23+F23</f>
        <v>816</v>
      </c>
      <c r="C23" s="254" t="s">
        <v>184</v>
      </c>
      <c r="D23" s="443">
        <v>0</v>
      </c>
      <c r="E23" s="443"/>
      <c r="F23" s="443">
        <v>816</v>
      </c>
      <c r="G23" s="501" t="s">
        <v>184</v>
      </c>
      <c r="H23" s="506"/>
      <c r="I23" s="223">
        <f>B23*100/SUM($B$23:$B$28)</f>
        <v>0.50285939656872414</v>
      </c>
      <c r="J23" s="304"/>
      <c r="K23" s="223">
        <f>D23*100/SUM($D$23:$D$28)</f>
        <v>0</v>
      </c>
      <c r="L23" s="304"/>
      <c r="M23" s="223">
        <f>F23*100/SUM($F$23:$F$28)</f>
        <v>0.51366629316748291</v>
      </c>
      <c r="N23" s="459"/>
      <c r="P23" s="617"/>
      <c r="Q23" s="617"/>
      <c r="R23" s="617"/>
      <c r="S23" s="617"/>
      <c r="T23" s="617"/>
    </row>
    <row r="24" spans="1:20" s="435" customFormat="1" ht="11.4">
      <c r="A24" s="477" t="s">
        <v>39</v>
      </c>
      <c r="B24" s="443">
        <f>D24+F24</f>
        <v>119365</v>
      </c>
      <c r="C24" s="504"/>
      <c r="D24" s="443">
        <v>1679</v>
      </c>
      <c r="E24" s="443" t="s">
        <v>184</v>
      </c>
      <c r="F24" s="443">
        <v>117686</v>
      </c>
      <c r="G24" s="461"/>
      <c r="H24" s="445"/>
      <c r="I24" s="223">
        <f t="shared" ref="I24:I28" si="5">B24*100/SUM($B$23:$B$28)</f>
        <v>73.558592979688427</v>
      </c>
      <c r="J24" s="223"/>
      <c r="K24" s="223">
        <f t="shared" ref="K24:K28" si="6">D24*100/SUM($D$23:$D$28)</f>
        <v>49.17984768599883</v>
      </c>
      <c r="L24" s="223"/>
      <c r="M24" s="223">
        <f t="shared" ref="M24:M28" si="7">F24*100/SUM($F$23:$F$28)</f>
        <v>74.082513943270087</v>
      </c>
      <c r="N24" s="445"/>
    </row>
    <row r="25" spans="1:20" s="435" customFormat="1" ht="11.4">
      <c r="A25" s="477" t="s">
        <v>27</v>
      </c>
      <c r="B25" s="443">
        <f t="shared" ref="B25:B29" si="8">D25+F25</f>
        <v>39750</v>
      </c>
      <c r="C25" s="504"/>
      <c r="D25" s="443">
        <v>1595</v>
      </c>
      <c r="E25" s="443" t="s">
        <v>184</v>
      </c>
      <c r="F25" s="443">
        <v>38155</v>
      </c>
      <c r="G25" s="461"/>
      <c r="H25" s="445"/>
      <c r="I25" s="223">
        <f t="shared" si="5"/>
        <v>24.495908104910274</v>
      </c>
      <c r="J25" s="223"/>
      <c r="K25" s="223">
        <f t="shared" si="6"/>
        <v>46.719390743995312</v>
      </c>
      <c r="L25" s="223"/>
      <c r="M25" s="223">
        <f t="shared" si="7"/>
        <v>24.018305656624154</v>
      </c>
      <c r="N25" s="445"/>
    </row>
    <row r="26" spans="1:20" s="435" customFormat="1" ht="11.4">
      <c r="A26" s="477" t="s">
        <v>28</v>
      </c>
      <c r="B26" s="443">
        <f t="shared" si="8"/>
        <v>1638</v>
      </c>
      <c r="C26" s="504"/>
      <c r="D26" s="443">
        <v>140</v>
      </c>
      <c r="E26" s="443"/>
      <c r="F26" s="443">
        <v>1498</v>
      </c>
      <c r="G26" s="461"/>
      <c r="H26" s="445"/>
      <c r="I26" s="223">
        <f t="shared" si="5"/>
        <v>1.0094162887004536</v>
      </c>
      <c r="J26" s="223"/>
      <c r="K26" s="223">
        <f t="shared" si="6"/>
        <v>4.1007615700058579</v>
      </c>
      <c r="L26" s="223"/>
      <c r="M26" s="223">
        <f t="shared" si="7"/>
        <v>0.94298052348638406</v>
      </c>
      <c r="N26" s="445"/>
    </row>
    <row r="27" spans="1:20" s="435" customFormat="1" ht="11.4">
      <c r="A27" s="477" t="s">
        <v>29</v>
      </c>
      <c r="B27" s="443">
        <f t="shared" si="8"/>
        <v>379</v>
      </c>
      <c r="C27" s="504" t="s">
        <v>184</v>
      </c>
      <c r="D27" s="443">
        <v>0</v>
      </c>
      <c r="E27" s="443"/>
      <c r="F27" s="443">
        <v>379</v>
      </c>
      <c r="G27" s="461" t="s">
        <v>184</v>
      </c>
      <c r="H27" s="445"/>
      <c r="I27" s="223">
        <f t="shared" si="5"/>
        <v>0.23355846972983632</v>
      </c>
      <c r="J27" s="223"/>
      <c r="K27" s="223">
        <f t="shared" si="6"/>
        <v>0</v>
      </c>
      <c r="L27" s="223"/>
      <c r="M27" s="223">
        <f t="shared" si="7"/>
        <v>0.23857784940009316</v>
      </c>
      <c r="N27" s="445"/>
    </row>
    <row r="28" spans="1:20" s="435" customFormat="1" ht="11.4">
      <c r="A28" s="477" t="s">
        <v>30</v>
      </c>
      <c r="B28" s="443">
        <f t="shared" si="8"/>
        <v>324</v>
      </c>
      <c r="C28" s="504" t="s">
        <v>184</v>
      </c>
      <c r="D28" s="443">
        <v>0</v>
      </c>
      <c r="E28" s="443"/>
      <c r="F28" s="443">
        <v>324</v>
      </c>
      <c r="G28" s="461" t="s">
        <v>184</v>
      </c>
      <c r="H28" s="445"/>
      <c r="I28" s="223">
        <f t="shared" si="5"/>
        <v>0.19966476040228751</v>
      </c>
      <c r="J28" s="223"/>
      <c r="K28" s="223">
        <f t="shared" si="6"/>
        <v>0</v>
      </c>
      <c r="L28" s="223"/>
      <c r="M28" s="223">
        <f t="shared" si="7"/>
        <v>0.20395573405179468</v>
      </c>
      <c r="N28" s="445"/>
    </row>
    <row r="29" spans="1:20" s="435" customFormat="1" ht="11.4">
      <c r="A29" s="477" t="s">
        <v>3</v>
      </c>
      <c r="B29" s="443">
        <f t="shared" si="8"/>
        <v>717</v>
      </c>
      <c r="C29" s="504" t="s">
        <v>184</v>
      </c>
      <c r="D29" s="443">
        <v>0</v>
      </c>
      <c r="E29" s="443"/>
      <c r="F29" s="443">
        <v>717</v>
      </c>
      <c r="G29" s="461" t="s">
        <v>184</v>
      </c>
      <c r="H29" s="445"/>
      <c r="I29" s="249" t="s">
        <v>108</v>
      </c>
      <c r="J29" s="223"/>
      <c r="K29" s="249" t="s">
        <v>108</v>
      </c>
      <c r="L29" s="223"/>
      <c r="M29" s="249" t="s">
        <v>108</v>
      </c>
      <c r="N29" s="445"/>
    </row>
    <row r="30" spans="1:20" s="435" customFormat="1" ht="6" customHeight="1">
      <c r="A30" s="444"/>
      <c r="B30" s="460"/>
      <c r="C30" s="220"/>
      <c r="D30" s="460"/>
      <c r="E30" s="461"/>
      <c r="F30" s="460"/>
      <c r="G30" s="461"/>
      <c r="H30" s="445"/>
      <c r="I30" s="223"/>
      <c r="J30" s="223"/>
      <c r="K30" s="223"/>
      <c r="L30" s="223"/>
      <c r="M30" s="223"/>
      <c r="N30" s="445"/>
    </row>
    <row r="31" spans="1:20" s="442" customFormat="1" ht="12">
      <c r="A31" s="505" t="s">
        <v>20</v>
      </c>
      <c r="B31" s="225">
        <f>D31+F31</f>
        <v>41156</v>
      </c>
      <c r="C31" s="253"/>
      <c r="D31" s="439">
        <f>SUM(D32:D37)</f>
        <v>24804</v>
      </c>
      <c r="E31" s="461"/>
      <c r="F31" s="439">
        <f>SUM(F32:F37)</f>
        <v>16352</v>
      </c>
      <c r="G31" s="476"/>
      <c r="H31" s="506"/>
      <c r="I31" s="304">
        <f>SUM(I32:I36)</f>
        <v>99.999999999999986</v>
      </c>
      <c r="J31" s="304"/>
      <c r="K31" s="304">
        <f>SUM(K32:K36)</f>
        <v>100</v>
      </c>
      <c r="L31" s="304"/>
      <c r="M31" s="304">
        <f>SUM(M32:M36)</f>
        <v>100</v>
      </c>
      <c r="N31" s="459"/>
    </row>
    <row r="32" spans="1:20" s="435" customFormat="1" ht="11.4">
      <c r="A32" s="477" t="s">
        <v>39</v>
      </c>
      <c r="B32" s="443">
        <f t="shared" ref="B32:B34" si="9">D32+F32</f>
        <v>4673</v>
      </c>
      <c r="C32" s="504"/>
      <c r="D32" s="443">
        <v>1489</v>
      </c>
      <c r="E32" s="443" t="s">
        <v>184</v>
      </c>
      <c r="F32" s="443">
        <v>3184</v>
      </c>
      <c r="G32" s="461"/>
      <c r="H32" s="445"/>
      <c r="I32" s="223">
        <f>B32*100/SUM($B$32:$B$36)</f>
        <v>11.768409388536314</v>
      </c>
      <c r="J32" s="223"/>
      <c r="K32" s="223">
        <f>D32*100/SUM($D$32:$D$36)</f>
        <v>6.1935859573229068</v>
      </c>
      <c r="L32" s="223"/>
      <c r="M32" s="223">
        <f>F32*100/SUM($F$32:$F$36)</f>
        <v>20.322971851662732</v>
      </c>
      <c r="N32" s="508"/>
    </row>
    <row r="33" spans="1:14" s="435" customFormat="1" ht="11.4">
      <c r="A33" s="477" t="s">
        <v>27</v>
      </c>
      <c r="B33" s="443">
        <f t="shared" si="9"/>
        <v>18280</v>
      </c>
      <c r="C33" s="504"/>
      <c r="D33" s="443">
        <v>10901</v>
      </c>
      <c r="E33" s="443"/>
      <c r="F33" s="443">
        <v>7379</v>
      </c>
      <c r="G33" s="461"/>
      <c r="H33" s="445"/>
      <c r="I33" s="223">
        <f t="shared" ref="I33:I36" si="10">B33*100/SUM($B$32:$B$36)</f>
        <v>46.036063261811222</v>
      </c>
      <c r="J33" s="223"/>
      <c r="K33" s="223">
        <f t="shared" ref="K33:K36" si="11">D33*100/SUM($D$32:$D$36)</f>
        <v>45.34337173994426</v>
      </c>
      <c r="L33" s="223"/>
      <c r="M33" s="223">
        <f t="shared" ref="M33:M36" si="12">F33*100/SUM($F$32:$F$36)</f>
        <v>47.098997893661839</v>
      </c>
      <c r="N33" s="508"/>
    </row>
    <row r="34" spans="1:14" s="435" customFormat="1" ht="11.4">
      <c r="A34" s="477" t="s">
        <v>28</v>
      </c>
      <c r="B34" s="443">
        <f t="shared" si="9"/>
        <v>12906</v>
      </c>
      <c r="C34" s="504"/>
      <c r="D34" s="443">
        <v>8498</v>
      </c>
      <c r="E34" s="443"/>
      <c r="F34" s="443">
        <v>4408</v>
      </c>
      <c r="G34" s="461"/>
      <c r="H34" s="445"/>
      <c r="I34" s="223">
        <f t="shared" si="10"/>
        <v>32.502266545784224</v>
      </c>
      <c r="J34" s="223"/>
      <c r="K34" s="223">
        <f t="shared" si="11"/>
        <v>35.347947256769686</v>
      </c>
      <c r="L34" s="223"/>
      <c r="M34" s="223">
        <f t="shared" si="12"/>
        <v>28.135571583583328</v>
      </c>
      <c r="N34" s="445"/>
    </row>
    <row r="35" spans="1:14" s="435" customFormat="1" ht="11.4">
      <c r="A35" s="477" t="s">
        <v>29</v>
      </c>
      <c r="B35" s="443">
        <f>D35+F35</f>
        <v>3688</v>
      </c>
      <c r="C35" s="504" t="s">
        <v>184</v>
      </c>
      <c r="D35" s="443">
        <v>2992</v>
      </c>
      <c r="E35" s="443" t="s">
        <v>184</v>
      </c>
      <c r="F35" s="443">
        <v>696</v>
      </c>
      <c r="G35" s="461" t="s">
        <v>184</v>
      </c>
      <c r="H35" s="445"/>
      <c r="I35" s="223">
        <f t="shared" si="10"/>
        <v>9.2878009469124603</v>
      </c>
      <c r="J35" s="223"/>
      <c r="K35" s="223">
        <f t="shared" si="11"/>
        <v>12.4454057651512</v>
      </c>
      <c r="L35" s="223"/>
      <c r="M35" s="223">
        <f t="shared" si="12"/>
        <v>4.4424586710921048</v>
      </c>
      <c r="N35" s="445"/>
    </row>
    <row r="36" spans="1:14" s="435" customFormat="1" ht="11.4">
      <c r="A36" s="477" t="s">
        <v>30</v>
      </c>
      <c r="B36" s="443">
        <f t="shared" ref="B36:B37" si="13">D36+F36</f>
        <v>161</v>
      </c>
      <c r="C36" s="504" t="s">
        <v>184</v>
      </c>
      <c r="D36" s="443">
        <v>161</v>
      </c>
      <c r="E36" s="443" t="s">
        <v>184</v>
      </c>
      <c r="F36" s="443">
        <v>0</v>
      </c>
      <c r="G36" s="461"/>
      <c r="H36" s="445"/>
      <c r="I36" s="223">
        <f t="shared" si="10"/>
        <v>0.40545985695577719</v>
      </c>
      <c r="J36" s="223"/>
      <c r="K36" s="223">
        <f t="shared" si="11"/>
        <v>0.66968928081194623</v>
      </c>
      <c r="L36" s="223"/>
      <c r="M36" s="223">
        <f t="shared" si="12"/>
        <v>0</v>
      </c>
      <c r="N36" s="445"/>
    </row>
    <row r="37" spans="1:14" s="435" customFormat="1" ht="11.4">
      <c r="A37" s="477" t="s">
        <v>3</v>
      </c>
      <c r="B37" s="443">
        <f t="shared" si="13"/>
        <v>1448</v>
      </c>
      <c r="C37" s="504" t="s">
        <v>184</v>
      </c>
      <c r="D37" s="443">
        <v>763</v>
      </c>
      <c r="E37" s="443" t="s">
        <v>184</v>
      </c>
      <c r="F37" s="443">
        <v>685</v>
      </c>
      <c r="G37" s="461" t="s">
        <v>184</v>
      </c>
      <c r="H37" s="445"/>
      <c r="I37" s="307" t="s">
        <v>108</v>
      </c>
      <c r="J37" s="307"/>
      <c r="K37" s="307" t="s">
        <v>108</v>
      </c>
      <c r="L37" s="307"/>
      <c r="M37" s="307" t="s">
        <v>108</v>
      </c>
      <c r="N37" s="445"/>
    </row>
    <row r="38" spans="1:14" s="435" customFormat="1" ht="6" customHeight="1">
      <c r="A38" s="444"/>
      <c r="B38" s="509"/>
      <c r="C38" s="504"/>
      <c r="D38" s="509"/>
      <c r="E38" s="461"/>
      <c r="F38" s="510"/>
      <c r="G38" s="461"/>
      <c r="H38" s="445"/>
      <c r="I38" s="223"/>
      <c r="J38" s="223"/>
      <c r="K38" s="223"/>
      <c r="L38" s="223"/>
      <c r="M38" s="223"/>
      <c r="N38" s="445"/>
    </row>
    <row r="39" spans="1:14" s="435" customFormat="1" ht="12">
      <c r="A39" s="505" t="s">
        <v>13</v>
      </c>
      <c r="B39" s="225">
        <f>D39+F39</f>
        <v>25592</v>
      </c>
      <c r="C39" s="254"/>
      <c r="D39" s="439">
        <f>SUM(D40:D46)</f>
        <v>19867</v>
      </c>
      <c r="E39" s="461"/>
      <c r="F39" s="439">
        <f>SUM(F40:F46)</f>
        <v>5725</v>
      </c>
      <c r="G39" s="501"/>
      <c r="H39" s="506"/>
      <c r="I39" s="304">
        <f>SUM(I40:I45)</f>
        <v>99.999999999999986</v>
      </c>
      <c r="J39" s="304"/>
      <c r="K39" s="304">
        <f>SUM(K40:K45)</f>
        <v>100</v>
      </c>
      <c r="L39" s="304"/>
      <c r="M39" s="304">
        <f>SUM(M40:M45)</f>
        <v>100.00000000000001</v>
      </c>
      <c r="N39" s="459"/>
    </row>
    <row r="40" spans="1:14" s="435" customFormat="1" ht="12">
      <c r="A40" s="507" t="s">
        <v>187</v>
      </c>
      <c r="B40" s="443">
        <f t="shared" ref="B40:B43" si="14">D40+F40</f>
        <v>106</v>
      </c>
      <c r="C40" s="254" t="s">
        <v>184</v>
      </c>
      <c r="D40" s="443">
        <v>0</v>
      </c>
      <c r="E40" s="443"/>
      <c r="F40" s="443">
        <v>106</v>
      </c>
      <c r="G40" s="501" t="s">
        <v>184</v>
      </c>
      <c r="H40" s="506"/>
      <c r="I40" s="223">
        <f>B40*100/SUM($B$40:$B$45)</f>
        <v>0.45091032839884293</v>
      </c>
      <c r="J40" s="304"/>
      <c r="K40" s="223">
        <f>D40*100/SUM($D$40:$D$45)</f>
        <v>0</v>
      </c>
      <c r="L40" s="304"/>
      <c r="M40" s="223">
        <f>F40*100/SUM($F$40:$F$45)</f>
        <v>1.875110560764196</v>
      </c>
      <c r="N40" s="459"/>
    </row>
    <row r="41" spans="1:14" s="435" customFormat="1" ht="11.4">
      <c r="A41" s="477" t="s">
        <v>39</v>
      </c>
      <c r="B41" s="443">
        <f t="shared" si="14"/>
        <v>5133</v>
      </c>
      <c r="C41" s="504" t="s">
        <v>184</v>
      </c>
      <c r="D41" s="443">
        <v>3949</v>
      </c>
      <c r="E41" s="443" t="s">
        <v>184</v>
      </c>
      <c r="F41" s="443">
        <v>1184</v>
      </c>
      <c r="G41" s="461" t="s">
        <v>184</v>
      </c>
      <c r="H41" s="445"/>
      <c r="I41" s="223">
        <f t="shared" ref="I41:I45" si="15">B41*100/SUM($B$40:$B$45)</f>
        <v>21.835119959162839</v>
      </c>
      <c r="J41" s="223"/>
      <c r="K41" s="223">
        <f t="shared" ref="K41:K45" si="16">D41*100/SUM($D$40:$D$45)</f>
        <v>22.117054046485578</v>
      </c>
      <c r="L41" s="223"/>
      <c r="M41" s="223">
        <f t="shared" ref="M41:M45" si="17">F41*100/SUM($F$40:$F$45)</f>
        <v>20.944631169290641</v>
      </c>
      <c r="N41" s="508"/>
    </row>
    <row r="42" spans="1:14" s="435" customFormat="1" ht="11.4">
      <c r="A42" s="477" t="s">
        <v>27</v>
      </c>
      <c r="B42" s="443">
        <f t="shared" si="14"/>
        <v>10931</v>
      </c>
      <c r="C42" s="504"/>
      <c r="D42" s="443">
        <v>7897</v>
      </c>
      <c r="E42" s="443"/>
      <c r="F42" s="443">
        <v>3034</v>
      </c>
      <c r="G42" s="461"/>
      <c r="H42" s="445"/>
      <c r="I42" s="223">
        <f t="shared" si="15"/>
        <v>46.49906414837502</v>
      </c>
      <c r="J42" s="223"/>
      <c r="K42" s="223">
        <f t="shared" si="16"/>
        <v>44.228507420890509</v>
      </c>
      <c r="L42" s="223"/>
      <c r="M42" s="223">
        <f t="shared" si="17"/>
        <v>53.670617371307273</v>
      </c>
      <c r="N42" s="508"/>
    </row>
    <row r="43" spans="1:14" s="435" customFormat="1" ht="11.4">
      <c r="A43" s="477" t="s">
        <v>28</v>
      </c>
      <c r="B43" s="443">
        <f t="shared" si="14"/>
        <v>5707</v>
      </c>
      <c r="C43" s="504"/>
      <c r="D43" s="443">
        <v>4449</v>
      </c>
      <c r="E43" s="443" t="s">
        <v>184</v>
      </c>
      <c r="F43" s="443">
        <v>1258</v>
      </c>
      <c r="G43" s="504" t="s">
        <v>184</v>
      </c>
      <c r="H43" s="445"/>
      <c r="I43" s="223">
        <f t="shared" si="15"/>
        <v>24.276841926152798</v>
      </c>
      <c r="J43" s="223"/>
      <c r="K43" s="223">
        <f t="shared" si="16"/>
        <v>24.917390086810418</v>
      </c>
      <c r="L43" s="223"/>
      <c r="M43" s="223">
        <f t="shared" si="17"/>
        <v>22.253670617371306</v>
      </c>
      <c r="N43" s="508"/>
    </row>
    <row r="44" spans="1:14" s="435" customFormat="1" ht="11.4">
      <c r="A44" s="477" t="s">
        <v>29</v>
      </c>
      <c r="B44" s="443">
        <f>D44+F44</f>
        <v>997</v>
      </c>
      <c r="C44" s="504" t="s">
        <v>184</v>
      </c>
      <c r="D44" s="443">
        <v>926</v>
      </c>
      <c r="E44" s="443" t="s">
        <v>184</v>
      </c>
      <c r="F44" s="443">
        <v>71</v>
      </c>
      <c r="G44" s="461" t="s">
        <v>184</v>
      </c>
      <c r="H44" s="445"/>
      <c r="I44" s="223">
        <f t="shared" si="15"/>
        <v>4.2411094095627018</v>
      </c>
      <c r="J44" s="223"/>
      <c r="K44" s="223">
        <f t="shared" si="16"/>
        <v>5.1862223466816015</v>
      </c>
      <c r="L44" s="223"/>
      <c r="M44" s="223">
        <f t="shared" si="17"/>
        <v>1.2559702812665841</v>
      </c>
      <c r="N44" s="508"/>
    </row>
    <row r="45" spans="1:14" s="435" customFormat="1" ht="11.4">
      <c r="A45" s="477" t="s">
        <v>30</v>
      </c>
      <c r="B45" s="443">
        <f>D45+F45</f>
        <v>634</v>
      </c>
      <c r="C45" s="504" t="s">
        <v>184</v>
      </c>
      <c r="D45" s="443">
        <v>634</v>
      </c>
      <c r="E45" s="443" t="s">
        <v>184</v>
      </c>
      <c r="F45" s="443">
        <v>0</v>
      </c>
      <c r="G45" s="461"/>
      <c r="H45" s="445"/>
      <c r="I45" s="223">
        <f t="shared" si="15"/>
        <v>2.6969542283477965</v>
      </c>
      <c r="J45" s="223"/>
      <c r="K45" s="223">
        <f t="shared" si="16"/>
        <v>3.5508260991318958</v>
      </c>
      <c r="L45" s="223"/>
      <c r="M45" s="223">
        <f t="shared" si="17"/>
        <v>0</v>
      </c>
      <c r="N45" s="508"/>
    </row>
    <row r="46" spans="1:14" s="435" customFormat="1" ht="11.4">
      <c r="A46" s="477" t="s">
        <v>3</v>
      </c>
      <c r="B46" s="443">
        <f>D46+F46</f>
        <v>2084</v>
      </c>
      <c r="C46" s="504" t="s">
        <v>184</v>
      </c>
      <c r="D46" s="443">
        <v>2012</v>
      </c>
      <c r="E46" s="443" t="s">
        <v>184</v>
      </c>
      <c r="F46" s="443">
        <v>72</v>
      </c>
      <c r="G46" s="461" t="s">
        <v>184</v>
      </c>
      <c r="H46" s="445"/>
      <c r="I46" s="249" t="s">
        <v>108</v>
      </c>
      <c r="J46" s="249"/>
      <c r="K46" s="249" t="s">
        <v>108</v>
      </c>
      <c r="L46" s="249"/>
      <c r="M46" s="249" t="s">
        <v>108</v>
      </c>
      <c r="N46" s="508"/>
    </row>
    <row r="47" spans="1:14" s="435" customFormat="1" ht="6" customHeight="1">
      <c r="A47" s="444"/>
      <c r="B47" s="460"/>
      <c r="C47" s="220"/>
      <c r="D47" s="460"/>
      <c r="E47" s="461"/>
      <c r="F47" s="510"/>
      <c r="G47" s="461"/>
      <c r="H47" s="445"/>
      <c r="I47" s="223"/>
      <c r="J47" s="223"/>
      <c r="K47" s="223"/>
      <c r="L47" s="223"/>
      <c r="M47" s="223"/>
      <c r="N47" s="445"/>
    </row>
    <row r="48" spans="1:14" s="435" customFormat="1" ht="12">
      <c r="A48" s="505" t="s">
        <v>48</v>
      </c>
      <c r="B48" s="225">
        <f>D48+F48</f>
        <v>9584</v>
      </c>
      <c r="C48" s="254"/>
      <c r="D48" s="439">
        <f>SUM(D49:D54)</f>
        <v>5921</v>
      </c>
      <c r="E48" s="461"/>
      <c r="F48" s="439">
        <f>SUM(F49:F54)</f>
        <v>3663</v>
      </c>
      <c r="G48" s="501"/>
      <c r="H48" s="506"/>
      <c r="I48" s="304">
        <f>SUM(I49:I54)</f>
        <v>99.999999999999986</v>
      </c>
      <c r="J48" s="304"/>
      <c r="K48" s="304">
        <f>SUM(K50:K54)</f>
        <v>100.00000000000001</v>
      </c>
      <c r="L48" s="304"/>
      <c r="M48" s="304">
        <f>SUM(M49:M54)</f>
        <v>100</v>
      </c>
      <c r="N48" s="459"/>
    </row>
    <row r="49" spans="1:14" s="435" customFormat="1" ht="12">
      <c r="A49" s="507" t="s">
        <v>187</v>
      </c>
      <c r="B49" s="443">
        <f t="shared" ref="B49:B54" si="18">D49+F49</f>
        <v>78</v>
      </c>
      <c r="C49" s="254" t="s">
        <v>184</v>
      </c>
      <c r="D49" s="443">
        <v>0</v>
      </c>
      <c r="E49" s="443"/>
      <c r="F49" s="443">
        <v>78</v>
      </c>
      <c r="G49" s="501" t="s">
        <v>184</v>
      </c>
      <c r="H49" s="506"/>
      <c r="I49" s="223">
        <f>B49*100/SUM($B$49:$B$54)</f>
        <v>0.81385642737896491</v>
      </c>
      <c r="J49" s="304"/>
      <c r="K49" s="223">
        <f>D49*100/SUM($D$49:$D$54)</f>
        <v>0</v>
      </c>
      <c r="L49" s="304"/>
      <c r="M49" s="223">
        <f>F49*100/SUM($F$49:$F$54)</f>
        <v>2.1294021294021293</v>
      </c>
      <c r="N49" s="459"/>
    </row>
    <row r="50" spans="1:14" s="435" customFormat="1" ht="11.4">
      <c r="A50" s="477" t="s">
        <v>39</v>
      </c>
      <c r="B50" s="443">
        <f t="shared" si="18"/>
        <v>3305</v>
      </c>
      <c r="C50" s="504"/>
      <c r="D50" s="443">
        <v>994</v>
      </c>
      <c r="E50" s="443" t="s">
        <v>184</v>
      </c>
      <c r="F50" s="443">
        <v>2311</v>
      </c>
      <c r="G50" s="504" t="s">
        <v>184</v>
      </c>
      <c r="H50" s="445"/>
      <c r="I50" s="223">
        <f t="shared" ref="I50:I54" si="19">B50*100/SUM($B$49:$B$54)</f>
        <v>34.484557595993323</v>
      </c>
      <c r="J50" s="223"/>
      <c r="K50" s="223">
        <f t="shared" ref="K50:K54" si="20">D50*100/SUM($D$49:$D$54)</f>
        <v>16.787704779598041</v>
      </c>
      <c r="L50" s="223"/>
      <c r="M50" s="223">
        <f t="shared" ref="M50:M54" si="21">F50*100/SUM($F$49:$F$54)</f>
        <v>63.090363090363091</v>
      </c>
      <c r="N50" s="445"/>
    </row>
    <row r="51" spans="1:14" s="435" customFormat="1" ht="11.4">
      <c r="A51" s="477" t="s">
        <v>27</v>
      </c>
      <c r="B51" s="443">
        <f t="shared" si="18"/>
        <v>3909</v>
      </c>
      <c r="C51" s="504"/>
      <c r="D51" s="443">
        <v>3577</v>
      </c>
      <c r="E51" s="443" t="s">
        <v>184</v>
      </c>
      <c r="F51" s="443">
        <v>332</v>
      </c>
      <c r="G51" s="461" t="s">
        <v>184</v>
      </c>
      <c r="H51" s="445"/>
      <c r="I51" s="223">
        <f t="shared" si="19"/>
        <v>40.786727879799663</v>
      </c>
      <c r="J51" s="223"/>
      <c r="K51" s="223">
        <f t="shared" si="20"/>
        <v>60.412092551933796</v>
      </c>
      <c r="L51" s="223"/>
      <c r="M51" s="223">
        <f t="shared" si="21"/>
        <v>9.0636090636090643</v>
      </c>
      <c r="N51" s="445"/>
    </row>
    <row r="52" spans="1:14" s="435" customFormat="1" ht="11.4">
      <c r="A52" s="477" t="s">
        <v>28</v>
      </c>
      <c r="B52" s="443">
        <f t="shared" si="18"/>
        <v>1398</v>
      </c>
      <c r="C52" s="504" t="s">
        <v>184</v>
      </c>
      <c r="D52" s="443">
        <v>821</v>
      </c>
      <c r="E52" s="443" t="s">
        <v>184</v>
      </c>
      <c r="F52" s="443">
        <v>577</v>
      </c>
      <c r="G52" s="461" t="s">
        <v>184</v>
      </c>
      <c r="H52" s="445"/>
      <c r="I52" s="223">
        <f t="shared" si="19"/>
        <v>14.586811352253756</v>
      </c>
      <c r="J52" s="223"/>
      <c r="K52" s="223">
        <f t="shared" si="20"/>
        <v>13.865901030231379</v>
      </c>
      <c r="L52" s="223"/>
      <c r="M52" s="223">
        <f t="shared" si="21"/>
        <v>15.752115752115753</v>
      </c>
      <c r="N52" s="508"/>
    </row>
    <row r="53" spans="1:14" s="435" customFormat="1" ht="11.4">
      <c r="A53" s="477" t="s">
        <v>29</v>
      </c>
      <c r="B53" s="443">
        <f t="shared" si="18"/>
        <v>786</v>
      </c>
      <c r="C53" s="504" t="s">
        <v>184</v>
      </c>
      <c r="D53" s="443">
        <v>529</v>
      </c>
      <c r="E53" s="443" t="s">
        <v>184</v>
      </c>
      <c r="F53" s="443">
        <v>257</v>
      </c>
      <c r="G53" s="461" t="s">
        <v>184</v>
      </c>
      <c r="H53" s="445"/>
      <c r="I53" s="223">
        <f t="shared" si="19"/>
        <v>8.2011686143572629</v>
      </c>
      <c r="J53" s="223"/>
      <c r="K53" s="223">
        <f t="shared" si="20"/>
        <v>8.9343016382367839</v>
      </c>
      <c r="L53" s="223"/>
      <c r="M53" s="223">
        <f t="shared" si="21"/>
        <v>7.016107016107016</v>
      </c>
      <c r="N53" s="508"/>
    </row>
    <row r="54" spans="1:14" s="435" customFormat="1" ht="11.4">
      <c r="A54" s="477" t="s">
        <v>30</v>
      </c>
      <c r="B54" s="443">
        <f t="shared" si="18"/>
        <v>108</v>
      </c>
      <c r="C54" s="504" t="s">
        <v>184</v>
      </c>
      <c r="D54" s="443">
        <v>0</v>
      </c>
      <c r="E54" s="443"/>
      <c r="F54" s="443">
        <v>108</v>
      </c>
      <c r="G54" s="461" t="s">
        <v>184</v>
      </c>
      <c r="H54" s="445"/>
      <c r="I54" s="223">
        <f t="shared" si="19"/>
        <v>1.1268781302170283</v>
      </c>
      <c r="J54" s="223"/>
      <c r="K54" s="223">
        <f t="shared" si="20"/>
        <v>0</v>
      </c>
      <c r="L54" s="223"/>
      <c r="M54" s="223">
        <f t="shared" si="21"/>
        <v>2.9484029484029484</v>
      </c>
      <c r="N54" s="508"/>
    </row>
    <row r="55" spans="1:14" s="435" customFormat="1" ht="6" customHeight="1">
      <c r="A55" s="482"/>
      <c r="B55" s="460"/>
      <c r="C55" s="220"/>
      <c r="D55" s="460"/>
      <c r="E55" s="461"/>
      <c r="F55" s="460"/>
      <c r="G55" s="461"/>
      <c r="H55" s="445"/>
      <c r="I55" s="223"/>
      <c r="J55" s="223"/>
      <c r="K55" s="223"/>
      <c r="L55" s="223"/>
      <c r="M55" s="223"/>
      <c r="N55" s="445"/>
    </row>
    <row r="56" spans="1:14" s="435" customFormat="1" ht="13.8">
      <c r="A56" s="495" t="s">
        <v>158</v>
      </c>
      <c r="B56" s="225">
        <f>D56+F56</f>
        <v>14464</v>
      </c>
      <c r="C56" s="254"/>
      <c r="D56" s="439">
        <f>SUM(D57:D62)</f>
        <v>8686</v>
      </c>
      <c r="E56" s="461"/>
      <c r="F56" s="439">
        <f>SUM(F57:F62)</f>
        <v>5778</v>
      </c>
      <c r="G56" s="254"/>
      <c r="H56" s="506"/>
      <c r="I56" s="304">
        <f>SUM(I57:I61)</f>
        <v>100</v>
      </c>
      <c r="J56" s="304"/>
      <c r="K56" s="304">
        <f>SUM(K57:K61)</f>
        <v>100</v>
      </c>
      <c r="L56" s="304"/>
      <c r="M56" s="304">
        <f>SUM(M57:M61)</f>
        <v>100.00000000000001</v>
      </c>
      <c r="N56" s="459"/>
    </row>
    <row r="57" spans="1:14" s="435" customFormat="1" ht="11.4">
      <c r="A57" s="477" t="s">
        <v>39</v>
      </c>
      <c r="B57" s="443">
        <f t="shared" ref="B57:B61" si="22">D57+F57</f>
        <v>1333</v>
      </c>
      <c r="C57" s="504" t="s">
        <v>184</v>
      </c>
      <c r="D57" s="443">
        <v>692</v>
      </c>
      <c r="E57" s="443" t="s">
        <v>184</v>
      </c>
      <c r="F57" s="443">
        <v>641</v>
      </c>
      <c r="G57" s="461" t="s">
        <v>184</v>
      </c>
      <c r="H57" s="445"/>
      <c r="I57" s="223">
        <f>B57*100/SUM($B$57:$B$61)</f>
        <v>9.9233231593836067</v>
      </c>
      <c r="J57" s="223"/>
      <c r="K57" s="223">
        <f>D57*100/SUM($D$57:$D$61)</f>
        <v>8.695652173913043</v>
      </c>
      <c r="L57" s="223"/>
      <c r="M57" s="223">
        <f>F57*100/SUM($F$57:$F$61)</f>
        <v>11.707762557077626</v>
      </c>
      <c r="N57" s="445"/>
    </row>
    <row r="58" spans="1:14" s="435" customFormat="1" ht="11.4">
      <c r="A58" s="477" t="s">
        <v>27</v>
      </c>
      <c r="B58" s="443">
        <f t="shared" si="22"/>
        <v>6294</v>
      </c>
      <c r="C58" s="504"/>
      <c r="D58" s="443">
        <v>3352</v>
      </c>
      <c r="E58" s="443"/>
      <c r="F58" s="443">
        <v>2942</v>
      </c>
      <c r="G58" s="461" t="s">
        <v>184</v>
      </c>
      <c r="H58" s="445"/>
      <c r="I58" s="223">
        <f t="shared" ref="I58:I61" si="23">B58*100/SUM($B$57:$B$61)</f>
        <v>46.854760664036327</v>
      </c>
      <c r="J58" s="223"/>
      <c r="K58" s="223">
        <f t="shared" ref="K58:K61" si="24">D58*100/SUM($D$57:$D$61)</f>
        <v>42.121135963810005</v>
      </c>
      <c r="L58" s="223"/>
      <c r="M58" s="223">
        <f t="shared" ref="M58:M61" si="25">F58*100/SUM($F$57:$F$61)</f>
        <v>53.735159817351601</v>
      </c>
      <c r="N58" s="445"/>
    </row>
    <row r="59" spans="1:14" s="435" customFormat="1" ht="11.4">
      <c r="A59" s="477" t="s">
        <v>28</v>
      </c>
      <c r="B59" s="443">
        <f t="shared" si="22"/>
        <v>3595</v>
      </c>
      <c r="C59" s="504"/>
      <c r="D59" s="443">
        <v>2598</v>
      </c>
      <c r="E59" s="443" t="s">
        <v>184</v>
      </c>
      <c r="F59" s="443">
        <v>997</v>
      </c>
      <c r="G59" s="504" t="s">
        <v>184</v>
      </c>
      <c r="H59" s="445"/>
      <c r="I59" s="223">
        <f t="shared" si="23"/>
        <v>26.762450681158342</v>
      </c>
      <c r="J59" s="223"/>
      <c r="K59" s="223">
        <f t="shared" si="24"/>
        <v>32.64639356622267</v>
      </c>
      <c r="L59" s="223"/>
      <c r="M59" s="223">
        <f t="shared" si="25"/>
        <v>18.210045662100455</v>
      </c>
      <c r="N59" s="508"/>
    </row>
    <row r="60" spans="1:14" s="435" customFormat="1" ht="11.4">
      <c r="A60" s="477" t="s">
        <v>29</v>
      </c>
      <c r="B60" s="443">
        <f t="shared" si="22"/>
        <v>1959</v>
      </c>
      <c r="C60" s="504" t="s">
        <v>184</v>
      </c>
      <c r="D60" s="443">
        <v>1284</v>
      </c>
      <c r="E60" s="443" t="s">
        <v>184</v>
      </c>
      <c r="F60" s="443">
        <v>675</v>
      </c>
      <c r="G60" s="461" t="s">
        <v>184</v>
      </c>
      <c r="H60" s="445"/>
      <c r="I60" s="223">
        <f t="shared" si="23"/>
        <v>14.583488424030373</v>
      </c>
      <c r="J60" s="223"/>
      <c r="K60" s="223">
        <f t="shared" si="24"/>
        <v>16.134707212867553</v>
      </c>
      <c r="L60" s="223"/>
      <c r="M60" s="223">
        <f t="shared" si="25"/>
        <v>12.328767123287671</v>
      </c>
      <c r="N60" s="508"/>
    </row>
    <row r="61" spans="1:14" s="435" customFormat="1" ht="11.4">
      <c r="A61" s="477" t="s">
        <v>30</v>
      </c>
      <c r="B61" s="443">
        <f t="shared" si="22"/>
        <v>252</v>
      </c>
      <c r="C61" s="504" t="s">
        <v>184</v>
      </c>
      <c r="D61" s="443">
        <v>32</v>
      </c>
      <c r="E61" s="443" t="s">
        <v>184</v>
      </c>
      <c r="F61" s="443">
        <v>220</v>
      </c>
      <c r="G61" s="461" t="s">
        <v>184</v>
      </c>
      <c r="H61" s="445"/>
      <c r="I61" s="223">
        <f t="shared" si="23"/>
        <v>1.8759770713913497</v>
      </c>
      <c r="J61" s="223"/>
      <c r="K61" s="223">
        <f t="shared" si="24"/>
        <v>0.40211108318673033</v>
      </c>
      <c r="L61" s="223"/>
      <c r="M61" s="223">
        <f t="shared" si="25"/>
        <v>4.0182648401826482</v>
      </c>
      <c r="N61" s="508"/>
    </row>
    <row r="62" spans="1:14" s="435" customFormat="1" ht="11.4">
      <c r="A62" s="477" t="s">
        <v>3</v>
      </c>
      <c r="B62" s="443">
        <f>D62+F62</f>
        <v>1031</v>
      </c>
      <c r="C62" s="504" t="s">
        <v>184</v>
      </c>
      <c r="D62" s="443">
        <v>728</v>
      </c>
      <c r="E62" s="443" t="s">
        <v>184</v>
      </c>
      <c r="F62" s="443">
        <v>303</v>
      </c>
      <c r="G62" s="504" t="s">
        <v>184</v>
      </c>
      <c r="H62" s="445"/>
      <c r="I62" s="249" t="s">
        <v>108</v>
      </c>
      <c r="J62" s="223"/>
      <c r="K62" s="249" t="s">
        <v>108</v>
      </c>
      <c r="L62" s="223"/>
      <c r="M62" s="249" t="s">
        <v>108</v>
      </c>
      <c r="N62" s="445"/>
    </row>
    <row r="63" spans="1:14" s="435" customFormat="1" ht="6" customHeight="1">
      <c r="A63" s="482"/>
      <c r="B63" s="460"/>
      <c r="C63" s="220"/>
      <c r="D63" s="443"/>
      <c r="E63" s="443"/>
      <c r="F63" s="443"/>
      <c r="G63" s="220"/>
      <c r="H63" s="445"/>
      <c r="I63" s="223"/>
      <c r="J63" s="223"/>
      <c r="K63" s="223"/>
      <c r="L63" s="223"/>
      <c r="M63" s="223"/>
      <c r="N63" s="223"/>
    </row>
    <row r="64" spans="1:14" s="435" customFormat="1" ht="12">
      <c r="A64" s="495" t="s">
        <v>3</v>
      </c>
      <c r="B64" s="225">
        <f>B13-B22-B31-B39-B48-B56</f>
        <v>10205</v>
      </c>
      <c r="C64" s="225"/>
      <c r="D64" s="439">
        <v>3418</v>
      </c>
      <c r="E64" s="439"/>
      <c r="F64" s="439">
        <v>6787</v>
      </c>
      <c r="G64" s="461"/>
      <c r="H64" s="421"/>
      <c r="I64" s="496" t="s">
        <v>108</v>
      </c>
      <c r="J64" s="304"/>
      <c r="K64" s="496" t="s">
        <v>108</v>
      </c>
      <c r="L64" s="304"/>
      <c r="M64" s="496" t="s">
        <v>108</v>
      </c>
      <c r="N64" s="494"/>
    </row>
    <row r="65" spans="1:14" s="435" customFormat="1" ht="6" customHeight="1" thickBot="1">
      <c r="A65" s="511"/>
      <c r="B65" s="512"/>
      <c r="C65" s="512"/>
      <c r="D65" s="512"/>
      <c r="E65" s="512"/>
      <c r="F65" s="512"/>
      <c r="G65" s="513"/>
      <c r="H65" s="511"/>
      <c r="I65" s="514"/>
      <c r="J65" s="514"/>
      <c r="K65" s="514"/>
      <c r="L65" s="514"/>
      <c r="M65" s="514"/>
      <c r="N65" s="511"/>
    </row>
    <row r="66" spans="1:14" s="274" customFormat="1" ht="6" customHeight="1">
      <c r="A66" s="515"/>
      <c r="B66" s="516"/>
      <c r="C66" s="516"/>
      <c r="D66" s="516"/>
      <c r="E66" s="516"/>
      <c r="F66" s="516"/>
      <c r="G66" s="515"/>
      <c r="H66" s="515"/>
      <c r="I66" s="517"/>
      <c r="J66" s="517"/>
      <c r="K66" s="517"/>
      <c r="L66" s="517"/>
      <c r="M66" s="517"/>
      <c r="N66" s="515"/>
    </row>
    <row r="67" spans="1:14" s="274" customFormat="1" ht="11.4">
      <c r="A67" s="641" t="s">
        <v>188</v>
      </c>
      <c r="B67" s="641"/>
      <c r="C67" s="641"/>
      <c r="D67" s="641"/>
      <c r="E67" s="641"/>
      <c r="F67" s="641"/>
      <c r="G67" s="641"/>
      <c r="H67" s="641"/>
    </row>
    <row r="68" spans="1:14" s="274" customFormat="1" ht="12.75" customHeight="1">
      <c r="A68" s="518" t="s">
        <v>159</v>
      </c>
      <c r="B68" s="518"/>
      <c r="C68" s="518"/>
      <c r="D68" s="518"/>
      <c r="E68" s="518"/>
      <c r="F68" s="518"/>
      <c r="G68" s="518"/>
      <c r="H68" s="518"/>
      <c r="I68" s="518"/>
      <c r="J68" s="518"/>
      <c r="K68" s="518"/>
      <c r="L68" s="518"/>
      <c r="M68" s="518"/>
      <c r="N68" s="518"/>
    </row>
    <row r="69" spans="1:14" s="274" customFormat="1" ht="11.4">
      <c r="A69" s="499" t="s">
        <v>171</v>
      </c>
    </row>
    <row r="70" spans="1:14" s="269" customFormat="1" ht="10.199999999999999">
      <c r="A70" s="630" t="s">
        <v>150</v>
      </c>
      <c r="B70" s="631"/>
      <c r="C70" s="631"/>
      <c r="D70" s="631"/>
      <c r="E70" s="631"/>
      <c r="F70" s="631"/>
      <c r="G70" s="631"/>
      <c r="H70" s="631"/>
    </row>
    <row r="71" spans="1:14" s="274" customFormat="1" ht="10.199999999999999">
      <c r="A71" s="270" t="s">
        <v>26</v>
      </c>
    </row>
    <row r="72" spans="1:14" s="274" customFormat="1" ht="10.199999999999999">
      <c r="A72" s="273" t="s">
        <v>118</v>
      </c>
    </row>
    <row r="73" spans="1:14">
      <c r="A73" s="269" t="s">
        <v>213</v>
      </c>
    </row>
    <row r="74" spans="1:14">
      <c r="A74" s="274" t="s">
        <v>185</v>
      </c>
    </row>
    <row r="76" spans="1:14" ht="14.4">
      <c r="A76" s="611" t="s">
        <v>214</v>
      </c>
      <c r="B76" s="612"/>
      <c r="C76" s="612"/>
      <c r="D76" s="612"/>
      <c r="E76" s="612"/>
      <c r="F76" s="612"/>
      <c r="G76" s="612"/>
      <c r="H76" s="612"/>
      <c r="I76" s="612"/>
      <c r="J76" s="612"/>
      <c r="K76" s="612"/>
      <c r="L76" s="613"/>
      <c r="M76" s="613"/>
    </row>
    <row r="77" spans="1:14">
      <c r="A77" s="615" t="s">
        <v>215</v>
      </c>
      <c r="B77" s="615"/>
      <c r="C77" s="615"/>
      <c r="D77" s="615"/>
      <c r="E77" s="615"/>
      <c r="F77" s="615"/>
      <c r="G77" s="615"/>
      <c r="H77" s="615"/>
      <c r="I77" s="615"/>
      <c r="J77" s="615"/>
      <c r="K77" s="615"/>
      <c r="L77" s="615"/>
      <c r="M77" s="615"/>
    </row>
    <row r="78" spans="1:14">
      <c r="A78" s="615"/>
      <c r="B78" s="615"/>
      <c r="C78" s="615"/>
      <c r="D78" s="615"/>
      <c r="E78" s="615"/>
      <c r="F78" s="615"/>
      <c r="G78" s="615"/>
      <c r="H78" s="615"/>
      <c r="I78" s="615"/>
      <c r="J78" s="615"/>
      <c r="K78" s="615"/>
      <c r="L78" s="615"/>
      <c r="M78" s="615"/>
    </row>
    <row r="79" spans="1:14">
      <c r="A79" s="615"/>
      <c r="B79" s="615"/>
      <c r="C79" s="615"/>
      <c r="D79" s="615"/>
      <c r="E79" s="615"/>
      <c r="F79" s="615"/>
      <c r="G79" s="615"/>
      <c r="H79" s="615"/>
      <c r="I79" s="615"/>
      <c r="J79" s="615"/>
      <c r="K79" s="615"/>
      <c r="L79" s="615"/>
      <c r="M79" s="615"/>
    </row>
    <row r="80" spans="1:14">
      <c r="A80" s="615"/>
      <c r="B80" s="615"/>
      <c r="C80" s="615"/>
      <c r="D80" s="615"/>
      <c r="E80" s="615"/>
      <c r="F80" s="615"/>
      <c r="G80" s="615"/>
      <c r="H80" s="615"/>
      <c r="I80" s="615"/>
      <c r="J80" s="615"/>
      <c r="K80" s="615"/>
      <c r="L80" s="615"/>
      <c r="M80" s="615"/>
    </row>
  </sheetData>
  <mergeCells count="18">
    <mergeCell ref="P13:T23"/>
    <mergeCell ref="A1:N1"/>
    <mergeCell ref="D7:G7"/>
    <mergeCell ref="D10:E10"/>
    <mergeCell ref="F10:G10"/>
    <mergeCell ref="I4:N4"/>
    <mergeCell ref="I7:J10"/>
    <mergeCell ref="K7:N7"/>
    <mergeCell ref="K10:L10"/>
    <mergeCell ref="M10:N10"/>
    <mergeCell ref="A4:A10"/>
    <mergeCell ref="I5:N5"/>
    <mergeCell ref="A67:H67"/>
    <mergeCell ref="B4:G4"/>
    <mergeCell ref="B7:C10"/>
    <mergeCell ref="B5:G5"/>
    <mergeCell ref="A77:M80"/>
    <mergeCell ref="A70:H70"/>
  </mergeCells>
  <printOptions horizontalCentered="1"/>
  <pageMargins left="0.78740157480314965" right="0.78740157480314965" top="0.78740157480314965" bottom="0.78740157480314965" header="0.39370078740157483" footer="0.39370078740157483"/>
  <pageSetup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2" sqref="A2"/>
    </sheetView>
  </sheetViews>
  <sheetFormatPr defaultColWidth="11.44140625" defaultRowHeight="13.2"/>
  <cols>
    <col min="1" max="1" width="35.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7.21875" style="432" customWidth="1"/>
    <col min="16" max="16384" width="11.44140625" style="432"/>
  </cols>
  <sheetData>
    <row r="1" spans="1:20" ht="38.25" customHeight="1">
      <c r="A1" s="636" t="s">
        <v>219</v>
      </c>
      <c r="B1" s="636"/>
      <c r="C1" s="636"/>
      <c r="D1" s="636"/>
      <c r="E1" s="636"/>
      <c r="F1" s="636"/>
      <c r="G1" s="636"/>
      <c r="H1" s="636"/>
      <c r="I1" s="636"/>
      <c r="J1" s="636"/>
      <c r="K1" s="636"/>
      <c r="L1" s="636"/>
      <c r="M1" s="636"/>
      <c r="N1" s="636"/>
    </row>
    <row r="2" spans="1:20" ht="6" customHeight="1" thickBot="1">
      <c r="A2" s="433"/>
      <c r="B2" s="433"/>
      <c r="C2" s="434"/>
      <c r="D2" s="433"/>
      <c r="E2" s="434"/>
      <c r="F2" s="433"/>
      <c r="G2" s="434"/>
      <c r="H2" s="434"/>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218</v>
      </c>
      <c r="B4" s="619" t="s">
        <v>43</v>
      </c>
      <c r="C4" s="619"/>
      <c r="D4" s="619"/>
      <c r="E4" s="619"/>
      <c r="F4" s="619"/>
      <c r="G4" s="619"/>
      <c r="H4" s="204"/>
      <c r="I4" s="629" t="s">
        <v>44</v>
      </c>
      <c r="J4" s="629"/>
      <c r="K4" s="629"/>
      <c r="L4" s="629"/>
      <c r="M4" s="629"/>
      <c r="N4" s="629"/>
    </row>
    <row r="5" spans="1:20" s="435" customFormat="1" ht="13.2"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17"/>
      <c r="F8" s="116"/>
      <c r="G8" s="117"/>
      <c r="H8" s="118"/>
      <c r="I8" s="637"/>
      <c r="J8" s="637"/>
      <c r="K8" s="116"/>
      <c r="L8" s="116"/>
      <c r="M8" s="116"/>
      <c r="N8" s="116"/>
    </row>
    <row r="9" spans="1:20" s="435" customFormat="1" ht="6" customHeight="1">
      <c r="A9" s="640"/>
      <c r="B9" s="637"/>
      <c r="C9" s="637"/>
      <c r="D9" s="200"/>
      <c r="E9" s="118"/>
      <c r="F9" s="200"/>
      <c r="G9" s="118"/>
      <c r="H9" s="118"/>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20"/>
      <c r="D11" s="121"/>
      <c r="E11" s="122"/>
      <c r="F11" s="116"/>
      <c r="G11" s="117"/>
      <c r="H11" s="117"/>
      <c r="I11" s="123"/>
      <c r="J11" s="123"/>
      <c r="K11" s="121"/>
      <c r="L11" s="121"/>
      <c r="M11" s="116"/>
      <c r="N11" s="116"/>
    </row>
    <row r="12" spans="1:20" s="435" customFormat="1" ht="6" customHeight="1">
      <c r="A12" s="436"/>
      <c r="B12" s="437"/>
      <c r="C12" s="220"/>
      <c r="D12" s="437"/>
      <c r="E12" s="220"/>
      <c r="F12" s="437"/>
      <c r="G12" s="220"/>
      <c r="H12" s="220"/>
    </row>
    <row r="13" spans="1:20" s="435" customFormat="1" ht="13.8">
      <c r="A13" s="106" t="s">
        <v>46</v>
      </c>
      <c r="B13" s="35">
        <f>D13+F13</f>
        <v>263989</v>
      </c>
      <c r="C13" s="125"/>
      <c r="D13" s="126">
        <f>SUM(D14:D22)</f>
        <v>66111</v>
      </c>
      <c r="E13" s="125"/>
      <c r="F13" s="126">
        <f>SUM(F14:F22)</f>
        <v>197878</v>
      </c>
      <c r="G13" s="125"/>
      <c r="H13" s="125"/>
      <c r="I13" s="57">
        <f>SUM(I14:I21)</f>
        <v>100.00000000000001</v>
      </c>
      <c r="J13" s="57"/>
      <c r="K13" s="57">
        <f>SUM(K14:K21)</f>
        <v>100</v>
      </c>
      <c r="L13" s="57"/>
      <c r="M13" s="57">
        <f>SUM(M14:M21)</f>
        <v>100</v>
      </c>
      <c r="N13" s="174"/>
      <c r="P13" s="617"/>
      <c r="Q13" s="617"/>
      <c r="R13" s="617"/>
      <c r="S13" s="617"/>
      <c r="T13" s="617"/>
    </row>
    <row r="14" spans="1:20" s="435" customFormat="1" ht="11.4">
      <c r="A14" s="159" t="s">
        <v>36</v>
      </c>
      <c r="B14" s="45">
        <f t="shared" ref="B14:B22" si="0">D14+F14</f>
        <v>166101</v>
      </c>
      <c r="C14" s="137"/>
      <c r="D14" s="45">
        <v>3721</v>
      </c>
      <c r="E14" s="45"/>
      <c r="F14" s="45">
        <v>162380</v>
      </c>
      <c r="G14" s="45"/>
      <c r="H14" s="45"/>
      <c r="I14" s="47">
        <f>B14*100/SUM($B$14:$B$21)</f>
        <v>63.465638588098642</v>
      </c>
      <c r="J14" s="47"/>
      <c r="K14" s="47">
        <f>D14*100/SUM($D$14:$D$21)</f>
        <v>5.6663824084790155</v>
      </c>
      <c r="L14" s="47"/>
      <c r="M14" s="47">
        <f>F14*100/SUM($F$14:$F$21)</f>
        <v>82.825809742412645</v>
      </c>
      <c r="N14" s="135"/>
      <c r="P14" s="617"/>
      <c r="Q14" s="617"/>
      <c r="R14" s="617"/>
      <c r="S14" s="617"/>
      <c r="T14" s="617"/>
    </row>
    <row r="15" spans="1:20" s="435" customFormat="1" ht="11.4">
      <c r="A15" s="159" t="s">
        <v>37</v>
      </c>
      <c r="B15" s="45">
        <f t="shared" si="0"/>
        <v>3874</v>
      </c>
      <c r="C15" s="137"/>
      <c r="D15" s="45">
        <v>2658</v>
      </c>
      <c r="E15" s="45" t="s">
        <v>184</v>
      </c>
      <c r="F15" s="45">
        <v>1216</v>
      </c>
      <c r="G15" s="45" t="s">
        <v>184</v>
      </c>
      <c r="H15" s="45"/>
      <c r="I15" s="47">
        <f t="shared" ref="I15:I21" si="1">B15*100/SUM($B$14:$B$21)</f>
        <v>1.4802191671952254</v>
      </c>
      <c r="J15" s="47"/>
      <c r="K15" s="47">
        <f t="shared" ref="K15:K21" si="2">D15*100/SUM($D$14:$D$21)</f>
        <v>4.0476335505878049</v>
      </c>
      <c r="L15" s="47"/>
      <c r="M15" s="47">
        <f t="shared" ref="M15:M21" si="3">F15*100/SUM($F$14:$F$21)</f>
        <v>0.62024993624075486</v>
      </c>
      <c r="N15" s="135"/>
      <c r="P15" s="617"/>
      <c r="Q15" s="617"/>
      <c r="R15" s="617"/>
      <c r="S15" s="617"/>
      <c r="T15" s="617"/>
    </row>
    <row r="16" spans="1:20" s="435" customFormat="1" ht="11.4">
      <c r="A16" s="159" t="s">
        <v>38</v>
      </c>
      <c r="B16" s="45">
        <f t="shared" si="0"/>
        <v>41466</v>
      </c>
      <c r="C16" s="137"/>
      <c r="D16" s="45">
        <v>24733</v>
      </c>
      <c r="E16" s="45"/>
      <c r="F16" s="45">
        <v>16733</v>
      </c>
      <c r="G16" s="45"/>
      <c r="H16" s="45"/>
      <c r="I16" s="47">
        <f t="shared" si="1"/>
        <v>15.843770776178941</v>
      </c>
      <c r="J16" s="47"/>
      <c r="K16" s="47">
        <f t="shared" si="2"/>
        <v>37.663702259852592</v>
      </c>
      <c r="L16" s="47"/>
      <c r="M16" s="47">
        <f t="shared" si="3"/>
        <v>8.5350675847997959</v>
      </c>
      <c r="N16" s="135"/>
      <c r="P16" s="617"/>
      <c r="Q16" s="617"/>
      <c r="R16" s="617"/>
      <c r="S16" s="617"/>
      <c r="T16" s="617"/>
    </row>
    <row r="17" spans="1:20" s="435" customFormat="1" ht="11.4">
      <c r="A17" s="159" t="s">
        <v>33</v>
      </c>
      <c r="B17" s="45">
        <f t="shared" si="0"/>
        <v>16437</v>
      </c>
      <c r="C17" s="137"/>
      <c r="D17" s="45">
        <v>10349</v>
      </c>
      <c r="E17" s="45"/>
      <c r="F17" s="45">
        <v>6088</v>
      </c>
      <c r="G17" s="45"/>
      <c r="H17" s="45"/>
      <c r="I17" s="47">
        <f t="shared" si="1"/>
        <v>6.2804239677821165</v>
      </c>
      <c r="J17" s="47"/>
      <c r="K17" s="47">
        <f t="shared" si="2"/>
        <v>15.759578485716027</v>
      </c>
      <c r="L17" s="47"/>
      <c r="M17" s="47">
        <f t="shared" si="3"/>
        <v>3.1053302728895691</v>
      </c>
      <c r="N17" s="135"/>
      <c r="P17" s="617"/>
      <c r="Q17" s="617"/>
      <c r="R17" s="617"/>
      <c r="S17" s="617"/>
      <c r="T17" s="617"/>
    </row>
    <row r="18" spans="1:20" s="435" customFormat="1" ht="11.4">
      <c r="A18" s="159" t="s">
        <v>34</v>
      </c>
      <c r="B18" s="45">
        <f t="shared" si="0"/>
        <v>12236</v>
      </c>
      <c r="C18" s="137"/>
      <c r="D18" s="45">
        <v>11644</v>
      </c>
      <c r="E18" s="45"/>
      <c r="F18" s="45">
        <v>592</v>
      </c>
      <c r="G18" s="45" t="s">
        <v>184</v>
      </c>
      <c r="H18" s="45"/>
      <c r="I18" s="47">
        <f t="shared" si="1"/>
        <v>4.6752611589573512</v>
      </c>
      <c r="J18" s="47"/>
      <c r="K18" s="47">
        <f t="shared" si="2"/>
        <v>17.731619662544922</v>
      </c>
      <c r="L18" s="47"/>
      <c r="M18" s="47">
        <f t="shared" si="3"/>
        <v>0.3019637847487886</v>
      </c>
      <c r="N18" s="135"/>
      <c r="P18" s="617"/>
      <c r="Q18" s="617"/>
      <c r="R18" s="617"/>
      <c r="S18" s="617"/>
      <c r="T18" s="617"/>
    </row>
    <row r="19" spans="1:20" s="435" customFormat="1" ht="11.4">
      <c r="A19" s="159" t="s">
        <v>35</v>
      </c>
      <c r="B19" s="45">
        <f t="shared" si="0"/>
        <v>6703</v>
      </c>
      <c r="C19" s="137"/>
      <c r="D19" s="45">
        <v>3632</v>
      </c>
      <c r="E19" s="45" t="s">
        <v>184</v>
      </c>
      <c r="F19" s="45">
        <v>3071</v>
      </c>
      <c r="G19" s="45" t="s">
        <v>184</v>
      </c>
      <c r="H19" s="45"/>
      <c r="I19" s="47">
        <f t="shared" si="1"/>
        <v>2.5611536080819812</v>
      </c>
      <c r="J19" s="47"/>
      <c r="K19" s="47">
        <f t="shared" si="2"/>
        <v>5.5308521654382652</v>
      </c>
      <c r="L19" s="47"/>
      <c r="M19" s="47">
        <f t="shared" si="3"/>
        <v>1.5664371333843408</v>
      </c>
      <c r="N19" s="135"/>
      <c r="P19" s="617"/>
      <c r="Q19" s="617"/>
      <c r="R19" s="617"/>
      <c r="S19" s="617"/>
      <c r="T19" s="617"/>
    </row>
    <row r="20" spans="1:20" s="435" customFormat="1" ht="11.4">
      <c r="A20" s="159" t="s">
        <v>50</v>
      </c>
      <c r="B20" s="45">
        <f t="shared" si="0"/>
        <v>11922</v>
      </c>
      <c r="C20" s="137"/>
      <c r="D20" s="45">
        <v>6815</v>
      </c>
      <c r="E20" s="45"/>
      <c r="F20" s="45">
        <v>5107</v>
      </c>
      <c r="G20" s="45"/>
      <c r="H20" s="45"/>
      <c r="I20" s="47">
        <f t="shared" si="1"/>
        <v>4.5552846957412179</v>
      </c>
      <c r="J20" s="47"/>
      <c r="K20" s="47">
        <f t="shared" si="2"/>
        <v>10.377961868794543</v>
      </c>
      <c r="L20" s="47"/>
      <c r="M20" s="47">
        <f t="shared" si="3"/>
        <v>2.6049477174190256</v>
      </c>
      <c r="N20" s="135"/>
      <c r="P20" s="617"/>
      <c r="Q20" s="617"/>
      <c r="R20" s="617"/>
      <c r="S20" s="617"/>
      <c r="T20" s="617"/>
    </row>
    <row r="21" spans="1:20" s="435" customFormat="1" ht="22.8">
      <c r="A21" s="175" t="s">
        <v>138</v>
      </c>
      <c r="B21" s="45">
        <f t="shared" si="0"/>
        <v>2979</v>
      </c>
      <c r="C21" s="137" t="s">
        <v>184</v>
      </c>
      <c r="D21" s="45">
        <v>2116</v>
      </c>
      <c r="E21" s="45" t="s">
        <v>184</v>
      </c>
      <c r="F21" s="45">
        <v>863</v>
      </c>
      <c r="G21" s="45" t="s">
        <v>184</v>
      </c>
      <c r="H21" s="45"/>
      <c r="I21" s="47">
        <f t="shared" si="1"/>
        <v>1.1382480379645268</v>
      </c>
      <c r="J21" s="47"/>
      <c r="K21" s="47">
        <f t="shared" si="2"/>
        <v>3.2222695985868306</v>
      </c>
      <c r="L21" s="47"/>
      <c r="M21" s="47">
        <f t="shared" si="3"/>
        <v>0.44019382810507524</v>
      </c>
      <c r="N21" s="135"/>
      <c r="P21" s="617"/>
      <c r="Q21" s="617"/>
      <c r="R21" s="617"/>
      <c r="S21" s="617"/>
      <c r="T21" s="617"/>
    </row>
    <row r="22" spans="1:20" s="435" customFormat="1" ht="11.4">
      <c r="A22" s="175" t="s">
        <v>3</v>
      </c>
      <c r="B22" s="45">
        <f t="shared" si="0"/>
        <v>2271</v>
      </c>
      <c r="C22" s="137" t="s">
        <v>184</v>
      </c>
      <c r="D22" s="45">
        <v>443</v>
      </c>
      <c r="E22" s="45" t="s">
        <v>184</v>
      </c>
      <c r="F22" s="45">
        <v>1828</v>
      </c>
      <c r="G22" s="45" t="s">
        <v>184</v>
      </c>
      <c r="H22" s="45"/>
      <c r="I22" s="74" t="s">
        <v>108</v>
      </c>
      <c r="J22" s="47"/>
      <c r="K22" s="74" t="s">
        <v>108</v>
      </c>
      <c r="L22" s="47"/>
      <c r="M22" s="74" t="s">
        <v>108</v>
      </c>
      <c r="N22" s="135"/>
      <c r="P22" s="617"/>
      <c r="Q22" s="617"/>
      <c r="R22" s="617"/>
      <c r="S22" s="617"/>
      <c r="T22" s="617"/>
    </row>
    <row r="23" spans="1:20" s="435" customFormat="1" ht="6" customHeight="1">
      <c r="A23" s="437"/>
      <c r="B23" s="460"/>
      <c r="C23" s="444"/>
      <c r="D23" s="460"/>
      <c r="E23" s="444"/>
      <c r="F23" s="460"/>
      <c r="G23" s="444"/>
      <c r="H23" s="444"/>
      <c r="I23" s="223"/>
      <c r="J23" s="223"/>
      <c r="K23" s="223"/>
      <c r="L23" s="223"/>
      <c r="M23" s="223"/>
      <c r="N23" s="445"/>
      <c r="P23" s="617"/>
      <c r="Q23" s="617"/>
      <c r="R23" s="617"/>
      <c r="S23" s="617"/>
      <c r="T23" s="617"/>
    </row>
    <row r="24" spans="1:20" s="435" customFormat="1" ht="12">
      <c r="A24" s="520" t="s">
        <v>4</v>
      </c>
      <c r="B24" s="439">
        <f t="shared" ref="B24:B29" si="4">D24+F24</f>
        <v>239792</v>
      </c>
      <c r="C24" s="459"/>
      <c r="D24" s="439">
        <f>SUM(D25:D33)</f>
        <v>50389</v>
      </c>
      <c r="E24" s="459"/>
      <c r="F24" s="439">
        <f>SUM(F25:F33)</f>
        <v>189403</v>
      </c>
      <c r="G24" s="521"/>
      <c r="H24" s="521"/>
      <c r="I24" s="304">
        <f>SUM(I25:I32)</f>
        <v>100</v>
      </c>
      <c r="J24" s="304"/>
      <c r="K24" s="304">
        <f>SUM(K25:K32)</f>
        <v>100</v>
      </c>
      <c r="L24" s="304"/>
      <c r="M24" s="304">
        <f>SUM(M25:M32)</f>
        <v>100</v>
      </c>
      <c r="N24" s="519"/>
    </row>
    <row r="25" spans="1:20" s="435" customFormat="1" ht="11.4">
      <c r="A25" s="477" t="s">
        <v>36</v>
      </c>
      <c r="B25" s="460">
        <f t="shared" si="4"/>
        <v>163773</v>
      </c>
      <c r="C25" s="522"/>
      <c r="D25" s="460">
        <v>3721</v>
      </c>
      <c r="E25" s="460"/>
      <c r="F25" s="460">
        <v>160052</v>
      </c>
      <c r="G25" s="444"/>
      <c r="H25" s="444"/>
      <c r="I25" s="223">
        <f>B25*100/SUM($B$25:$B$32)</f>
        <v>68.911208543369042</v>
      </c>
      <c r="J25" s="223"/>
      <c r="K25" s="223">
        <f>D25*100/SUM($D$25:$D$32)</f>
        <v>7.4500460497337126</v>
      </c>
      <c r="L25" s="223"/>
      <c r="M25" s="223">
        <f>F25*100/SUM($F$25:$F$32)</f>
        <v>85.264660756904192</v>
      </c>
      <c r="N25" s="445"/>
    </row>
    <row r="26" spans="1:20" s="435" customFormat="1" ht="11.4">
      <c r="A26" s="477" t="s">
        <v>37</v>
      </c>
      <c r="B26" s="460">
        <f t="shared" si="4"/>
        <v>3645</v>
      </c>
      <c r="C26" s="522"/>
      <c r="D26" s="460">
        <v>2429</v>
      </c>
      <c r="E26" s="460" t="s">
        <v>184</v>
      </c>
      <c r="F26" s="460">
        <v>1216</v>
      </c>
      <c r="G26" s="444" t="s">
        <v>184</v>
      </c>
      <c r="H26" s="444"/>
      <c r="I26" s="223">
        <f t="shared" ref="I26:I32" si="5">B26*100/SUM($B$25:$B$32)</f>
        <v>1.5337165170118405</v>
      </c>
      <c r="J26" s="223"/>
      <c r="K26" s="223">
        <f t="shared" ref="K26:K31" si="6">D26*100/SUM($D$25:$D$32)</f>
        <v>4.8632523124974973</v>
      </c>
      <c r="L26" s="223"/>
      <c r="M26" s="223">
        <f t="shared" ref="M26:M32" si="7">F26*100/SUM($F$25:$F$32)</f>
        <v>0.64780088646437095</v>
      </c>
      <c r="N26" s="445"/>
    </row>
    <row r="27" spans="1:20" s="435" customFormat="1" ht="11.4">
      <c r="A27" s="477" t="s">
        <v>38</v>
      </c>
      <c r="B27" s="460">
        <f t="shared" si="4"/>
        <v>41190</v>
      </c>
      <c r="C27" s="522"/>
      <c r="D27" s="460">
        <v>24733</v>
      </c>
      <c r="E27" s="460"/>
      <c r="F27" s="460">
        <v>16457</v>
      </c>
      <c r="G27" s="444"/>
      <c r="H27" s="444"/>
      <c r="I27" s="223">
        <f t="shared" si="5"/>
        <v>17.331627801294296</v>
      </c>
      <c r="J27" s="223"/>
      <c r="K27" s="223">
        <f t="shared" si="6"/>
        <v>49.519481039522681</v>
      </c>
      <c r="L27" s="223"/>
      <c r="M27" s="223">
        <f t="shared" si="7"/>
        <v>8.7671539379474943</v>
      </c>
      <c r="N27" s="445"/>
    </row>
    <row r="28" spans="1:20" s="435" customFormat="1" ht="11.4">
      <c r="A28" s="477" t="s">
        <v>33</v>
      </c>
      <c r="B28" s="460">
        <f t="shared" si="4"/>
        <v>11539</v>
      </c>
      <c r="C28" s="522"/>
      <c r="D28" s="460">
        <v>6285</v>
      </c>
      <c r="E28" s="460"/>
      <c r="F28" s="460">
        <v>5254</v>
      </c>
      <c r="G28" s="444"/>
      <c r="H28" s="444"/>
      <c r="I28" s="223">
        <f t="shared" si="5"/>
        <v>4.8552962660629984</v>
      </c>
      <c r="J28" s="223"/>
      <c r="K28" s="223">
        <f t="shared" si="6"/>
        <v>12.583590277499699</v>
      </c>
      <c r="L28" s="223"/>
      <c r="M28" s="223">
        <f t="shared" si="7"/>
        <v>2.7989686327991818</v>
      </c>
      <c r="N28" s="445"/>
    </row>
    <row r="29" spans="1:20" s="435" customFormat="1" ht="11.4">
      <c r="A29" s="477" t="s">
        <v>34</v>
      </c>
      <c r="B29" s="460">
        <f t="shared" si="4"/>
        <v>6566</v>
      </c>
      <c r="C29" s="522"/>
      <c r="D29" s="460">
        <v>5974</v>
      </c>
      <c r="E29" s="460"/>
      <c r="F29" s="460">
        <v>592</v>
      </c>
      <c r="G29" s="444" t="s">
        <v>184</v>
      </c>
      <c r="H29" s="444"/>
      <c r="I29" s="223">
        <f t="shared" si="5"/>
        <v>2.7627935941563084</v>
      </c>
      <c r="J29" s="223"/>
      <c r="K29" s="223">
        <f t="shared" si="6"/>
        <v>11.960917791214511</v>
      </c>
      <c r="L29" s="223"/>
      <c r="M29" s="223">
        <f t="shared" si="7"/>
        <v>0.31537674735765425</v>
      </c>
      <c r="N29" s="445"/>
    </row>
    <row r="30" spans="1:20" s="435" customFormat="1" ht="11.4">
      <c r="A30" s="477" t="s">
        <v>35</v>
      </c>
      <c r="B30" s="460">
        <f>D30+F30</f>
        <v>500</v>
      </c>
      <c r="C30" s="522" t="s">
        <v>184</v>
      </c>
      <c r="D30" s="460">
        <v>73</v>
      </c>
      <c r="E30" s="460" t="s">
        <v>184</v>
      </c>
      <c r="F30" s="460">
        <v>427</v>
      </c>
      <c r="G30" s="444" t="s">
        <v>184</v>
      </c>
      <c r="H30" s="444"/>
      <c r="I30" s="223">
        <f t="shared" si="5"/>
        <v>0.21038635349956661</v>
      </c>
      <c r="J30" s="223"/>
      <c r="K30" s="223">
        <f t="shared" si="6"/>
        <v>0.14615785047851679</v>
      </c>
      <c r="L30" s="223"/>
      <c r="M30" s="223">
        <f t="shared" si="7"/>
        <v>0.22747613365155131</v>
      </c>
      <c r="N30" s="445"/>
    </row>
    <row r="31" spans="1:20" s="435" customFormat="1" ht="11.4">
      <c r="A31" s="477" t="s">
        <v>50</v>
      </c>
      <c r="B31" s="460">
        <f t="shared" ref="B31:B33" si="8">D31+F31</f>
        <v>7466</v>
      </c>
      <c r="C31" s="522"/>
      <c r="D31" s="460">
        <v>4615</v>
      </c>
      <c r="E31" s="460"/>
      <c r="F31" s="460">
        <v>2851</v>
      </c>
      <c r="G31" s="444" t="s">
        <v>184</v>
      </c>
      <c r="H31" s="444"/>
      <c r="I31" s="223">
        <f t="shared" si="5"/>
        <v>3.1414890304555287</v>
      </c>
      <c r="J31" s="223"/>
      <c r="K31" s="223">
        <f t="shared" si="6"/>
        <v>9.2399791775117119</v>
      </c>
      <c r="L31" s="223"/>
      <c r="M31" s="223">
        <f t="shared" si="7"/>
        <v>1.5188160586430277</v>
      </c>
      <c r="N31" s="445"/>
    </row>
    <row r="32" spans="1:20" s="435" customFormat="1" ht="22.8">
      <c r="A32" s="523" t="s">
        <v>138</v>
      </c>
      <c r="B32" s="460">
        <f t="shared" si="8"/>
        <v>2979</v>
      </c>
      <c r="C32" s="522" t="s">
        <v>184</v>
      </c>
      <c r="D32" s="460">
        <v>2116</v>
      </c>
      <c r="E32" s="460" t="s">
        <v>184</v>
      </c>
      <c r="F32" s="460">
        <v>863</v>
      </c>
      <c r="G32" s="522" t="s">
        <v>184</v>
      </c>
      <c r="H32" s="522"/>
      <c r="I32" s="223">
        <f t="shared" si="5"/>
        <v>1.2534818941504178</v>
      </c>
      <c r="J32" s="223"/>
      <c r="K32" s="223">
        <f>D32*100/SUM($D$25:$D$32)</f>
        <v>4.2365755015416653</v>
      </c>
      <c r="L32" s="223"/>
      <c r="M32" s="223">
        <f t="shared" si="7"/>
        <v>0.45974684623252643</v>
      </c>
      <c r="N32" s="445"/>
    </row>
    <row r="33" spans="1:14" s="435" customFormat="1" ht="11.4">
      <c r="A33" s="523" t="s">
        <v>3</v>
      </c>
      <c r="B33" s="460">
        <f t="shared" si="8"/>
        <v>2134</v>
      </c>
      <c r="C33" s="522" t="s">
        <v>184</v>
      </c>
      <c r="D33" s="460">
        <v>443</v>
      </c>
      <c r="E33" s="460" t="s">
        <v>184</v>
      </c>
      <c r="F33" s="460">
        <v>1691</v>
      </c>
      <c r="G33" s="522" t="s">
        <v>184</v>
      </c>
      <c r="H33" s="522"/>
      <c r="I33" s="249" t="s">
        <v>108</v>
      </c>
      <c r="J33" s="249"/>
      <c r="K33" s="249" t="s">
        <v>108</v>
      </c>
      <c r="L33" s="223"/>
      <c r="M33" s="249" t="s">
        <v>108</v>
      </c>
      <c r="N33" s="445"/>
    </row>
    <row r="34" spans="1:14" s="435" customFormat="1" ht="6" customHeight="1">
      <c r="A34" s="437"/>
      <c r="B34" s="389"/>
      <c r="C34" s="508"/>
      <c r="D34" s="389"/>
      <c r="E34" s="508"/>
      <c r="F34" s="389"/>
      <c r="G34" s="444"/>
      <c r="H34" s="444"/>
      <c r="I34" s="223"/>
      <c r="J34" s="223"/>
      <c r="K34" s="223"/>
      <c r="L34" s="223"/>
      <c r="M34" s="223"/>
      <c r="N34" s="445"/>
    </row>
    <row r="35" spans="1:14" s="435" customFormat="1" ht="12">
      <c r="A35" s="520" t="s">
        <v>5</v>
      </c>
      <c r="B35" s="439">
        <f t="shared" ref="B35:B43" si="9">D35+F35</f>
        <v>24197</v>
      </c>
      <c r="C35" s="459"/>
      <c r="D35" s="439">
        <f>SUM(D36:D43)</f>
        <v>15722</v>
      </c>
      <c r="E35" s="459"/>
      <c r="F35" s="439">
        <f>SUM(F36:F43)</f>
        <v>8475</v>
      </c>
      <c r="G35" s="521"/>
      <c r="H35" s="521"/>
      <c r="I35" s="304">
        <f>SUM(I36:I42)</f>
        <v>100</v>
      </c>
      <c r="J35" s="304"/>
      <c r="K35" s="304">
        <f>SUM(K36:K42)</f>
        <v>100</v>
      </c>
      <c r="L35" s="304"/>
      <c r="M35" s="304">
        <f>SUM(M36:M42)</f>
        <v>100</v>
      </c>
      <c r="N35" s="519"/>
    </row>
    <row r="36" spans="1:14" s="435" customFormat="1" ht="11.4">
      <c r="A36" s="477" t="s">
        <v>36</v>
      </c>
      <c r="B36" s="460">
        <f t="shared" si="9"/>
        <v>2329</v>
      </c>
      <c r="C36" s="522"/>
      <c r="D36" s="460">
        <v>0</v>
      </c>
      <c r="E36" s="460"/>
      <c r="F36" s="460">
        <v>2329</v>
      </c>
      <c r="G36" s="444"/>
      <c r="H36" s="444"/>
      <c r="I36" s="223">
        <f>B36*100/SUM($B$36:$B$42)</f>
        <v>9.679966749792186</v>
      </c>
      <c r="J36" s="223"/>
      <c r="K36" s="223">
        <f>D36*100/SUM($D$36:$D$42)</f>
        <v>0</v>
      </c>
      <c r="L36" s="223"/>
      <c r="M36" s="223">
        <f>F36*100/SUM($F$36:$F$42)</f>
        <v>27.932357879587432</v>
      </c>
      <c r="N36" s="445"/>
    </row>
    <row r="37" spans="1:14" s="435" customFormat="1" ht="11.4">
      <c r="A37" s="477" t="s">
        <v>37</v>
      </c>
      <c r="B37" s="460">
        <f t="shared" si="9"/>
        <v>229</v>
      </c>
      <c r="C37" s="522" t="s">
        <v>184</v>
      </c>
      <c r="D37" s="460">
        <v>229</v>
      </c>
      <c r="E37" s="460" t="s">
        <v>184</v>
      </c>
      <c r="F37" s="460">
        <v>0</v>
      </c>
      <c r="G37" s="522"/>
      <c r="H37" s="522"/>
      <c r="I37" s="223">
        <f t="shared" ref="I37:I42" si="10">B37*100/SUM($B$36:$B$42)</f>
        <v>0.95178719866999173</v>
      </c>
      <c r="J37" s="223"/>
      <c r="K37" s="223">
        <f t="shared" ref="K37:K42" si="11">D37*100/SUM($D$36:$D$42)</f>
        <v>1.4565576898613408</v>
      </c>
      <c r="L37" s="223"/>
      <c r="M37" s="223">
        <f t="shared" ref="M37:M42" si="12">F37*100/SUM($F$36:$F$42)</f>
        <v>0</v>
      </c>
      <c r="N37" s="445"/>
    </row>
    <row r="38" spans="1:14" s="435" customFormat="1" ht="11.4">
      <c r="A38" s="477" t="s">
        <v>38</v>
      </c>
      <c r="B38" s="460">
        <f t="shared" si="9"/>
        <v>276</v>
      </c>
      <c r="C38" s="522" t="s">
        <v>184</v>
      </c>
      <c r="D38" s="460">
        <v>0</v>
      </c>
      <c r="E38" s="460"/>
      <c r="F38" s="460">
        <v>276</v>
      </c>
      <c r="G38" s="522" t="s">
        <v>184</v>
      </c>
      <c r="H38" s="522"/>
      <c r="I38" s="223">
        <f t="shared" si="10"/>
        <v>1.1471321695760599</v>
      </c>
      <c r="J38" s="223"/>
      <c r="K38" s="223">
        <f t="shared" si="11"/>
        <v>0</v>
      </c>
      <c r="L38" s="223"/>
      <c r="M38" s="223">
        <f t="shared" si="12"/>
        <v>3.3101463180618853</v>
      </c>
      <c r="N38" s="445"/>
    </row>
    <row r="39" spans="1:14" s="435" customFormat="1" ht="11.4">
      <c r="A39" s="477" t="s">
        <v>33</v>
      </c>
      <c r="B39" s="460">
        <f t="shared" si="9"/>
        <v>4898</v>
      </c>
      <c r="C39" s="522" t="s">
        <v>184</v>
      </c>
      <c r="D39" s="460">
        <v>4064</v>
      </c>
      <c r="E39" s="460" t="s">
        <v>184</v>
      </c>
      <c r="F39" s="460">
        <v>834</v>
      </c>
      <c r="G39" s="522" t="s">
        <v>184</v>
      </c>
      <c r="H39" s="522"/>
      <c r="I39" s="223">
        <f t="shared" si="10"/>
        <v>20.357439733998337</v>
      </c>
      <c r="J39" s="223"/>
      <c r="K39" s="223">
        <f t="shared" si="11"/>
        <v>25.849128609591656</v>
      </c>
      <c r="L39" s="223"/>
      <c r="M39" s="223">
        <f t="shared" si="12"/>
        <v>10.002398656752218</v>
      </c>
      <c r="N39" s="445"/>
    </row>
    <row r="40" spans="1:14" s="435" customFormat="1" ht="11.4">
      <c r="A40" s="477" t="s">
        <v>34</v>
      </c>
      <c r="B40" s="460">
        <f t="shared" si="9"/>
        <v>5670</v>
      </c>
      <c r="C40" s="522"/>
      <c r="D40" s="460">
        <v>5670</v>
      </c>
      <c r="E40" s="460"/>
      <c r="F40" s="460">
        <v>0</v>
      </c>
      <c r="G40" s="522"/>
      <c r="H40" s="522"/>
      <c r="I40" s="223">
        <f t="shared" si="10"/>
        <v>23.566084788029926</v>
      </c>
      <c r="J40" s="223"/>
      <c r="K40" s="223">
        <f t="shared" si="11"/>
        <v>36.064113980409616</v>
      </c>
      <c r="L40" s="223"/>
      <c r="M40" s="223">
        <f t="shared" si="12"/>
        <v>0</v>
      </c>
      <c r="N40" s="445"/>
    </row>
    <row r="41" spans="1:14" s="435" customFormat="1" ht="11.4">
      <c r="A41" s="477" t="s">
        <v>35</v>
      </c>
      <c r="B41" s="460">
        <f t="shared" si="9"/>
        <v>6202</v>
      </c>
      <c r="C41" s="522"/>
      <c r="D41" s="460">
        <v>3559</v>
      </c>
      <c r="E41" s="460" t="s">
        <v>184</v>
      </c>
      <c r="F41" s="460">
        <v>2643</v>
      </c>
      <c r="G41" s="444" t="s">
        <v>184</v>
      </c>
      <c r="H41" s="444"/>
      <c r="I41" s="223">
        <f t="shared" si="10"/>
        <v>25.777223607647549</v>
      </c>
      <c r="J41" s="223"/>
      <c r="K41" s="223">
        <f t="shared" si="11"/>
        <v>22.637069075181273</v>
      </c>
      <c r="L41" s="223"/>
      <c r="M41" s="223">
        <f t="shared" si="12"/>
        <v>31.698248980570881</v>
      </c>
      <c r="N41" s="445"/>
    </row>
    <row r="42" spans="1:14" s="435" customFormat="1" ht="11.4">
      <c r="A42" s="477" t="s">
        <v>50</v>
      </c>
      <c r="B42" s="460">
        <f t="shared" si="9"/>
        <v>4456</v>
      </c>
      <c r="C42" s="522"/>
      <c r="D42" s="460">
        <v>2200</v>
      </c>
      <c r="E42" s="460" t="s">
        <v>184</v>
      </c>
      <c r="F42" s="460">
        <v>2256</v>
      </c>
      <c r="G42" s="522" t="s">
        <v>184</v>
      </c>
      <c r="H42" s="522"/>
      <c r="I42" s="223">
        <f t="shared" si="10"/>
        <v>18.520365752285951</v>
      </c>
      <c r="J42" s="223"/>
      <c r="K42" s="223">
        <f t="shared" si="11"/>
        <v>13.993130644956112</v>
      </c>
      <c r="L42" s="223"/>
      <c r="M42" s="223">
        <f t="shared" si="12"/>
        <v>27.056848165027585</v>
      </c>
      <c r="N42" s="445"/>
    </row>
    <row r="43" spans="1:14" s="435" customFormat="1" ht="11.4">
      <c r="A43" s="523" t="s">
        <v>3</v>
      </c>
      <c r="B43" s="460">
        <f t="shared" si="9"/>
        <v>137</v>
      </c>
      <c r="C43" s="522" t="s">
        <v>184</v>
      </c>
      <c r="D43" s="460">
        <v>0</v>
      </c>
      <c r="E43" s="460"/>
      <c r="F43" s="460">
        <v>137</v>
      </c>
      <c r="G43" s="522" t="s">
        <v>184</v>
      </c>
      <c r="H43" s="522"/>
      <c r="I43" s="307" t="s">
        <v>108</v>
      </c>
      <c r="J43" s="307"/>
      <c r="K43" s="307" t="s">
        <v>108</v>
      </c>
      <c r="L43" s="307"/>
      <c r="M43" s="307" t="s">
        <v>108</v>
      </c>
      <c r="N43" s="445"/>
    </row>
    <row r="44" spans="1:14" s="435" customFormat="1" ht="6.75" customHeight="1" thickBot="1">
      <c r="A44" s="448"/>
      <c r="B44" s="524"/>
      <c r="C44" s="449"/>
      <c r="D44" s="525"/>
      <c r="E44" s="449"/>
      <c r="F44" s="525"/>
      <c r="G44" s="449"/>
      <c r="H44" s="463"/>
      <c r="I44" s="526"/>
      <c r="J44" s="526"/>
      <c r="K44" s="526"/>
      <c r="L44" s="526"/>
      <c r="M44" s="526"/>
      <c r="N44" s="448"/>
    </row>
    <row r="45" spans="1:14" s="274" customFormat="1" ht="6.75" customHeight="1">
      <c r="A45" s="429"/>
      <c r="B45" s="527"/>
      <c r="C45" s="453"/>
      <c r="D45" s="527"/>
      <c r="E45" s="453"/>
      <c r="F45" s="527"/>
      <c r="G45" s="453"/>
      <c r="H45" s="453"/>
      <c r="I45" s="429"/>
      <c r="J45" s="429"/>
      <c r="K45" s="429"/>
      <c r="L45" s="429"/>
      <c r="M45" s="429"/>
      <c r="N45" s="429"/>
    </row>
    <row r="46" spans="1:14" s="274" customFormat="1" ht="11.4">
      <c r="A46" s="429" t="s">
        <v>42</v>
      </c>
      <c r="B46" s="429"/>
      <c r="C46" s="453"/>
      <c r="D46" s="429"/>
      <c r="E46" s="453"/>
      <c r="F46" s="429"/>
      <c r="G46" s="453"/>
      <c r="H46" s="453"/>
      <c r="I46" s="429"/>
      <c r="J46" s="429"/>
    </row>
    <row r="47" spans="1:14" s="269" customFormat="1" ht="10.199999999999999">
      <c r="A47" s="630" t="s">
        <v>150</v>
      </c>
      <c r="B47" s="631"/>
      <c r="C47" s="631"/>
      <c r="D47" s="631"/>
      <c r="E47" s="631"/>
      <c r="F47" s="631"/>
      <c r="G47" s="631"/>
      <c r="H47" s="631"/>
    </row>
    <row r="48" spans="1:14" s="274" customFormat="1" ht="10.199999999999999">
      <c r="A48" s="273" t="s">
        <v>118</v>
      </c>
      <c r="C48" s="452"/>
      <c r="E48" s="452"/>
      <c r="G48" s="452"/>
      <c r="H48" s="452"/>
    </row>
    <row r="49" spans="1:13">
      <c r="A49" s="269" t="s">
        <v>213</v>
      </c>
    </row>
    <row r="50" spans="1:13">
      <c r="A50" s="274" t="s">
        <v>185</v>
      </c>
    </row>
    <row r="52" spans="1:13" ht="14.4">
      <c r="A52" s="611" t="s">
        <v>214</v>
      </c>
      <c r="B52" s="612"/>
      <c r="C52" s="612"/>
      <c r="D52" s="612"/>
      <c r="E52" s="612"/>
      <c r="F52" s="612"/>
      <c r="G52" s="612"/>
      <c r="H52" s="612"/>
      <c r="I52" s="612"/>
      <c r="J52" s="612"/>
      <c r="K52" s="612"/>
      <c r="L52" s="613"/>
      <c r="M52" s="613"/>
    </row>
    <row r="53" spans="1:13">
      <c r="A53" s="615" t="s">
        <v>215</v>
      </c>
      <c r="B53" s="615"/>
      <c r="C53" s="615"/>
      <c r="D53" s="615"/>
      <c r="E53" s="615"/>
      <c r="F53" s="615"/>
      <c r="G53" s="615"/>
      <c r="H53" s="615"/>
      <c r="I53" s="615"/>
      <c r="J53" s="615"/>
      <c r="K53" s="615"/>
      <c r="L53" s="615"/>
      <c r="M53" s="615"/>
    </row>
    <row r="54" spans="1:13">
      <c r="A54" s="615"/>
      <c r="B54" s="615"/>
      <c r="C54" s="615"/>
      <c r="D54" s="615"/>
      <c r="E54" s="615"/>
      <c r="F54" s="615"/>
      <c r="G54" s="615"/>
      <c r="H54" s="615"/>
      <c r="I54" s="615"/>
      <c r="J54" s="615"/>
      <c r="K54" s="615"/>
      <c r="L54" s="615"/>
      <c r="M54" s="615"/>
    </row>
    <row r="55" spans="1:13">
      <c r="A55" s="615"/>
      <c r="B55" s="615"/>
      <c r="C55" s="615"/>
      <c r="D55" s="615"/>
      <c r="E55" s="615"/>
      <c r="F55" s="615"/>
      <c r="G55" s="615"/>
      <c r="H55" s="615"/>
      <c r="I55" s="615"/>
      <c r="J55" s="615"/>
      <c r="K55" s="615"/>
      <c r="L55" s="615"/>
      <c r="M55" s="615"/>
    </row>
    <row r="56" spans="1:13">
      <c r="A56" s="615"/>
      <c r="B56" s="615"/>
      <c r="C56" s="615"/>
      <c r="D56" s="615"/>
      <c r="E56" s="615"/>
      <c r="F56" s="615"/>
      <c r="G56" s="615"/>
      <c r="H56" s="615"/>
      <c r="I56" s="615"/>
      <c r="J56" s="615"/>
      <c r="K56" s="615"/>
      <c r="L56" s="615"/>
      <c r="M56" s="615"/>
    </row>
  </sheetData>
  <mergeCells count="17">
    <mergeCell ref="D10:E10"/>
    <mergeCell ref="B5:G5"/>
    <mergeCell ref="I5:N5"/>
    <mergeCell ref="A53:M56"/>
    <mergeCell ref="P13:T23"/>
    <mergeCell ref="A1:N1"/>
    <mergeCell ref="F10:G10"/>
    <mergeCell ref="A47:H47"/>
    <mergeCell ref="I4:N4"/>
    <mergeCell ref="I7:J10"/>
    <mergeCell ref="K7:N7"/>
    <mergeCell ref="K10:L10"/>
    <mergeCell ref="M10:N10"/>
    <mergeCell ref="A4:A10"/>
    <mergeCell ref="B4:G4"/>
    <mergeCell ref="B7:C10"/>
    <mergeCell ref="D7:G7"/>
  </mergeCells>
  <phoneticPr fontId="10" type="noConversion"/>
  <printOptions horizontalCentered="1"/>
  <pageMargins left="0.78740157480314965" right="0.78740157480314965" top="0.78740157480314965" bottom="0.78740157480314965" header="0.39370078740157483" footer="0.39370078740157483"/>
  <pageSetup scale="84" orientation="portrait"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2" sqref="A2"/>
    </sheetView>
  </sheetViews>
  <sheetFormatPr defaultColWidth="11.44140625" defaultRowHeight="13.2"/>
  <cols>
    <col min="1" max="1" width="25.6640625" style="432" customWidth="1"/>
    <col min="2" max="2" width="8.6640625" style="547"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6.5546875" style="432" customWidth="1"/>
    <col min="16" max="16384" width="11.44140625" style="432"/>
  </cols>
  <sheetData>
    <row r="1" spans="1:20" ht="38.25" customHeight="1">
      <c r="A1" s="636" t="s">
        <v>221</v>
      </c>
      <c r="B1" s="636"/>
      <c r="C1" s="636"/>
      <c r="D1" s="636"/>
      <c r="E1" s="636"/>
      <c r="F1" s="636"/>
      <c r="G1" s="636"/>
      <c r="H1" s="636"/>
      <c r="I1" s="636"/>
      <c r="J1" s="636"/>
      <c r="K1" s="636"/>
      <c r="L1" s="636"/>
      <c r="M1" s="636"/>
      <c r="N1" s="636"/>
    </row>
    <row r="2" spans="1:20" ht="6" customHeight="1" thickBot="1">
      <c r="A2" s="433"/>
      <c r="B2" s="528"/>
      <c r="C2" s="434"/>
      <c r="D2" s="433"/>
      <c r="E2" s="434"/>
      <c r="F2" s="433"/>
      <c r="G2" s="434"/>
      <c r="H2" s="434"/>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220</v>
      </c>
      <c r="B4" s="619" t="s">
        <v>43</v>
      </c>
      <c r="C4" s="619"/>
      <c r="D4" s="619"/>
      <c r="E4" s="619"/>
      <c r="F4" s="619"/>
      <c r="G4" s="619"/>
      <c r="H4" s="204"/>
      <c r="I4" s="629" t="s">
        <v>44</v>
      </c>
      <c r="J4" s="629"/>
      <c r="K4" s="629"/>
      <c r="L4" s="629"/>
      <c r="M4" s="629"/>
      <c r="N4" s="629"/>
    </row>
    <row r="5" spans="1:20" s="435" customFormat="1" ht="13.8"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17"/>
      <c r="F8" s="116"/>
      <c r="G8" s="117"/>
      <c r="H8" s="118"/>
      <c r="I8" s="637"/>
      <c r="J8" s="637"/>
      <c r="K8" s="116"/>
      <c r="L8" s="116"/>
      <c r="M8" s="116"/>
      <c r="N8" s="116"/>
    </row>
    <row r="9" spans="1:20" s="435" customFormat="1" ht="6" customHeight="1">
      <c r="A9" s="640"/>
      <c r="B9" s="637"/>
      <c r="C9" s="637"/>
      <c r="D9" s="200"/>
      <c r="E9" s="118"/>
      <c r="F9" s="200"/>
      <c r="G9" s="118"/>
      <c r="H9" s="118"/>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20"/>
      <c r="D11" s="121"/>
      <c r="E11" s="122"/>
      <c r="F11" s="116"/>
      <c r="G11" s="117"/>
      <c r="H11" s="117"/>
      <c r="I11" s="123"/>
      <c r="J11" s="123"/>
      <c r="K11" s="121"/>
      <c r="L11" s="121"/>
      <c r="M11" s="116"/>
      <c r="N11" s="116"/>
    </row>
    <row r="12" spans="1:20" s="435" customFormat="1" ht="6" customHeight="1">
      <c r="A12" s="436"/>
      <c r="B12" s="529"/>
      <c r="C12" s="220"/>
      <c r="D12" s="437"/>
      <c r="E12" s="220"/>
      <c r="F12" s="437"/>
      <c r="G12" s="220"/>
      <c r="H12" s="220"/>
    </row>
    <row r="13" spans="1:20" s="435" customFormat="1" ht="13.8">
      <c r="A13" s="106" t="s">
        <v>46</v>
      </c>
      <c r="B13" s="35">
        <f>D13+F13</f>
        <v>263990</v>
      </c>
      <c r="C13" s="151"/>
      <c r="D13" s="35">
        <f>SUM(D14:D20)</f>
        <v>66112</v>
      </c>
      <c r="E13" s="151"/>
      <c r="F13" s="35">
        <f>SUM(F14:F20)</f>
        <v>197878</v>
      </c>
      <c r="G13" s="151"/>
      <c r="H13" s="151"/>
      <c r="I13" s="40">
        <f>SUM(I14:I19)</f>
        <v>100</v>
      </c>
      <c r="J13" s="40"/>
      <c r="K13" s="40">
        <f>SUM(K14:K19)</f>
        <v>100</v>
      </c>
      <c r="L13" s="40"/>
      <c r="M13" s="40">
        <f>SUM(M14:M19)</f>
        <v>100.00000000000001</v>
      </c>
      <c r="N13" s="106"/>
      <c r="P13" s="617"/>
      <c r="Q13" s="617"/>
      <c r="R13" s="617"/>
      <c r="S13" s="617"/>
      <c r="T13" s="617"/>
    </row>
    <row r="14" spans="1:20" s="435" customFormat="1" ht="11.4">
      <c r="A14" s="159" t="s">
        <v>6</v>
      </c>
      <c r="B14" s="45">
        <f t="shared" ref="B14:B19" si="0">D14+F14</f>
        <v>78013</v>
      </c>
      <c r="C14" s="137"/>
      <c r="D14" s="45">
        <v>12601</v>
      </c>
      <c r="E14" s="45"/>
      <c r="F14" s="45">
        <v>65412</v>
      </c>
      <c r="G14" s="137"/>
      <c r="H14" s="137"/>
      <c r="I14" s="68">
        <f>B14*100/SUM($B$14:$B$19)</f>
        <v>29.561912412797419</v>
      </c>
      <c r="J14" s="68"/>
      <c r="K14" s="68">
        <f>D14*100/SUM($D$14:$D$19)</f>
        <v>19.06007986447241</v>
      </c>
      <c r="L14" s="68"/>
      <c r="M14" s="68">
        <f>F14*100/SUM($F$14:$F$19)</f>
        <v>33.072275450615571</v>
      </c>
      <c r="N14" s="135"/>
      <c r="P14" s="617"/>
      <c r="Q14" s="617"/>
      <c r="R14" s="617"/>
      <c r="S14" s="617"/>
      <c r="T14" s="617"/>
    </row>
    <row r="15" spans="1:20" s="435" customFormat="1" ht="11.4">
      <c r="A15" s="159" t="s">
        <v>7</v>
      </c>
      <c r="B15" s="45">
        <f t="shared" si="0"/>
        <v>102058</v>
      </c>
      <c r="C15" s="137"/>
      <c r="D15" s="45">
        <v>20022</v>
      </c>
      <c r="E15" s="45"/>
      <c r="F15" s="45">
        <v>82036</v>
      </c>
      <c r="G15" s="137"/>
      <c r="H15" s="137"/>
      <c r="I15" s="68">
        <f t="shared" ref="I15:I19" si="1">B15*100/SUM($B$14:$B$19)</f>
        <v>38.673421827455407</v>
      </c>
      <c r="J15" s="68"/>
      <c r="K15" s="68">
        <f t="shared" ref="K15:K19" si="2">D15*100/SUM($D$14:$D$19)</f>
        <v>30.28497095837367</v>
      </c>
      <c r="L15" s="47"/>
      <c r="M15" s="68">
        <f t="shared" ref="M15:M19" si="3">F15*100/SUM($F$14:$F$19)</f>
        <v>41.477361781732689</v>
      </c>
      <c r="N15" s="135"/>
      <c r="P15" s="617"/>
      <c r="Q15" s="617"/>
      <c r="R15" s="617"/>
      <c r="S15" s="617"/>
      <c r="T15" s="617"/>
    </row>
    <row r="16" spans="1:20" s="435" customFormat="1" ht="11.4">
      <c r="A16" s="159" t="s">
        <v>8</v>
      </c>
      <c r="B16" s="45">
        <f t="shared" si="0"/>
        <v>56907</v>
      </c>
      <c r="C16" s="137"/>
      <c r="D16" s="45">
        <v>18615</v>
      </c>
      <c r="E16" s="45"/>
      <c r="F16" s="45">
        <v>38292</v>
      </c>
      <c r="G16" s="137"/>
      <c r="H16" s="137"/>
      <c r="I16" s="68">
        <f t="shared" si="1"/>
        <v>21.564095082551148</v>
      </c>
      <c r="J16" s="68"/>
      <c r="K16" s="68">
        <f t="shared" si="2"/>
        <v>28.156764278799614</v>
      </c>
      <c r="L16" s="47"/>
      <c r="M16" s="68">
        <f t="shared" si="3"/>
        <v>19.360416614000052</v>
      </c>
      <c r="N16" s="135"/>
      <c r="P16" s="617"/>
      <c r="Q16" s="617"/>
      <c r="R16" s="617"/>
      <c r="S16" s="617"/>
      <c r="T16" s="617"/>
    </row>
    <row r="17" spans="1:20" s="435" customFormat="1" ht="11.4">
      <c r="A17" s="159" t="s">
        <v>9</v>
      </c>
      <c r="B17" s="45">
        <f t="shared" si="0"/>
        <v>9475</v>
      </c>
      <c r="C17" s="137"/>
      <c r="D17" s="45">
        <v>3569</v>
      </c>
      <c r="E17" s="45" t="s">
        <v>184</v>
      </c>
      <c r="F17" s="45">
        <v>5906</v>
      </c>
      <c r="G17" s="137"/>
      <c r="H17" s="137"/>
      <c r="I17" s="68">
        <f t="shared" si="1"/>
        <v>3.5904159577410883</v>
      </c>
      <c r="J17" s="68"/>
      <c r="K17" s="68">
        <f t="shared" si="2"/>
        <v>5.3984148112294292</v>
      </c>
      <c r="L17" s="47"/>
      <c r="M17" s="68">
        <f t="shared" si="3"/>
        <v>2.9860707333720962</v>
      </c>
      <c r="N17" s="135"/>
      <c r="P17" s="617"/>
      <c r="Q17" s="617"/>
      <c r="R17" s="617"/>
      <c r="S17" s="617"/>
      <c r="T17" s="617"/>
    </row>
    <row r="18" spans="1:20" s="435" customFormat="1" ht="11.4">
      <c r="A18" s="164" t="s">
        <v>10</v>
      </c>
      <c r="B18" s="45">
        <f t="shared" si="0"/>
        <v>11938</v>
      </c>
      <c r="C18" s="137"/>
      <c r="D18" s="45">
        <v>7808</v>
      </c>
      <c r="E18" s="45"/>
      <c r="F18" s="45">
        <v>4130</v>
      </c>
      <c r="G18" s="137"/>
      <c r="H18" s="137"/>
      <c r="I18" s="68">
        <f t="shared" si="1"/>
        <v>4.5237346388932043</v>
      </c>
      <c r="J18" s="68"/>
      <c r="K18" s="68">
        <f t="shared" si="2"/>
        <v>11.81026137463698</v>
      </c>
      <c r="L18" s="47"/>
      <c r="M18" s="68">
        <f t="shared" si="3"/>
        <v>2.0881259953990443</v>
      </c>
      <c r="N18" s="135"/>
      <c r="P18" s="617"/>
      <c r="Q18" s="617"/>
      <c r="R18" s="617"/>
      <c r="S18" s="617"/>
      <c r="T18" s="617"/>
    </row>
    <row r="19" spans="1:20" s="435" customFormat="1" ht="11.4">
      <c r="A19" s="164" t="s">
        <v>23</v>
      </c>
      <c r="B19" s="45">
        <f t="shared" si="0"/>
        <v>5506</v>
      </c>
      <c r="C19" s="137"/>
      <c r="D19" s="45">
        <v>3497</v>
      </c>
      <c r="E19" s="45"/>
      <c r="F19" s="45">
        <v>2009</v>
      </c>
      <c r="G19" s="137" t="s">
        <v>184</v>
      </c>
      <c r="H19" s="137"/>
      <c r="I19" s="68">
        <f t="shared" si="1"/>
        <v>2.0864200805617341</v>
      </c>
      <c r="J19" s="68"/>
      <c r="K19" s="68">
        <f t="shared" si="2"/>
        <v>5.2895087124878994</v>
      </c>
      <c r="L19" s="47"/>
      <c r="M19" s="68">
        <f t="shared" si="3"/>
        <v>1.0157494248805521</v>
      </c>
      <c r="N19" s="135"/>
      <c r="P19" s="617"/>
      <c r="Q19" s="617"/>
      <c r="R19" s="617"/>
      <c r="S19" s="617"/>
      <c r="T19" s="617"/>
    </row>
    <row r="20" spans="1:20" s="435" customFormat="1" ht="11.4">
      <c r="A20" s="175" t="s">
        <v>3</v>
      </c>
      <c r="B20" s="45">
        <f>D20+F20</f>
        <v>93</v>
      </c>
      <c r="C20" s="137" t="s">
        <v>184</v>
      </c>
      <c r="D20" s="45">
        <v>0</v>
      </c>
      <c r="E20" s="45"/>
      <c r="F20" s="45">
        <v>93</v>
      </c>
      <c r="G20" s="137" t="s">
        <v>184</v>
      </c>
      <c r="H20" s="137"/>
      <c r="I20" s="182" t="s">
        <v>108</v>
      </c>
      <c r="J20" s="68"/>
      <c r="K20" s="68" t="e">
        <f>D20*100/SUM(#REF!)</f>
        <v>#REF!</v>
      </c>
      <c r="L20" s="47"/>
      <c r="M20" s="182" t="s">
        <v>108</v>
      </c>
      <c r="N20" s="135"/>
      <c r="P20" s="617"/>
      <c r="Q20" s="617"/>
      <c r="R20" s="617"/>
      <c r="S20" s="617"/>
      <c r="T20" s="617"/>
    </row>
    <row r="21" spans="1:20" s="435" customFormat="1" ht="6" customHeight="1">
      <c r="A21" s="530"/>
      <c r="B21" s="531"/>
      <c r="C21" s="220"/>
      <c r="D21" s="225"/>
      <c r="E21" s="220"/>
      <c r="F21" s="460"/>
      <c r="G21" s="220"/>
      <c r="H21" s="220"/>
      <c r="I21" s="223"/>
      <c r="J21" s="223"/>
      <c r="K21" s="223"/>
      <c r="L21" s="223"/>
      <c r="M21" s="223"/>
      <c r="N21" s="445"/>
      <c r="P21" s="617"/>
      <c r="Q21" s="617"/>
      <c r="R21" s="617"/>
      <c r="S21" s="617"/>
      <c r="T21" s="617"/>
    </row>
    <row r="22" spans="1:20" s="435" customFormat="1" ht="12">
      <c r="A22" s="421" t="s">
        <v>36</v>
      </c>
      <c r="B22" s="225">
        <f>D22+F22</f>
        <v>166101</v>
      </c>
      <c r="C22" s="220"/>
      <c r="D22" s="532">
        <f>SUM(D23:D29)</f>
        <v>3721</v>
      </c>
      <c r="E22" s="470"/>
      <c r="F22" s="532">
        <f>SUM(F23:F29)</f>
        <v>162380</v>
      </c>
      <c r="G22" s="470"/>
      <c r="H22" s="470"/>
      <c r="I22" s="230">
        <f>SUM(I23:I28)</f>
        <v>100</v>
      </c>
      <c r="J22" s="230"/>
      <c r="K22" s="230">
        <f>SUM(K23:K28)</f>
        <v>99.999999999999986</v>
      </c>
      <c r="L22" s="230"/>
      <c r="M22" s="230">
        <f>SUM(M23:M28)</f>
        <v>100.00000000000001</v>
      </c>
      <c r="N22" s="421"/>
      <c r="P22" s="617"/>
      <c r="Q22" s="617"/>
      <c r="R22" s="617"/>
      <c r="S22" s="617"/>
      <c r="T22" s="617"/>
    </row>
    <row r="23" spans="1:20" s="435" customFormat="1" ht="11.4">
      <c r="A23" s="477" t="s">
        <v>6</v>
      </c>
      <c r="B23" s="460">
        <f t="shared" ref="B23:B28" si="4">D23+F23</f>
        <v>57869</v>
      </c>
      <c r="C23" s="220"/>
      <c r="D23" s="460">
        <v>1338</v>
      </c>
      <c r="E23" s="460" t="s">
        <v>184</v>
      </c>
      <c r="F23" s="460">
        <v>56531</v>
      </c>
      <c r="G23" s="460"/>
      <c r="H23" s="460"/>
      <c r="I23" s="239">
        <f>B23*100/SUM($B$23:$B$28)</f>
        <v>34.85916341381138</v>
      </c>
      <c r="J23" s="239"/>
      <c r="K23" s="239">
        <f>D23*100/SUM($D$23:$D$28)</f>
        <v>35.958075786079014</v>
      </c>
      <c r="L23" s="239"/>
      <c r="M23" s="239">
        <f>F23*100/SUM($F$23:$F$28)</f>
        <v>34.833966984416499</v>
      </c>
      <c r="N23" s="445"/>
      <c r="P23" s="617"/>
      <c r="Q23" s="617"/>
      <c r="R23" s="617"/>
      <c r="S23" s="617"/>
      <c r="T23" s="617"/>
    </row>
    <row r="24" spans="1:20" s="435" customFormat="1" ht="11.4">
      <c r="A24" s="477" t="s">
        <v>7</v>
      </c>
      <c r="B24" s="460">
        <f t="shared" si="4"/>
        <v>70164</v>
      </c>
      <c r="C24" s="220"/>
      <c r="D24" s="460">
        <v>1367</v>
      </c>
      <c r="E24" s="460" t="s">
        <v>184</v>
      </c>
      <c r="F24" s="460">
        <v>68797</v>
      </c>
      <c r="G24" s="460"/>
      <c r="H24" s="460"/>
      <c r="I24" s="239">
        <f t="shared" ref="I24:I28" si="5">B24*100/SUM($B$23:$B$28)</f>
        <v>42.26543299118115</v>
      </c>
      <c r="J24" s="239"/>
      <c r="K24" s="239">
        <f t="shared" ref="K24:K28" si="6">D24*100/SUM($D$23:$D$28)</f>
        <v>36.737436173071757</v>
      </c>
      <c r="L24" s="223"/>
      <c r="M24" s="239">
        <f t="shared" ref="M24:M28" si="7">F24*100/SUM($F$23:$F$28)</f>
        <v>42.392181752081193</v>
      </c>
      <c r="N24" s="445"/>
    </row>
    <row r="25" spans="1:20" s="435" customFormat="1" ht="11.4">
      <c r="A25" s="477" t="s">
        <v>8</v>
      </c>
      <c r="B25" s="460">
        <f t="shared" si="4"/>
        <v>29577</v>
      </c>
      <c r="C25" s="220"/>
      <c r="D25" s="460">
        <v>467</v>
      </c>
      <c r="E25" s="460" t="s">
        <v>184</v>
      </c>
      <c r="F25" s="460">
        <v>29110</v>
      </c>
      <c r="G25" s="460"/>
      <c r="H25" s="460"/>
      <c r="I25" s="239">
        <f t="shared" si="5"/>
        <v>17.816611247650716</v>
      </c>
      <c r="J25" s="239"/>
      <c r="K25" s="239">
        <f t="shared" si="6"/>
        <v>12.550389680193497</v>
      </c>
      <c r="L25" s="223"/>
      <c r="M25" s="239">
        <f t="shared" si="7"/>
        <v>17.937357890650514</v>
      </c>
      <c r="N25" s="445"/>
    </row>
    <row r="26" spans="1:20" s="435" customFormat="1" ht="11.4">
      <c r="A26" s="477" t="s">
        <v>9</v>
      </c>
      <c r="B26" s="460">
        <f t="shared" si="4"/>
        <v>5131</v>
      </c>
      <c r="C26" s="220"/>
      <c r="D26" s="460">
        <v>448</v>
      </c>
      <c r="E26" s="460" t="s">
        <v>184</v>
      </c>
      <c r="F26" s="460">
        <v>4683</v>
      </c>
      <c r="G26" s="460"/>
      <c r="H26" s="460"/>
      <c r="I26" s="239">
        <f t="shared" si="5"/>
        <v>3.0908149004867234</v>
      </c>
      <c r="J26" s="239"/>
      <c r="K26" s="239">
        <f t="shared" si="6"/>
        <v>12.039774254232734</v>
      </c>
      <c r="L26" s="223"/>
      <c r="M26" s="239">
        <f t="shared" si="7"/>
        <v>2.8856285469569345</v>
      </c>
      <c r="N26" s="445"/>
    </row>
    <row r="27" spans="1:20" s="435" customFormat="1" ht="11.4">
      <c r="A27" s="477" t="s">
        <v>10</v>
      </c>
      <c r="B27" s="460">
        <f t="shared" si="4"/>
        <v>2816</v>
      </c>
      <c r="C27" s="220"/>
      <c r="D27" s="460">
        <v>27</v>
      </c>
      <c r="E27" s="460" t="s">
        <v>184</v>
      </c>
      <c r="F27" s="460">
        <v>2789</v>
      </c>
      <c r="G27" s="460"/>
      <c r="H27" s="460"/>
      <c r="I27" s="239">
        <f t="shared" si="5"/>
        <v>1.6963037925883091</v>
      </c>
      <c r="J27" s="239"/>
      <c r="K27" s="239">
        <f t="shared" si="6"/>
        <v>0.72561139478634773</v>
      </c>
      <c r="L27" s="223"/>
      <c r="M27" s="239">
        <f t="shared" si="7"/>
        <v>1.7185603283072581</v>
      </c>
      <c r="N27" s="445"/>
    </row>
    <row r="28" spans="1:20" s="435" customFormat="1" ht="11.4">
      <c r="A28" s="477" t="s">
        <v>23</v>
      </c>
      <c r="B28" s="460">
        <f t="shared" si="4"/>
        <v>451</v>
      </c>
      <c r="C28" s="220" t="s">
        <v>184</v>
      </c>
      <c r="D28" s="460">
        <v>74</v>
      </c>
      <c r="E28" s="460" t="s">
        <v>184</v>
      </c>
      <c r="F28" s="460">
        <v>377</v>
      </c>
      <c r="G28" s="460" t="s">
        <v>184</v>
      </c>
      <c r="H28" s="460"/>
      <c r="I28" s="239">
        <f t="shared" si="5"/>
        <v>0.27167365428172136</v>
      </c>
      <c r="J28" s="239"/>
      <c r="K28" s="239">
        <f t="shared" si="6"/>
        <v>1.9887127116366567</v>
      </c>
      <c r="L28" s="223"/>
      <c r="M28" s="239">
        <f t="shared" si="7"/>
        <v>0.23230449758760713</v>
      </c>
      <c r="N28" s="445"/>
    </row>
    <row r="29" spans="1:20" s="435" customFormat="1" ht="11.4">
      <c r="A29" s="477" t="s">
        <v>3</v>
      </c>
      <c r="B29" s="460">
        <f>D29+F29</f>
        <v>93</v>
      </c>
      <c r="C29" s="220" t="s">
        <v>184</v>
      </c>
      <c r="D29" s="460">
        <v>0</v>
      </c>
      <c r="E29" s="460"/>
      <c r="F29" s="460">
        <v>93</v>
      </c>
      <c r="G29" s="460" t="s">
        <v>184</v>
      </c>
      <c r="H29" s="460"/>
      <c r="I29" s="321" t="s">
        <v>108</v>
      </c>
      <c r="J29" s="321"/>
      <c r="K29" s="239">
        <v>0</v>
      </c>
      <c r="L29" s="307"/>
      <c r="M29" s="321" t="s">
        <v>108</v>
      </c>
      <c r="N29" s="445"/>
    </row>
    <row r="30" spans="1:20" s="435" customFormat="1" ht="6" customHeight="1">
      <c r="A30" s="437"/>
      <c r="B30" s="531"/>
      <c r="C30" s="220"/>
      <c r="D30" s="460"/>
      <c r="E30" s="220"/>
      <c r="F30" s="460"/>
      <c r="G30" s="220"/>
      <c r="H30" s="220"/>
      <c r="I30" s="223"/>
      <c r="J30" s="223"/>
      <c r="K30" s="223"/>
      <c r="L30" s="223"/>
      <c r="M30" s="223"/>
      <c r="N30" s="445"/>
    </row>
    <row r="31" spans="1:20" s="435" customFormat="1" ht="24">
      <c r="A31" s="421" t="s">
        <v>38</v>
      </c>
      <c r="B31" s="225">
        <f t="shared" ref="B31:B33" si="8">D31+F31</f>
        <v>41468</v>
      </c>
      <c r="C31" s="220"/>
      <c r="D31" s="225">
        <f>SUM(D32:D37)</f>
        <v>24734</v>
      </c>
      <c r="E31" s="220"/>
      <c r="F31" s="225">
        <f>SUM(F32:F37)</f>
        <v>16734</v>
      </c>
      <c r="G31" s="470"/>
      <c r="H31" s="470"/>
      <c r="I31" s="304">
        <f>SUM(I32:I38)</f>
        <v>100.00000000000001</v>
      </c>
      <c r="J31" s="304"/>
      <c r="K31" s="304">
        <f>SUM(K32:K38)</f>
        <v>100.00000000000001</v>
      </c>
      <c r="L31" s="304"/>
      <c r="M31" s="304">
        <f>SUM(M32:M38)</f>
        <v>100</v>
      </c>
      <c r="N31" s="421"/>
    </row>
    <row r="32" spans="1:20" s="435" customFormat="1" ht="11.4">
      <c r="A32" s="477" t="s">
        <v>6</v>
      </c>
      <c r="B32" s="460">
        <f t="shared" si="8"/>
        <v>7704</v>
      </c>
      <c r="C32" s="220"/>
      <c r="D32" s="460">
        <v>3225</v>
      </c>
      <c r="E32" s="460" t="s">
        <v>184</v>
      </c>
      <c r="F32" s="460">
        <v>4479</v>
      </c>
      <c r="G32" s="220"/>
      <c r="H32" s="220"/>
      <c r="I32" s="239">
        <f>B32*100/SUM(B32:B37)</f>
        <v>18.578180765891773</v>
      </c>
      <c r="J32" s="223"/>
      <c r="K32" s="239">
        <f>D32*100/SUM($D$32:$D$37)</f>
        <v>13.03873210964664</v>
      </c>
      <c r="L32" s="223"/>
      <c r="M32" s="239">
        <f>F32*100/SUM($F$32:$F$37)</f>
        <v>26.765865901756904</v>
      </c>
      <c r="N32" s="508"/>
    </row>
    <row r="33" spans="1:14" s="435" customFormat="1" ht="11.4">
      <c r="A33" s="477" t="s">
        <v>7</v>
      </c>
      <c r="B33" s="460">
        <f t="shared" si="8"/>
        <v>15699</v>
      </c>
      <c r="C33" s="220"/>
      <c r="D33" s="460">
        <v>9419</v>
      </c>
      <c r="E33" s="460"/>
      <c r="F33" s="460">
        <v>6280</v>
      </c>
      <c r="G33" s="220"/>
      <c r="H33" s="220"/>
      <c r="I33" s="239">
        <f>B33*100/SUM(B32:B38)</f>
        <v>37.858107456351888</v>
      </c>
      <c r="J33" s="223"/>
      <c r="K33" s="239">
        <f t="shared" ref="K33:K37" si="9">D33*100/SUM($D$32:$D$37)</f>
        <v>38.081183795585027</v>
      </c>
      <c r="L33" s="223"/>
      <c r="M33" s="239">
        <f t="shared" ref="M33:M37" si="10">F33*100/SUM($F$32:$F$37)</f>
        <v>37.52838532329389</v>
      </c>
      <c r="N33" s="508"/>
    </row>
    <row r="34" spans="1:14" s="435" customFormat="1" ht="11.4">
      <c r="A34" s="477" t="s">
        <v>8</v>
      </c>
      <c r="B34" s="460">
        <f>D34+F34</f>
        <v>13551</v>
      </c>
      <c r="C34" s="220"/>
      <c r="D34" s="460">
        <v>8212</v>
      </c>
      <c r="E34" s="460"/>
      <c r="F34" s="460">
        <v>5339</v>
      </c>
      <c r="G34" s="220"/>
      <c r="H34" s="220"/>
      <c r="I34" s="239">
        <f>B34*100/SUM(B32:B38)</f>
        <v>32.678209703868042</v>
      </c>
      <c r="J34" s="223"/>
      <c r="K34" s="239">
        <f t="shared" si="9"/>
        <v>33.201261421525025</v>
      </c>
      <c r="L34" s="223"/>
      <c r="M34" s="239">
        <f t="shared" si="10"/>
        <v>31.905103382335366</v>
      </c>
      <c r="N34" s="445"/>
    </row>
    <row r="35" spans="1:14" s="435" customFormat="1" ht="11.4">
      <c r="A35" s="477" t="s">
        <v>9</v>
      </c>
      <c r="B35" s="460">
        <f t="shared" ref="B35:B36" si="11">D35+F35</f>
        <v>2002</v>
      </c>
      <c r="C35" s="220" t="s">
        <v>184</v>
      </c>
      <c r="D35" s="460">
        <v>1790</v>
      </c>
      <c r="E35" s="460" t="s">
        <v>184</v>
      </c>
      <c r="F35" s="460">
        <v>212</v>
      </c>
      <c r="G35" s="220" t="s">
        <v>184</v>
      </c>
      <c r="H35" s="220"/>
      <c r="I35" s="239">
        <f>B35*100/SUM(B32:B38)</f>
        <v>4.8278190411883859</v>
      </c>
      <c r="J35" s="223"/>
      <c r="K35" s="239">
        <f t="shared" si="9"/>
        <v>7.2370016980674379</v>
      </c>
      <c r="L35" s="223"/>
      <c r="M35" s="239">
        <f t="shared" si="10"/>
        <v>1.2668817975379467</v>
      </c>
      <c r="N35" s="445"/>
    </row>
    <row r="36" spans="1:14" s="435" customFormat="1" ht="11.4">
      <c r="A36" s="477" t="s">
        <v>10</v>
      </c>
      <c r="B36" s="460">
        <f t="shared" si="11"/>
        <v>2058</v>
      </c>
      <c r="C36" s="220" t="s">
        <v>184</v>
      </c>
      <c r="D36" s="460">
        <v>1703</v>
      </c>
      <c r="E36" s="460" t="s">
        <v>184</v>
      </c>
      <c r="F36" s="460">
        <v>355</v>
      </c>
      <c r="G36" s="220" t="s">
        <v>184</v>
      </c>
      <c r="H36" s="220"/>
      <c r="I36" s="239">
        <f>B36*100/SUM(B32:B38)</f>
        <v>4.9628629304523972</v>
      </c>
      <c r="J36" s="223"/>
      <c r="K36" s="239">
        <f t="shared" si="9"/>
        <v>6.8852591574351099</v>
      </c>
      <c r="L36" s="223"/>
      <c r="M36" s="239">
        <f t="shared" si="10"/>
        <v>2.1214294251225052</v>
      </c>
      <c r="N36" s="445"/>
    </row>
    <row r="37" spans="1:14" s="435" customFormat="1" ht="11.4">
      <c r="A37" s="477" t="s">
        <v>23</v>
      </c>
      <c r="B37" s="460">
        <f>D37+F37</f>
        <v>454</v>
      </c>
      <c r="C37" s="220" t="s">
        <v>184</v>
      </c>
      <c r="D37" s="460">
        <v>385</v>
      </c>
      <c r="E37" s="460" t="s">
        <v>184</v>
      </c>
      <c r="F37" s="460">
        <v>69</v>
      </c>
      <c r="G37" s="220" t="s">
        <v>184</v>
      </c>
      <c r="H37" s="220"/>
      <c r="I37" s="239">
        <f>B37*100/SUM(B32:B37)</f>
        <v>1.0948201022475161</v>
      </c>
      <c r="J37" s="223"/>
      <c r="K37" s="239">
        <f t="shared" si="9"/>
        <v>1.5565618177407616</v>
      </c>
      <c r="L37" s="223"/>
      <c r="M37" s="239">
        <f t="shared" si="10"/>
        <v>0.41233416995338829</v>
      </c>
      <c r="N37" s="445"/>
    </row>
    <row r="38" spans="1:14" s="435" customFormat="1" ht="6" customHeight="1">
      <c r="A38" s="493"/>
      <c r="B38" s="531"/>
      <c r="C38" s="220"/>
      <c r="D38" s="460"/>
      <c r="E38" s="220"/>
      <c r="F38" s="460"/>
      <c r="G38" s="220"/>
      <c r="H38" s="220"/>
      <c r="I38" s="223"/>
      <c r="J38" s="223"/>
      <c r="K38" s="223"/>
      <c r="L38" s="223"/>
      <c r="M38" s="223"/>
      <c r="N38" s="445"/>
    </row>
    <row r="39" spans="1:14" s="435" customFormat="1" ht="12">
      <c r="A39" s="533" t="s">
        <v>34</v>
      </c>
      <c r="B39" s="225">
        <f>D39+F39</f>
        <v>12235</v>
      </c>
      <c r="C39" s="220"/>
      <c r="D39" s="225">
        <f>SUM(D40:D45)</f>
        <v>11644</v>
      </c>
      <c r="E39" s="220"/>
      <c r="F39" s="225">
        <f>SUM(F40:F45)</f>
        <v>591</v>
      </c>
      <c r="G39" s="470" t="s">
        <v>184</v>
      </c>
      <c r="H39" s="470"/>
      <c r="I39" s="304">
        <f>SUM(I40:I45)</f>
        <v>100</v>
      </c>
      <c r="J39" s="304"/>
      <c r="K39" s="304">
        <f>SUM(K40:K45)</f>
        <v>100.00000000000001</v>
      </c>
      <c r="L39" s="304"/>
      <c r="M39" s="304">
        <f>SUM(M40:M45)</f>
        <v>100</v>
      </c>
      <c r="N39" s="421"/>
    </row>
    <row r="40" spans="1:14" s="435" customFormat="1" ht="11.4">
      <c r="A40" s="477" t="s">
        <v>6</v>
      </c>
      <c r="B40" s="460">
        <f t="shared" ref="B40:B44" si="12">D40+F40</f>
        <v>4700</v>
      </c>
      <c r="C40" s="220" t="s">
        <v>184</v>
      </c>
      <c r="D40" s="460">
        <v>4700</v>
      </c>
      <c r="E40" s="460" t="s">
        <v>184</v>
      </c>
      <c r="F40" s="460">
        <v>0</v>
      </c>
      <c r="G40" s="460"/>
      <c r="H40" s="460"/>
      <c r="I40" s="239">
        <f>B40/SUM($B$40:$B$45)*100</f>
        <v>38.41438496117695</v>
      </c>
      <c r="J40" s="239"/>
      <c r="K40" s="239">
        <f>D40/SUM($D$40:$D$45)*100</f>
        <v>40.364136035726553</v>
      </c>
      <c r="L40" s="239"/>
      <c r="M40" s="239">
        <f>F40/SUM($F$40:$F$45)*100</f>
        <v>0</v>
      </c>
      <c r="N40" s="508"/>
    </row>
    <row r="41" spans="1:14" s="435" customFormat="1" ht="11.4">
      <c r="A41" s="477" t="s">
        <v>7</v>
      </c>
      <c r="B41" s="460">
        <f t="shared" si="12"/>
        <v>2712</v>
      </c>
      <c r="C41" s="220" t="s">
        <v>184</v>
      </c>
      <c r="D41" s="460">
        <v>2639</v>
      </c>
      <c r="E41" s="460" t="s">
        <v>184</v>
      </c>
      <c r="F41" s="460">
        <v>73</v>
      </c>
      <c r="G41" s="460" t="s">
        <v>184</v>
      </c>
      <c r="H41" s="460"/>
      <c r="I41" s="239">
        <f t="shared" ref="I41:I45" si="13">B41/SUM($B$40:$B$45)*100</f>
        <v>22.165917449938703</v>
      </c>
      <c r="J41" s="223"/>
      <c r="K41" s="239">
        <f t="shared" ref="K41:K45" si="14">D41/SUM($D$40:$D$45)*100</f>
        <v>22.664032978357955</v>
      </c>
      <c r="L41" s="223"/>
      <c r="M41" s="239">
        <f t="shared" ref="M41:M45" si="15">F41/SUM($F$40:$F$45)*100</f>
        <v>12.351945854483926</v>
      </c>
      <c r="N41" s="508"/>
    </row>
    <row r="42" spans="1:14" s="435" customFormat="1" ht="11.4">
      <c r="A42" s="477" t="s">
        <v>8</v>
      </c>
      <c r="B42" s="460">
        <f t="shared" si="12"/>
        <v>2343</v>
      </c>
      <c r="C42" s="220" t="s">
        <v>184</v>
      </c>
      <c r="D42" s="460">
        <v>2202</v>
      </c>
      <c r="E42" s="460" t="s">
        <v>184</v>
      </c>
      <c r="F42" s="460">
        <v>141</v>
      </c>
      <c r="G42" s="460" t="s">
        <v>184</v>
      </c>
      <c r="H42" s="460"/>
      <c r="I42" s="239">
        <f t="shared" si="13"/>
        <v>19.149979566816512</v>
      </c>
      <c r="J42" s="223"/>
      <c r="K42" s="239">
        <f t="shared" si="14"/>
        <v>18.911027138440399</v>
      </c>
      <c r="L42" s="223"/>
      <c r="M42" s="239">
        <f t="shared" si="15"/>
        <v>23.857868020304569</v>
      </c>
      <c r="N42" s="508"/>
    </row>
    <row r="43" spans="1:14" s="435" customFormat="1" ht="11.4">
      <c r="A43" s="477" t="s">
        <v>9</v>
      </c>
      <c r="B43" s="460">
        <f t="shared" si="12"/>
        <v>180</v>
      </c>
      <c r="C43" s="220" t="s">
        <v>184</v>
      </c>
      <c r="D43" s="460">
        <v>180</v>
      </c>
      <c r="E43" s="460" t="s">
        <v>184</v>
      </c>
      <c r="F43" s="460">
        <v>0</v>
      </c>
      <c r="G43" s="460"/>
      <c r="H43" s="460"/>
      <c r="I43" s="239">
        <f t="shared" si="13"/>
        <v>1.4711892112791174</v>
      </c>
      <c r="J43" s="223"/>
      <c r="K43" s="239">
        <f t="shared" si="14"/>
        <v>1.5458605290278256</v>
      </c>
      <c r="L43" s="223"/>
      <c r="M43" s="239">
        <f t="shared" si="15"/>
        <v>0</v>
      </c>
      <c r="N43" s="508"/>
    </row>
    <row r="44" spans="1:14" s="435" customFormat="1" ht="11.4">
      <c r="A44" s="477" t="s">
        <v>10</v>
      </c>
      <c r="B44" s="460">
        <f t="shared" si="12"/>
        <v>1640</v>
      </c>
      <c r="C44" s="220" t="s">
        <v>184</v>
      </c>
      <c r="D44" s="460">
        <v>1318</v>
      </c>
      <c r="E44" s="460" t="s">
        <v>184</v>
      </c>
      <c r="F44" s="460">
        <v>322</v>
      </c>
      <c r="G44" s="460" t="s">
        <v>184</v>
      </c>
      <c r="H44" s="460"/>
      <c r="I44" s="239">
        <f t="shared" si="13"/>
        <v>13.404168369431957</v>
      </c>
      <c r="J44" s="223"/>
      <c r="K44" s="239">
        <f t="shared" si="14"/>
        <v>11.319134318103744</v>
      </c>
      <c r="L44" s="223"/>
      <c r="M44" s="239">
        <f t="shared" si="15"/>
        <v>54.483925549915405</v>
      </c>
      <c r="N44" s="508"/>
    </row>
    <row r="45" spans="1:14" s="435" customFormat="1" ht="11.4">
      <c r="A45" s="477" t="s">
        <v>23</v>
      </c>
      <c r="B45" s="460">
        <f>D45+F45</f>
        <v>660</v>
      </c>
      <c r="C45" s="220" t="s">
        <v>184</v>
      </c>
      <c r="D45" s="460">
        <v>605</v>
      </c>
      <c r="E45" s="460" t="s">
        <v>184</v>
      </c>
      <c r="F45" s="460">
        <v>55</v>
      </c>
      <c r="G45" s="460" t="s">
        <v>184</v>
      </c>
      <c r="H45" s="460"/>
      <c r="I45" s="239">
        <f t="shared" si="13"/>
        <v>5.3943604413567634</v>
      </c>
      <c r="J45" s="223"/>
      <c r="K45" s="239">
        <f t="shared" si="14"/>
        <v>5.195809000343524</v>
      </c>
      <c r="L45" s="223"/>
      <c r="M45" s="239">
        <f t="shared" si="15"/>
        <v>9.3062605752961094</v>
      </c>
      <c r="N45" s="508"/>
    </row>
    <row r="46" spans="1:14" s="435" customFormat="1" ht="6" customHeight="1">
      <c r="A46" s="493"/>
      <c r="B46" s="531"/>
      <c r="C46" s="220"/>
      <c r="D46" s="460"/>
      <c r="E46" s="220"/>
      <c r="F46" s="460"/>
      <c r="G46" s="220"/>
      <c r="H46" s="220"/>
      <c r="I46" s="223"/>
      <c r="J46" s="223"/>
      <c r="K46" s="223"/>
      <c r="L46" s="223"/>
      <c r="M46" s="223"/>
      <c r="N46" s="445"/>
    </row>
    <row r="47" spans="1:14" s="435" customFormat="1" ht="24">
      <c r="A47" s="421" t="s">
        <v>35</v>
      </c>
      <c r="B47" s="225">
        <f t="shared" ref="B47:B48" si="16">D47+F47</f>
        <v>6702</v>
      </c>
      <c r="C47" s="220"/>
      <c r="D47" s="225">
        <f>SUM(D48:D53)</f>
        <v>3632</v>
      </c>
      <c r="E47" s="220" t="s">
        <v>184</v>
      </c>
      <c r="F47" s="225">
        <f>SUM(F48:F53)</f>
        <v>3070</v>
      </c>
      <c r="G47" s="470" t="s">
        <v>184</v>
      </c>
      <c r="H47" s="470"/>
      <c r="I47" s="304">
        <f>SUM(I48:I54)</f>
        <v>100.00000000000001</v>
      </c>
      <c r="J47" s="304"/>
      <c r="K47" s="304">
        <f>SUM(K48:K54)</f>
        <v>99.999999999999986</v>
      </c>
      <c r="L47" s="304"/>
      <c r="M47" s="304">
        <f>SUM(M48:M54)</f>
        <v>100</v>
      </c>
      <c r="N47" s="421"/>
    </row>
    <row r="48" spans="1:14" s="435" customFormat="1" ht="11.4">
      <c r="A48" s="477" t="s">
        <v>6</v>
      </c>
      <c r="B48" s="460">
        <f t="shared" si="16"/>
        <v>2203</v>
      </c>
      <c r="C48" s="220" t="s">
        <v>184</v>
      </c>
      <c r="D48" s="460">
        <v>1544</v>
      </c>
      <c r="E48" s="460" t="s">
        <v>184</v>
      </c>
      <c r="F48" s="460">
        <v>659</v>
      </c>
      <c r="G48" s="220" t="s">
        <v>184</v>
      </c>
      <c r="H48" s="220"/>
      <c r="I48" s="239">
        <f>B48*100/SUM($B$48:$B$53)</f>
        <v>32.870784840346168</v>
      </c>
      <c r="J48" s="223"/>
      <c r="K48" s="239">
        <f>D48*100/SUM($D$48:$D$53)</f>
        <v>42.51101321585903</v>
      </c>
      <c r="L48" s="223"/>
      <c r="M48" s="239">
        <f>F48*100/SUM($F$48:$F$53)</f>
        <v>21.465798045602607</v>
      </c>
      <c r="N48" s="445"/>
    </row>
    <row r="49" spans="1:14" s="435" customFormat="1" ht="11.4">
      <c r="A49" s="477" t="s">
        <v>7</v>
      </c>
      <c r="B49" s="460">
        <f>D49+F49</f>
        <v>2317</v>
      </c>
      <c r="C49" s="220" t="s">
        <v>184</v>
      </c>
      <c r="D49" s="460">
        <v>737</v>
      </c>
      <c r="E49" s="460" t="s">
        <v>184</v>
      </c>
      <c r="F49" s="460">
        <v>1580</v>
      </c>
      <c r="G49" s="220" t="s">
        <v>184</v>
      </c>
      <c r="H49" s="220"/>
      <c r="I49" s="239">
        <f t="shared" ref="I49:I53" si="17">B49*100/SUM($B$48:$B$53)</f>
        <v>34.571769621008656</v>
      </c>
      <c r="J49" s="223"/>
      <c r="K49" s="239">
        <f t="shared" ref="K49:K53" si="18">D49*100/SUM($D$48:$D$53)</f>
        <v>20.291850220264319</v>
      </c>
      <c r="L49" s="223"/>
      <c r="M49" s="239">
        <f t="shared" ref="M49:M53" si="19">F49*100/SUM($F$48:$F$53)</f>
        <v>51.465798045602604</v>
      </c>
      <c r="N49" s="445"/>
    </row>
    <row r="50" spans="1:14" s="435" customFormat="1" ht="11.4">
      <c r="A50" s="477" t="s">
        <v>8</v>
      </c>
      <c r="B50" s="460">
        <f t="shared" ref="B50:B53" si="20">D50+F50</f>
        <v>1106</v>
      </c>
      <c r="C50" s="220" t="s">
        <v>184</v>
      </c>
      <c r="D50" s="460">
        <v>471</v>
      </c>
      <c r="E50" s="460" t="s">
        <v>184</v>
      </c>
      <c r="F50" s="460">
        <v>635</v>
      </c>
      <c r="G50" s="220" t="s">
        <v>184</v>
      </c>
      <c r="H50" s="220"/>
      <c r="I50" s="239">
        <f t="shared" si="17"/>
        <v>16.502536556251865</v>
      </c>
      <c r="J50" s="223"/>
      <c r="K50" s="239">
        <f t="shared" si="18"/>
        <v>12.96806167400881</v>
      </c>
      <c r="L50" s="223"/>
      <c r="M50" s="239">
        <f t="shared" si="19"/>
        <v>20.684039087947884</v>
      </c>
      <c r="N50" s="508"/>
    </row>
    <row r="51" spans="1:14" s="435" customFormat="1" ht="11.4">
      <c r="A51" s="477" t="s">
        <v>9</v>
      </c>
      <c r="B51" s="460">
        <f t="shared" si="20"/>
        <v>94</v>
      </c>
      <c r="C51" s="220" t="s">
        <v>184</v>
      </c>
      <c r="D51" s="460">
        <v>0</v>
      </c>
      <c r="E51" s="460"/>
      <c r="F51" s="460">
        <v>94</v>
      </c>
      <c r="G51" s="220" t="s">
        <v>184</v>
      </c>
      <c r="H51" s="220"/>
      <c r="I51" s="239">
        <f t="shared" si="17"/>
        <v>1.4025663980901224</v>
      </c>
      <c r="J51" s="223"/>
      <c r="K51" s="239">
        <f t="shared" si="18"/>
        <v>0</v>
      </c>
      <c r="L51" s="223"/>
      <c r="M51" s="239">
        <f t="shared" si="19"/>
        <v>3.0618892508143323</v>
      </c>
      <c r="N51" s="508"/>
    </row>
    <row r="52" spans="1:14" s="435" customFormat="1" ht="11.4">
      <c r="A52" s="477" t="s">
        <v>10</v>
      </c>
      <c r="B52" s="460">
        <f t="shared" si="20"/>
        <v>805</v>
      </c>
      <c r="C52" s="220" t="s">
        <v>184</v>
      </c>
      <c r="D52" s="460">
        <v>805</v>
      </c>
      <c r="E52" s="460" t="s">
        <v>184</v>
      </c>
      <c r="F52" s="460">
        <v>0</v>
      </c>
      <c r="G52" s="220"/>
      <c r="H52" s="220"/>
      <c r="I52" s="239">
        <f t="shared" si="17"/>
        <v>12.01133989853775</v>
      </c>
      <c r="J52" s="223"/>
      <c r="K52" s="239">
        <f t="shared" si="18"/>
        <v>22.16409691629956</v>
      </c>
      <c r="L52" s="223"/>
      <c r="M52" s="239">
        <f t="shared" si="19"/>
        <v>0</v>
      </c>
      <c r="N52" s="508"/>
    </row>
    <row r="53" spans="1:14" s="435" customFormat="1" ht="11.4">
      <c r="A53" s="477" t="s">
        <v>23</v>
      </c>
      <c r="B53" s="460">
        <f t="shared" si="20"/>
        <v>177</v>
      </c>
      <c r="C53" s="220" t="s">
        <v>184</v>
      </c>
      <c r="D53" s="460">
        <v>75</v>
      </c>
      <c r="E53" s="460" t="s">
        <v>184</v>
      </c>
      <c r="F53" s="460">
        <v>102</v>
      </c>
      <c r="G53" s="220" t="s">
        <v>184</v>
      </c>
      <c r="H53" s="220"/>
      <c r="I53" s="239">
        <f t="shared" si="17"/>
        <v>2.6410026857654429</v>
      </c>
      <c r="J53" s="223"/>
      <c r="K53" s="239">
        <f t="shared" si="18"/>
        <v>2.0649779735682818</v>
      </c>
      <c r="L53" s="223"/>
      <c r="M53" s="239">
        <f t="shared" si="19"/>
        <v>3.3224755700325734</v>
      </c>
      <c r="N53" s="508"/>
    </row>
    <row r="54" spans="1:14" s="435" customFormat="1" ht="6" customHeight="1">
      <c r="A54" s="493"/>
      <c r="B54" s="531"/>
      <c r="C54" s="220"/>
      <c r="D54" s="534"/>
      <c r="E54" s="220"/>
      <c r="F54" s="460"/>
      <c r="G54" s="220"/>
      <c r="H54" s="220"/>
      <c r="I54" s="223"/>
      <c r="J54" s="223"/>
      <c r="K54" s="535"/>
      <c r="L54" s="535"/>
      <c r="M54" s="223"/>
      <c r="N54" s="445"/>
    </row>
    <row r="55" spans="1:14" s="435" customFormat="1" ht="24">
      <c r="A55" s="421" t="s">
        <v>50</v>
      </c>
      <c r="B55" s="225">
        <f>D55+F55</f>
        <v>11920</v>
      </c>
      <c r="C55" s="220"/>
      <c r="D55" s="225">
        <f>SUM(D56:D61)</f>
        <v>6814</v>
      </c>
      <c r="E55" s="220"/>
      <c r="F55" s="225">
        <f>SUM(F56:F61)</f>
        <v>5106</v>
      </c>
      <c r="G55" s="470"/>
      <c r="H55" s="470"/>
      <c r="I55" s="304">
        <f>SUM(I56:I61)</f>
        <v>100</v>
      </c>
      <c r="J55" s="304"/>
      <c r="K55" s="304">
        <f>SUM(K56:K61)</f>
        <v>100</v>
      </c>
      <c r="L55" s="304"/>
      <c r="M55" s="304">
        <f>SUM(M56:M61)</f>
        <v>99.999999999999986</v>
      </c>
      <c r="N55" s="421"/>
    </row>
    <row r="56" spans="1:14" s="435" customFormat="1" ht="12">
      <c r="A56" s="477" t="s">
        <v>6</v>
      </c>
      <c r="B56" s="460">
        <f>D56+F56</f>
        <v>1845</v>
      </c>
      <c r="C56" s="220" t="s">
        <v>184</v>
      </c>
      <c r="D56" s="460">
        <v>787</v>
      </c>
      <c r="E56" s="460" t="s">
        <v>184</v>
      </c>
      <c r="F56" s="460">
        <v>1058</v>
      </c>
      <c r="G56" s="460" t="s">
        <v>184</v>
      </c>
      <c r="H56" s="460"/>
      <c r="I56" s="239">
        <f>B56/SUM($B$56:$B$61)*100</f>
        <v>15.478187919463087</v>
      </c>
      <c r="J56" s="239"/>
      <c r="K56" s="239">
        <f>D56/SUM($D$56:$D$61)*100</f>
        <v>11.549750513648371</v>
      </c>
      <c r="L56" s="239"/>
      <c r="M56" s="239">
        <f>F56/SUM($F$56:$F$61)*100</f>
        <v>20.72072072072072</v>
      </c>
      <c r="N56" s="421"/>
    </row>
    <row r="57" spans="1:14" s="435" customFormat="1" ht="11.4">
      <c r="A57" s="477" t="s">
        <v>7</v>
      </c>
      <c r="B57" s="460">
        <f>D57+F57</f>
        <v>4659</v>
      </c>
      <c r="C57" s="220"/>
      <c r="D57" s="460">
        <v>2650</v>
      </c>
      <c r="E57" s="460" t="s">
        <v>184</v>
      </c>
      <c r="F57" s="460">
        <v>2009</v>
      </c>
      <c r="G57" s="460" t="s">
        <v>184</v>
      </c>
      <c r="H57" s="460"/>
      <c r="I57" s="239">
        <f t="shared" ref="I57:I61" si="21">B57/SUM($B$56:$B$61)*100</f>
        <v>39.085570469798661</v>
      </c>
      <c r="J57" s="223"/>
      <c r="K57" s="239">
        <f t="shared" ref="K57:K61" si="22">D57/SUM($D$56:$D$61)*100</f>
        <v>38.890519518638101</v>
      </c>
      <c r="L57" s="223"/>
      <c r="M57" s="239">
        <f t="shared" ref="M57:M61" si="23">F57/SUM($F$56:$F$61)*100</f>
        <v>39.345867606737173</v>
      </c>
      <c r="N57" s="445"/>
    </row>
    <row r="58" spans="1:14" s="435" customFormat="1" ht="11.4">
      <c r="A58" s="477" t="s">
        <v>8</v>
      </c>
      <c r="B58" s="460">
        <f t="shared" ref="B58:B61" si="24">D58+F58</f>
        <v>2853</v>
      </c>
      <c r="C58" s="220"/>
      <c r="D58" s="460">
        <v>1906</v>
      </c>
      <c r="E58" s="460"/>
      <c r="F58" s="460">
        <v>947</v>
      </c>
      <c r="G58" s="460" t="s">
        <v>184</v>
      </c>
      <c r="H58" s="460"/>
      <c r="I58" s="239">
        <f t="shared" si="21"/>
        <v>23.934563758389263</v>
      </c>
      <c r="J58" s="223"/>
      <c r="K58" s="239">
        <f t="shared" si="22"/>
        <v>27.971822717933666</v>
      </c>
      <c r="L58" s="223"/>
      <c r="M58" s="239">
        <f t="shared" si="23"/>
        <v>18.546807677242462</v>
      </c>
      <c r="N58" s="445"/>
    </row>
    <row r="59" spans="1:14" s="435" customFormat="1" ht="11.4">
      <c r="A59" s="477" t="s">
        <v>9</v>
      </c>
      <c r="B59" s="460">
        <f t="shared" si="24"/>
        <v>1105</v>
      </c>
      <c r="C59" s="220" t="s">
        <v>184</v>
      </c>
      <c r="D59" s="460">
        <v>278</v>
      </c>
      <c r="E59" s="460" t="s">
        <v>184</v>
      </c>
      <c r="F59" s="460">
        <v>827</v>
      </c>
      <c r="G59" s="460" t="s">
        <v>184</v>
      </c>
      <c r="H59" s="460"/>
      <c r="I59" s="239">
        <f t="shared" si="21"/>
        <v>9.2701342281879189</v>
      </c>
      <c r="J59" s="536"/>
      <c r="K59" s="239">
        <f t="shared" si="22"/>
        <v>4.0798356325212799</v>
      </c>
      <c r="L59" s="537"/>
      <c r="M59" s="239">
        <f t="shared" si="23"/>
        <v>16.196631414022718</v>
      </c>
      <c r="N59" s="445"/>
    </row>
    <row r="60" spans="1:14" s="435" customFormat="1" ht="11.4">
      <c r="A60" s="477" t="s">
        <v>10</v>
      </c>
      <c r="B60" s="460">
        <f t="shared" si="24"/>
        <v>1147</v>
      </c>
      <c r="C60" s="220" t="s">
        <v>184</v>
      </c>
      <c r="D60" s="460">
        <v>1064</v>
      </c>
      <c r="E60" s="460" t="s">
        <v>184</v>
      </c>
      <c r="F60" s="460">
        <v>83</v>
      </c>
      <c r="G60" s="460" t="s">
        <v>184</v>
      </c>
      <c r="H60" s="460"/>
      <c r="I60" s="239">
        <f t="shared" si="21"/>
        <v>9.6224832214765108</v>
      </c>
      <c r="J60" s="223"/>
      <c r="K60" s="239">
        <f t="shared" si="22"/>
        <v>15.614910478426768</v>
      </c>
      <c r="L60" s="223"/>
      <c r="M60" s="239">
        <f t="shared" si="23"/>
        <v>1.6255385820603212</v>
      </c>
      <c r="N60" s="445"/>
    </row>
    <row r="61" spans="1:14" s="435" customFormat="1" ht="11.4">
      <c r="A61" s="477" t="s">
        <v>23</v>
      </c>
      <c r="B61" s="460">
        <f t="shared" si="24"/>
        <v>311</v>
      </c>
      <c r="C61" s="220" t="s">
        <v>184</v>
      </c>
      <c r="D61" s="460">
        <v>129</v>
      </c>
      <c r="E61" s="460" t="s">
        <v>184</v>
      </c>
      <c r="F61" s="460">
        <v>182</v>
      </c>
      <c r="G61" s="460" t="s">
        <v>184</v>
      </c>
      <c r="H61" s="460"/>
      <c r="I61" s="239">
        <f t="shared" si="21"/>
        <v>2.6090604026845639</v>
      </c>
      <c r="J61" s="223"/>
      <c r="K61" s="239">
        <f t="shared" si="22"/>
        <v>1.8931611388318166</v>
      </c>
      <c r="L61" s="223"/>
      <c r="M61" s="239">
        <f t="shared" si="23"/>
        <v>3.5644339992166083</v>
      </c>
      <c r="N61" s="445"/>
    </row>
    <row r="62" spans="1:14" s="435" customFormat="1" ht="6" customHeight="1">
      <c r="A62" s="437"/>
      <c r="B62" s="532"/>
      <c r="C62" s="220"/>
      <c r="D62" s="460"/>
      <c r="E62" s="220"/>
      <c r="F62" s="460"/>
      <c r="G62" s="220"/>
      <c r="H62" s="220"/>
      <c r="I62" s="223"/>
      <c r="J62" s="223"/>
      <c r="K62" s="223"/>
      <c r="L62" s="223"/>
      <c r="M62" s="223"/>
      <c r="N62" s="445"/>
    </row>
    <row r="63" spans="1:14" s="435" customFormat="1" ht="13.8">
      <c r="A63" s="495" t="s">
        <v>131</v>
      </c>
      <c r="B63" s="225">
        <f>D63+F63</f>
        <v>23292</v>
      </c>
      <c r="C63" s="220"/>
      <c r="D63" s="225">
        <f>SUM(D64:D69)</f>
        <v>15124</v>
      </c>
      <c r="E63" s="220"/>
      <c r="F63" s="225">
        <f>SUM(F64:F69)</f>
        <v>8168</v>
      </c>
      <c r="G63" s="470"/>
      <c r="H63" s="470"/>
      <c r="I63" s="304">
        <f>SUM(I64:I69)</f>
        <v>100.00000000000001</v>
      </c>
      <c r="J63" s="304"/>
      <c r="K63" s="304">
        <f>SUM(K64:K69)</f>
        <v>100</v>
      </c>
      <c r="L63" s="304"/>
      <c r="M63" s="304">
        <f>SUM(M64:M69)</f>
        <v>100</v>
      </c>
      <c r="N63" s="421"/>
    </row>
    <row r="64" spans="1:14" s="435" customFormat="1" ht="11.4">
      <c r="A64" s="477" t="s">
        <v>6</v>
      </c>
      <c r="B64" s="460">
        <f>D64+F64</f>
        <v>3305</v>
      </c>
      <c r="C64" s="220" t="s">
        <v>184</v>
      </c>
      <c r="D64" s="460">
        <v>1007</v>
      </c>
      <c r="E64" s="460" t="s">
        <v>184</v>
      </c>
      <c r="F64" s="460">
        <v>2298</v>
      </c>
      <c r="G64" s="220" t="s">
        <v>184</v>
      </c>
      <c r="H64" s="220"/>
      <c r="I64" s="239">
        <f>B64/SUM($B$64:$B$69)*100</f>
        <v>14.189421260518634</v>
      </c>
      <c r="J64" s="239"/>
      <c r="K64" s="239">
        <f>D64/SUM($D$64:$D$69)*100</f>
        <v>6.658291457286432</v>
      </c>
      <c r="L64" s="239"/>
      <c r="M64" s="239">
        <f>F64/SUM($F$64:$F$69)*100</f>
        <v>28.134182174338886</v>
      </c>
      <c r="N64" s="446"/>
    </row>
    <row r="65" spans="1:14" s="435" customFormat="1" ht="12">
      <c r="A65" s="477" t="s">
        <v>7</v>
      </c>
      <c r="B65" s="460">
        <f t="shared" ref="B65:B66" si="25">D65+F65</f>
        <v>5662</v>
      </c>
      <c r="C65" s="220"/>
      <c r="D65" s="460">
        <v>3210</v>
      </c>
      <c r="E65" s="460" t="s">
        <v>184</v>
      </c>
      <c r="F65" s="460">
        <v>2452</v>
      </c>
      <c r="G65" s="470" t="s">
        <v>184</v>
      </c>
      <c r="H65" s="470"/>
      <c r="I65" s="239">
        <f t="shared" ref="I65:I69" si="26">B65/SUM($B$64:$B$69)*100</f>
        <v>24.308775545251589</v>
      </c>
      <c r="J65" s="223"/>
      <c r="K65" s="239">
        <f t="shared" ref="K65:K69" si="27">D65/SUM($D$64:$D$69)*100</f>
        <v>21.224543771489024</v>
      </c>
      <c r="L65" s="223"/>
      <c r="M65" s="239">
        <f t="shared" ref="M65:M69" si="28">F65/SUM($F$64:$F$69)*100</f>
        <v>30.019588638589617</v>
      </c>
      <c r="N65" s="446"/>
    </row>
    <row r="66" spans="1:14" s="435" customFormat="1" ht="12">
      <c r="A66" s="477" t="s">
        <v>8</v>
      </c>
      <c r="B66" s="460">
        <f t="shared" si="25"/>
        <v>6492</v>
      </c>
      <c r="C66" s="220"/>
      <c r="D66" s="460">
        <v>4914</v>
      </c>
      <c r="E66" s="460" t="s">
        <v>184</v>
      </c>
      <c r="F66" s="460">
        <v>1578</v>
      </c>
      <c r="G66" s="470" t="s">
        <v>184</v>
      </c>
      <c r="H66" s="470"/>
      <c r="I66" s="239">
        <f t="shared" si="26"/>
        <v>27.87223080886141</v>
      </c>
      <c r="J66" s="223"/>
      <c r="K66" s="239">
        <f t="shared" si="27"/>
        <v>32.491404390372921</v>
      </c>
      <c r="L66" s="223"/>
      <c r="M66" s="239">
        <f t="shared" si="28"/>
        <v>19.319294809010774</v>
      </c>
      <c r="N66" s="446"/>
    </row>
    <row r="67" spans="1:14" s="435" customFormat="1" ht="11.4">
      <c r="A67" s="477" t="s">
        <v>9</v>
      </c>
      <c r="B67" s="460">
        <f>D67+F67</f>
        <v>963</v>
      </c>
      <c r="C67" s="220" t="s">
        <v>184</v>
      </c>
      <c r="D67" s="460">
        <v>872</v>
      </c>
      <c r="E67" s="460" t="s">
        <v>184</v>
      </c>
      <c r="F67" s="460">
        <v>91</v>
      </c>
      <c r="G67" s="220" t="s">
        <v>184</v>
      </c>
      <c r="H67" s="220"/>
      <c r="I67" s="239">
        <f t="shared" si="26"/>
        <v>4.1344667697063366</v>
      </c>
      <c r="J67" s="223"/>
      <c r="K67" s="239">
        <f t="shared" si="27"/>
        <v>5.7656704575509119</v>
      </c>
      <c r="L67" s="223"/>
      <c r="M67" s="239">
        <f t="shared" si="28"/>
        <v>1.114103819784525</v>
      </c>
      <c r="N67" s="446"/>
    </row>
    <row r="68" spans="1:14" s="435" customFormat="1" ht="12">
      <c r="A68" s="477" t="s">
        <v>10</v>
      </c>
      <c r="B68" s="460">
        <f t="shared" ref="B68" si="29">D68+F68</f>
        <v>3418</v>
      </c>
      <c r="C68" s="470" t="s">
        <v>184</v>
      </c>
      <c r="D68" s="460">
        <v>2892</v>
      </c>
      <c r="E68" s="460" t="s">
        <v>184</v>
      </c>
      <c r="F68" s="460">
        <v>526</v>
      </c>
      <c r="G68" s="220" t="s">
        <v>184</v>
      </c>
      <c r="H68" s="220"/>
      <c r="I68" s="239">
        <f t="shared" si="26"/>
        <v>14.674566374720936</v>
      </c>
      <c r="J68" s="223"/>
      <c r="K68" s="239">
        <f t="shared" si="27"/>
        <v>19.121925416556468</v>
      </c>
      <c r="L68" s="223"/>
      <c r="M68" s="239">
        <f t="shared" si="28"/>
        <v>6.4397649363369256</v>
      </c>
      <c r="N68" s="446"/>
    </row>
    <row r="69" spans="1:14" s="435" customFormat="1" ht="12">
      <c r="A69" s="477" t="s">
        <v>23</v>
      </c>
      <c r="B69" s="460">
        <f>D69+F69</f>
        <v>3452</v>
      </c>
      <c r="C69" s="470" t="s">
        <v>184</v>
      </c>
      <c r="D69" s="460">
        <v>2229</v>
      </c>
      <c r="E69" s="460" t="s">
        <v>184</v>
      </c>
      <c r="F69" s="460">
        <v>1223</v>
      </c>
      <c r="G69" s="220" t="s">
        <v>184</v>
      </c>
      <c r="H69" s="220"/>
      <c r="I69" s="239">
        <f t="shared" si="26"/>
        <v>14.820539240941097</v>
      </c>
      <c r="J69" s="223"/>
      <c r="K69" s="239">
        <f t="shared" si="27"/>
        <v>14.738164506744248</v>
      </c>
      <c r="L69" s="223"/>
      <c r="M69" s="239">
        <f t="shared" si="28"/>
        <v>14.973065621939273</v>
      </c>
      <c r="N69" s="446"/>
    </row>
    <row r="70" spans="1:14" s="435" customFormat="1" ht="6" customHeight="1">
      <c r="A70" s="482"/>
      <c r="B70" s="460"/>
      <c r="C70" s="220"/>
      <c r="D70" s="460"/>
      <c r="E70" s="460"/>
      <c r="F70" s="460"/>
      <c r="G70" s="220"/>
      <c r="H70" s="220"/>
      <c r="I70" s="223"/>
      <c r="J70" s="223"/>
      <c r="K70" s="223"/>
      <c r="L70" s="223"/>
      <c r="M70" s="223"/>
      <c r="N70" s="223"/>
    </row>
    <row r="71" spans="1:14" s="435" customFormat="1" ht="12">
      <c r="A71" s="495" t="s">
        <v>3</v>
      </c>
      <c r="B71" s="225">
        <f>B13-B22-B31-B39-B47-B55-B63</f>
        <v>2272</v>
      </c>
      <c r="C71" s="225" t="s">
        <v>184</v>
      </c>
      <c r="D71" s="460">
        <v>443</v>
      </c>
      <c r="E71" s="460" t="s">
        <v>184</v>
      </c>
      <c r="F71" s="460">
        <v>1829</v>
      </c>
      <c r="G71" s="220" t="s">
        <v>184</v>
      </c>
      <c r="H71" s="220"/>
      <c r="I71" s="496" t="s">
        <v>108</v>
      </c>
      <c r="J71" s="304"/>
      <c r="K71" s="496" t="s">
        <v>108</v>
      </c>
      <c r="L71" s="304"/>
      <c r="M71" s="496" t="s">
        <v>108</v>
      </c>
      <c r="N71" s="494"/>
    </row>
    <row r="72" spans="1:14" s="435" customFormat="1" ht="6" customHeight="1" thickBot="1">
      <c r="A72" s="538"/>
      <c r="B72" s="539"/>
      <c r="C72" s="463"/>
      <c r="D72" s="539"/>
      <c r="E72" s="463"/>
      <c r="F72" s="539"/>
      <c r="G72" s="463"/>
      <c r="H72" s="463"/>
      <c r="I72" s="540"/>
      <c r="J72" s="541"/>
      <c r="K72" s="540"/>
      <c r="L72" s="541"/>
      <c r="M72" s="540"/>
      <c r="N72" s="542"/>
    </row>
    <row r="73" spans="1:14" s="274" customFormat="1" ht="6" customHeight="1">
      <c r="B73" s="543"/>
      <c r="C73" s="453"/>
      <c r="D73" s="527"/>
      <c r="E73" s="453"/>
      <c r="F73" s="527"/>
      <c r="G73" s="452"/>
      <c r="H73" s="452"/>
    </row>
    <row r="74" spans="1:14" s="274" customFormat="1" ht="11.4">
      <c r="A74" s="429" t="s">
        <v>42</v>
      </c>
      <c r="B74" s="429"/>
      <c r="C74" s="453"/>
      <c r="D74" s="429"/>
      <c r="E74" s="453"/>
      <c r="F74" s="429"/>
      <c r="G74" s="453"/>
      <c r="H74" s="453"/>
      <c r="I74" s="429"/>
      <c r="J74" s="429"/>
    </row>
    <row r="75" spans="1:14" s="274" customFormat="1" ht="11.25" customHeight="1">
      <c r="A75" s="544" t="s">
        <v>130</v>
      </c>
      <c r="B75" s="545"/>
      <c r="C75" s="545"/>
      <c r="D75" s="545"/>
      <c r="E75" s="545"/>
      <c r="F75" s="545"/>
      <c r="G75" s="545"/>
      <c r="H75" s="545"/>
      <c r="I75" s="545"/>
      <c r="J75" s="545"/>
      <c r="K75" s="545"/>
      <c r="L75" s="545"/>
      <c r="M75" s="545"/>
      <c r="N75" s="545"/>
    </row>
    <row r="76" spans="1:14" s="269" customFormat="1" ht="10.199999999999999">
      <c r="A76" s="630" t="s">
        <v>150</v>
      </c>
      <c r="B76" s="631"/>
      <c r="C76" s="631"/>
      <c r="D76" s="631"/>
      <c r="E76" s="631"/>
      <c r="F76" s="631"/>
      <c r="G76" s="631"/>
      <c r="H76" s="631"/>
    </row>
    <row r="77" spans="1:14" s="274" customFormat="1" ht="10.199999999999999">
      <c r="A77" s="270" t="s">
        <v>26</v>
      </c>
      <c r="B77" s="546"/>
      <c r="C77" s="452"/>
      <c r="E77" s="452"/>
      <c r="G77" s="452"/>
      <c r="H77" s="452"/>
    </row>
    <row r="78" spans="1:14" s="274" customFormat="1" ht="10.199999999999999">
      <c r="A78" s="273" t="s">
        <v>118</v>
      </c>
      <c r="B78" s="546"/>
      <c r="C78" s="452"/>
      <c r="E78" s="452"/>
      <c r="G78" s="452"/>
      <c r="H78" s="452"/>
    </row>
    <row r="79" spans="1:14">
      <c r="A79" s="269" t="s">
        <v>213</v>
      </c>
    </row>
    <row r="80" spans="1:14">
      <c r="A80" s="274" t="s">
        <v>185</v>
      </c>
    </row>
    <row r="82" spans="1:13" ht="14.4">
      <c r="A82" s="611" t="s">
        <v>214</v>
      </c>
      <c r="B82" s="612"/>
      <c r="C82" s="612"/>
      <c r="D82" s="612"/>
      <c r="E82" s="612"/>
      <c r="F82" s="612"/>
      <c r="G82" s="612"/>
      <c r="H82" s="612"/>
      <c r="I82" s="612"/>
      <c r="J82" s="612"/>
      <c r="K82" s="612"/>
      <c r="L82" s="613"/>
      <c r="M82" s="613"/>
    </row>
    <row r="83" spans="1:13">
      <c r="A83" s="615" t="s">
        <v>215</v>
      </c>
      <c r="B83" s="615"/>
      <c r="C83" s="615"/>
      <c r="D83" s="615"/>
      <c r="E83" s="615"/>
      <c r="F83" s="615"/>
      <c r="G83" s="615"/>
      <c r="H83" s="615"/>
      <c r="I83" s="615"/>
      <c r="J83" s="615"/>
      <c r="K83" s="615"/>
      <c r="L83" s="615"/>
      <c r="M83" s="615"/>
    </row>
    <row r="84" spans="1:13">
      <c r="A84" s="615"/>
      <c r="B84" s="615"/>
      <c r="C84" s="615"/>
      <c r="D84" s="615"/>
      <c r="E84" s="615"/>
      <c r="F84" s="615"/>
      <c r="G84" s="615"/>
      <c r="H84" s="615"/>
      <c r="I84" s="615"/>
      <c r="J84" s="615"/>
      <c r="K84" s="615"/>
      <c r="L84" s="615"/>
      <c r="M84" s="615"/>
    </row>
    <row r="85" spans="1:13">
      <c r="A85" s="615"/>
      <c r="B85" s="615"/>
      <c r="C85" s="615"/>
      <c r="D85" s="615"/>
      <c r="E85" s="615"/>
      <c r="F85" s="615"/>
      <c r="G85" s="615"/>
      <c r="H85" s="615"/>
      <c r="I85" s="615"/>
      <c r="J85" s="615"/>
      <c r="K85" s="615"/>
      <c r="L85" s="615"/>
      <c r="M85" s="615"/>
    </row>
    <row r="86" spans="1:13">
      <c r="A86" s="615"/>
      <c r="B86" s="615"/>
      <c r="C86" s="615"/>
      <c r="D86" s="615"/>
      <c r="E86" s="615"/>
      <c r="F86" s="615"/>
      <c r="G86" s="615"/>
      <c r="H86" s="615"/>
      <c r="I86" s="615"/>
      <c r="J86" s="615"/>
      <c r="K86" s="615"/>
      <c r="L86" s="615"/>
      <c r="M86" s="615"/>
    </row>
  </sheetData>
  <mergeCells count="17">
    <mergeCell ref="B4:G4"/>
    <mergeCell ref="B7:C10"/>
    <mergeCell ref="D7:G7"/>
    <mergeCell ref="A83:M86"/>
    <mergeCell ref="P13:T23"/>
    <mergeCell ref="A1:N1"/>
    <mergeCell ref="D10:E10"/>
    <mergeCell ref="F10:G10"/>
    <mergeCell ref="I4:N4"/>
    <mergeCell ref="I7:J10"/>
    <mergeCell ref="K7:N7"/>
    <mergeCell ref="K10:L10"/>
    <mergeCell ref="M10:N10"/>
    <mergeCell ref="A76:H76"/>
    <mergeCell ref="A4:A10"/>
    <mergeCell ref="B5:G5"/>
    <mergeCell ref="I5:N5"/>
  </mergeCells>
  <phoneticPr fontId="10" type="noConversion"/>
  <printOptions horizontalCentered="1"/>
  <pageMargins left="0.78740157480314965" right="0.78740157480314965" top="0.78740157480314965" bottom="0.78740157480314965" header="0.39370078740157483" footer="0.39370078740157483"/>
  <pageSetup scale="75" orientation="portrait"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2" sqref="A2"/>
    </sheetView>
  </sheetViews>
  <sheetFormatPr defaultColWidth="11.44140625" defaultRowHeight="13.2"/>
  <cols>
    <col min="1" max="1" width="25.6640625" style="432" customWidth="1"/>
    <col min="2" max="2" width="8.6640625" style="432" customWidth="1"/>
    <col min="3" max="3" width="2.6640625" style="432" customWidth="1"/>
    <col min="4" max="4" width="8.6640625" style="432" customWidth="1"/>
    <col min="5" max="5" width="2.6640625" style="432" customWidth="1"/>
    <col min="6" max="6" width="8.6640625" style="432" customWidth="1"/>
    <col min="7" max="8" width="2.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8.109375" style="432" customWidth="1"/>
    <col min="16" max="16384" width="11.44140625" style="432"/>
  </cols>
  <sheetData>
    <row r="1" spans="1:20" ht="38.25" customHeight="1">
      <c r="A1" s="643" t="s">
        <v>223</v>
      </c>
      <c r="B1" s="643"/>
      <c r="C1" s="643"/>
      <c r="D1" s="643"/>
      <c r="E1" s="643"/>
      <c r="F1" s="643"/>
      <c r="G1" s="643"/>
      <c r="H1" s="643"/>
      <c r="I1" s="643"/>
      <c r="J1" s="643"/>
      <c r="K1" s="643"/>
      <c r="L1" s="643"/>
      <c r="M1" s="643"/>
      <c r="N1" s="643"/>
    </row>
    <row r="2" spans="1:20" ht="6" customHeight="1" thickBot="1">
      <c r="A2" s="433"/>
      <c r="B2" s="433"/>
      <c r="C2" s="433"/>
      <c r="D2" s="433"/>
      <c r="E2" s="433"/>
      <c r="F2" s="433"/>
      <c r="G2" s="433"/>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6" t="s">
        <v>222</v>
      </c>
      <c r="B4" s="619" t="s">
        <v>43</v>
      </c>
      <c r="C4" s="619"/>
      <c r="D4" s="619"/>
      <c r="E4" s="619"/>
      <c r="F4" s="619"/>
      <c r="G4" s="619"/>
      <c r="H4" s="204"/>
      <c r="I4" s="629" t="s">
        <v>44</v>
      </c>
      <c r="J4" s="629"/>
      <c r="K4" s="629"/>
      <c r="L4" s="629"/>
      <c r="M4" s="629"/>
      <c r="N4" s="629"/>
    </row>
    <row r="5" spans="1:20" s="435" customFormat="1" ht="18" customHeight="1">
      <c r="A5" s="646"/>
      <c r="B5" s="626"/>
      <c r="C5" s="626"/>
      <c r="D5" s="626"/>
      <c r="E5" s="626"/>
      <c r="F5" s="626"/>
      <c r="G5" s="626"/>
      <c r="H5" s="54"/>
      <c r="I5" s="626"/>
      <c r="J5" s="626"/>
      <c r="K5" s="626"/>
      <c r="L5" s="626"/>
      <c r="M5" s="626"/>
      <c r="N5" s="626"/>
    </row>
    <row r="6" spans="1:20" s="435" customFormat="1" ht="6" customHeight="1">
      <c r="A6" s="646"/>
      <c r="B6" s="169"/>
      <c r="C6" s="169"/>
      <c r="D6" s="169"/>
      <c r="E6" s="169"/>
      <c r="F6" s="169"/>
      <c r="G6" s="169"/>
      <c r="H6" s="169"/>
      <c r="I6" s="169"/>
      <c r="J6" s="169"/>
      <c r="K6" s="169"/>
      <c r="L6" s="169"/>
      <c r="M6" s="169"/>
      <c r="N6" s="169"/>
    </row>
    <row r="7" spans="1:20" s="435" customFormat="1" ht="25.5" customHeight="1">
      <c r="A7" s="646"/>
      <c r="B7" s="642" t="s">
        <v>0</v>
      </c>
      <c r="C7" s="642"/>
      <c r="D7" s="644" t="s">
        <v>54</v>
      </c>
      <c r="E7" s="644"/>
      <c r="F7" s="644"/>
      <c r="G7" s="644"/>
      <c r="H7" s="202"/>
      <c r="I7" s="642" t="s">
        <v>0</v>
      </c>
      <c r="J7" s="642"/>
      <c r="K7" s="644" t="s">
        <v>54</v>
      </c>
      <c r="L7" s="644"/>
      <c r="M7" s="644"/>
      <c r="N7" s="644"/>
    </row>
    <row r="8" spans="1:20" s="435" customFormat="1" ht="6" customHeight="1">
      <c r="A8" s="646"/>
      <c r="B8" s="642"/>
      <c r="C8" s="642"/>
      <c r="D8" s="170"/>
      <c r="E8" s="170"/>
      <c r="F8" s="170"/>
      <c r="G8" s="170"/>
      <c r="H8" s="202"/>
      <c r="I8" s="642"/>
      <c r="J8" s="642"/>
      <c r="K8" s="170"/>
      <c r="L8" s="170"/>
      <c r="M8" s="170"/>
      <c r="N8" s="170"/>
    </row>
    <row r="9" spans="1:20" s="435" customFormat="1" ht="6" customHeight="1">
      <c r="A9" s="646"/>
      <c r="B9" s="642"/>
      <c r="C9" s="642"/>
      <c r="D9" s="202"/>
      <c r="E9" s="202"/>
      <c r="F9" s="202"/>
      <c r="G9" s="202"/>
      <c r="H9" s="202"/>
      <c r="I9" s="642"/>
      <c r="J9" s="642"/>
      <c r="K9" s="202"/>
      <c r="L9" s="202"/>
      <c r="M9" s="202"/>
      <c r="N9" s="202"/>
    </row>
    <row r="10" spans="1:20" s="435" customFormat="1" ht="25.5" customHeight="1">
      <c r="A10" s="646"/>
      <c r="B10" s="642"/>
      <c r="C10" s="642"/>
      <c r="D10" s="645" t="s">
        <v>1</v>
      </c>
      <c r="E10" s="645"/>
      <c r="F10" s="645" t="s">
        <v>2</v>
      </c>
      <c r="G10" s="645"/>
      <c r="H10" s="203"/>
      <c r="I10" s="642"/>
      <c r="J10" s="642"/>
      <c r="K10" s="645" t="s">
        <v>1</v>
      </c>
      <c r="L10" s="645"/>
      <c r="M10" s="645" t="s">
        <v>2</v>
      </c>
      <c r="N10" s="645"/>
    </row>
    <row r="11" spans="1:20" s="435" customFormat="1" ht="6" customHeight="1">
      <c r="A11" s="171"/>
      <c r="B11" s="171"/>
      <c r="C11" s="171"/>
      <c r="D11" s="172"/>
      <c r="E11" s="172"/>
      <c r="F11" s="170"/>
      <c r="G11" s="170"/>
      <c r="H11" s="170"/>
      <c r="I11" s="173"/>
      <c r="J11" s="173"/>
      <c r="K11" s="172"/>
      <c r="L11" s="172"/>
      <c r="M11" s="170"/>
      <c r="N11" s="170"/>
    </row>
    <row r="12" spans="1:20" s="435" customFormat="1" ht="6" customHeight="1">
      <c r="A12" s="500"/>
      <c r="B12" s="437"/>
      <c r="C12" s="437"/>
      <c r="D12" s="437"/>
      <c r="E12" s="437"/>
      <c r="F12" s="437"/>
      <c r="G12" s="437"/>
      <c r="H12" s="437"/>
    </row>
    <row r="13" spans="1:20" s="435" customFormat="1" ht="13.8">
      <c r="A13" s="106" t="s">
        <v>157</v>
      </c>
      <c r="B13" s="35">
        <f>D13+F13</f>
        <v>263990</v>
      </c>
      <c r="C13" s="165"/>
      <c r="D13" s="126">
        <f>SUM(D14:D20)</f>
        <v>66112</v>
      </c>
      <c r="E13" s="165"/>
      <c r="F13" s="126">
        <f>SUM(F14:F20)</f>
        <v>197878</v>
      </c>
      <c r="G13" s="166"/>
      <c r="H13" s="166"/>
      <c r="I13" s="57">
        <f>SUM(I14:I19)</f>
        <v>100</v>
      </c>
      <c r="J13" s="57"/>
      <c r="K13" s="57">
        <f>SUM(K14:K19)</f>
        <v>99.999999999999986</v>
      </c>
      <c r="L13" s="57"/>
      <c r="M13" s="57">
        <f>SUM(M14:M19)</f>
        <v>100</v>
      </c>
      <c r="N13" s="167"/>
      <c r="P13" s="617"/>
      <c r="Q13" s="617"/>
      <c r="R13" s="617"/>
      <c r="S13" s="617"/>
      <c r="T13" s="617"/>
    </row>
    <row r="14" spans="1:20" s="549" customFormat="1" ht="11.4">
      <c r="A14" s="153" t="s">
        <v>187</v>
      </c>
      <c r="B14" s="45">
        <f t="shared" ref="B14:B20" si="0">D14+F14</f>
        <v>1000</v>
      </c>
      <c r="C14" s="189" t="s">
        <v>184</v>
      </c>
      <c r="D14" s="45">
        <v>0</v>
      </c>
      <c r="E14" s="45"/>
      <c r="F14" s="45">
        <v>1000</v>
      </c>
      <c r="G14" s="186" t="s">
        <v>184</v>
      </c>
      <c r="H14" s="186"/>
      <c r="I14" s="47">
        <f>B14*100/SUM($B$14:$B$19)</f>
        <v>0.39028197872963216</v>
      </c>
      <c r="J14" s="188"/>
      <c r="K14" s="47">
        <f>D14*100/SUM($D$14:$D$19)</f>
        <v>0</v>
      </c>
      <c r="L14" s="188"/>
      <c r="M14" s="47">
        <f>F14*100/SUM($F$14:$F$19)</f>
        <v>0.5143980000205759</v>
      </c>
      <c r="N14" s="187"/>
      <c r="P14" s="617"/>
      <c r="Q14" s="617"/>
      <c r="R14" s="617"/>
      <c r="S14" s="617"/>
      <c r="T14" s="617"/>
    </row>
    <row r="15" spans="1:20" s="435" customFormat="1" ht="11.4">
      <c r="A15" s="159" t="s">
        <v>39</v>
      </c>
      <c r="B15" s="45">
        <f t="shared" si="0"/>
        <v>138294</v>
      </c>
      <c r="C15" s="168"/>
      <c r="D15" s="45">
        <v>10235</v>
      </c>
      <c r="E15" s="45"/>
      <c r="F15" s="45">
        <v>128059</v>
      </c>
      <c r="G15" s="148"/>
      <c r="H15" s="148"/>
      <c r="I15" s="47">
        <f t="shared" ref="I15:I19" si="1">B15*100/SUM($B$14:$B$19)</f>
        <v>53.97365596643575</v>
      </c>
      <c r="J15" s="47"/>
      <c r="K15" s="47">
        <f t="shared" ref="K15:K19" si="2">D15*100/SUM($D$14:$D$19)</f>
        <v>16.555327305371787</v>
      </c>
      <c r="L15" s="47"/>
      <c r="M15" s="47">
        <f t="shared" ref="M15:M19" si="3">F15*100/SUM($F$14:$F$19)</f>
        <v>65.873293484634928</v>
      </c>
      <c r="N15" s="135"/>
      <c r="P15" s="617"/>
      <c r="Q15" s="617"/>
      <c r="R15" s="617"/>
      <c r="S15" s="617"/>
      <c r="T15" s="617"/>
    </row>
    <row r="16" spans="1:20" s="435" customFormat="1" ht="11.4">
      <c r="A16" s="159" t="s">
        <v>27</v>
      </c>
      <c r="B16" s="45">
        <f t="shared" si="0"/>
        <v>81646</v>
      </c>
      <c r="C16" s="168"/>
      <c r="D16" s="45">
        <v>28023</v>
      </c>
      <c r="E16" s="45"/>
      <c r="F16" s="45">
        <v>53623</v>
      </c>
      <c r="G16" s="148"/>
      <c r="H16" s="148"/>
      <c r="I16" s="47">
        <f t="shared" si="1"/>
        <v>31.864962435359548</v>
      </c>
      <c r="J16" s="47"/>
      <c r="K16" s="47">
        <f t="shared" si="2"/>
        <v>45.327790628083399</v>
      </c>
      <c r="L16" s="47"/>
      <c r="M16" s="47">
        <f t="shared" si="3"/>
        <v>27.583563955103344</v>
      </c>
      <c r="N16" s="135"/>
      <c r="P16" s="617"/>
      <c r="Q16" s="617"/>
      <c r="R16" s="617"/>
      <c r="S16" s="617"/>
      <c r="T16" s="617"/>
    </row>
    <row r="17" spans="1:20" s="435" customFormat="1" ht="11.4">
      <c r="A17" s="159" t="s">
        <v>28</v>
      </c>
      <c r="B17" s="45">
        <f t="shared" si="0"/>
        <v>25495</v>
      </c>
      <c r="C17" s="168"/>
      <c r="D17" s="45">
        <v>16505</v>
      </c>
      <c r="E17" s="45"/>
      <c r="F17" s="45">
        <v>8990</v>
      </c>
      <c r="G17" s="148"/>
      <c r="H17" s="148"/>
      <c r="I17" s="47">
        <f t="shared" si="1"/>
        <v>9.9502390477119711</v>
      </c>
      <c r="J17" s="47"/>
      <c r="K17" s="47">
        <f t="shared" si="2"/>
        <v>26.69718389596105</v>
      </c>
      <c r="L17" s="47"/>
      <c r="M17" s="47">
        <f t="shared" si="3"/>
        <v>4.6244380201849777</v>
      </c>
      <c r="N17" s="135"/>
      <c r="P17" s="617"/>
      <c r="Q17" s="617"/>
      <c r="R17" s="617"/>
      <c r="S17" s="617"/>
      <c r="T17" s="617"/>
    </row>
    <row r="18" spans="1:20" s="435" customFormat="1" ht="11.4">
      <c r="A18" s="159" t="s">
        <v>29</v>
      </c>
      <c r="B18" s="45">
        <f t="shared" si="0"/>
        <v>8012</v>
      </c>
      <c r="C18" s="168"/>
      <c r="D18" s="45">
        <v>5934</v>
      </c>
      <c r="E18" s="45"/>
      <c r="F18" s="45">
        <v>2078</v>
      </c>
      <c r="G18" s="148" t="s">
        <v>184</v>
      </c>
      <c r="H18" s="148"/>
      <c r="I18" s="47">
        <f t="shared" si="1"/>
        <v>3.1269392135818128</v>
      </c>
      <c r="J18" s="47"/>
      <c r="K18" s="47">
        <f t="shared" si="2"/>
        <v>9.5983695388447661</v>
      </c>
      <c r="L18" s="47"/>
      <c r="M18" s="47">
        <f t="shared" si="3"/>
        <v>1.0689190440427567</v>
      </c>
      <c r="N18" s="135"/>
      <c r="P18" s="617"/>
      <c r="Q18" s="617"/>
      <c r="R18" s="617"/>
      <c r="S18" s="617"/>
      <c r="T18" s="617"/>
    </row>
    <row r="19" spans="1:20" s="435" customFormat="1" ht="11.4">
      <c r="A19" s="159" t="s">
        <v>30</v>
      </c>
      <c r="B19" s="45">
        <f t="shared" si="0"/>
        <v>1778</v>
      </c>
      <c r="C19" s="168" t="s">
        <v>184</v>
      </c>
      <c r="D19" s="45">
        <v>1126</v>
      </c>
      <c r="E19" s="45" t="s">
        <v>184</v>
      </c>
      <c r="F19" s="45">
        <v>652</v>
      </c>
      <c r="G19" s="168" t="s">
        <v>184</v>
      </c>
      <c r="H19" s="168"/>
      <c r="I19" s="47">
        <f t="shared" si="1"/>
        <v>0.69392135818128597</v>
      </c>
      <c r="J19" s="47"/>
      <c r="K19" s="47">
        <f t="shared" si="2"/>
        <v>1.8213286317389967</v>
      </c>
      <c r="L19" s="47"/>
      <c r="M19" s="47">
        <f t="shared" si="3"/>
        <v>0.3353874960134155</v>
      </c>
      <c r="N19" s="135"/>
      <c r="P19" s="617"/>
      <c r="Q19" s="617"/>
      <c r="R19" s="617"/>
      <c r="S19" s="617"/>
      <c r="T19" s="617"/>
    </row>
    <row r="20" spans="1:20" s="435" customFormat="1" ht="11.4">
      <c r="A20" s="159" t="s">
        <v>3</v>
      </c>
      <c r="B20" s="45">
        <f t="shared" si="0"/>
        <v>7765</v>
      </c>
      <c r="C20" s="168"/>
      <c r="D20" s="45">
        <v>4289</v>
      </c>
      <c r="E20" s="45" t="s">
        <v>184</v>
      </c>
      <c r="F20" s="45">
        <v>3476</v>
      </c>
      <c r="G20" s="168"/>
      <c r="H20" s="168"/>
      <c r="I20" s="183" t="s">
        <v>108</v>
      </c>
      <c r="J20" s="183"/>
      <c r="K20" s="183" t="s">
        <v>108</v>
      </c>
      <c r="L20" s="183"/>
      <c r="M20" s="183" t="s">
        <v>108</v>
      </c>
      <c r="N20" s="183"/>
      <c r="P20" s="617"/>
      <c r="Q20" s="617"/>
      <c r="R20" s="617"/>
      <c r="S20" s="617"/>
      <c r="T20" s="617"/>
    </row>
    <row r="21" spans="1:20" s="435" customFormat="1" ht="6" customHeight="1">
      <c r="A21" s="550"/>
      <c r="B21" s="460"/>
      <c r="C21" s="220"/>
      <c r="D21" s="460"/>
      <c r="E21" s="220"/>
      <c r="F21" s="460"/>
      <c r="G21" s="502"/>
      <c r="H21" s="502"/>
      <c r="I21" s="296"/>
      <c r="J21" s="296"/>
      <c r="K21" s="296"/>
      <c r="L21" s="296"/>
      <c r="M21" s="296"/>
      <c r="N21" s="444"/>
      <c r="P21" s="617"/>
      <c r="Q21" s="617"/>
      <c r="R21" s="617"/>
      <c r="S21" s="617"/>
      <c r="T21" s="617"/>
    </row>
    <row r="22" spans="1:20" s="435" customFormat="1" ht="12">
      <c r="A22" s="503" t="s">
        <v>36</v>
      </c>
      <c r="B22" s="439">
        <f t="shared" ref="B22:B28" si="4">D22+F22</f>
        <v>166100</v>
      </c>
      <c r="C22" s="551"/>
      <c r="D22" s="439">
        <f>SUM(D23:D29)</f>
        <v>3721</v>
      </c>
      <c r="E22" s="502"/>
      <c r="F22" s="439">
        <f>SUM(F23:F29)</f>
        <v>162379</v>
      </c>
      <c r="G22" s="461"/>
      <c r="H22" s="461"/>
      <c r="I22" s="304">
        <f>SUM(I24:I28)</f>
        <v>100.00000000000001</v>
      </c>
      <c r="J22" s="304"/>
      <c r="K22" s="304">
        <f>SUM(K24:K28)</f>
        <v>100</v>
      </c>
      <c r="L22" s="304"/>
      <c r="M22" s="304">
        <f>SUM(M24:M28)</f>
        <v>100</v>
      </c>
      <c r="N22" s="503"/>
      <c r="P22" s="617"/>
      <c r="Q22" s="617"/>
      <c r="R22" s="617"/>
      <c r="S22" s="617"/>
      <c r="T22" s="617"/>
    </row>
    <row r="23" spans="1:20" s="435" customFormat="1" ht="12">
      <c r="A23" s="548" t="s">
        <v>187</v>
      </c>
      <c r="B23" s="443">
        <f t="shared" si="4"/>
        <v>816</v>
      </c>
      <c r="C23" s="551" t="s">
        <v>184</v>
      </c>
      <c r="D23" s="443">
        <v>0</v>
      </c>
      <c r="E23" s="443"/>
      <c r="F23" s="443">
        <v>816</v>
      </c>
      <c r="G23" s="461" t="s">
        <v>184</v>
      </c>
      <c r="H23" s="461"/>
      <c r="I23" s="304"/>
      <c r="J23" s="304"/>
      <c r="K23" s="304"/>
      <c r="L23" s="304"/>
      <c r="M23" s="304"/>
      <c r="N23" s="503"/>
      <c r="P23" s="617"/>
      <c r="Q23" s="617"/>
      <c r="R23" s="617"/>
      <c r="S23" s="617"/>
      <c r="T23" s="617"/>
    </row>
    <row r="24" spans="1:20" s="435" customFormat="1" ht="11.4">
      <c r="A24" s="477" t="s">
        <v>39</v>
      </c>
      <c r="B24" s="443">
        <f t="shared" si="4"/>
        <v>122171</v>
      </c>
      <c r="C24" s="220"/>
      <c r="D24" s="443">
        <v>2038</v>
      </c>
      <c r="E24" s="443" t="s">
        <v>184</v>
      </c>
      <c r="F24" s="443">
        <v>120133</v>
      </c>
      <c r="G24" s="461"/>
      <c r="H24" s="461"/>
      <c r="I24" s="223">
        <f>B24*100/SUM(B24:B28)</f>
        <v>74.212594837902358</v>
      </c>
      <c r="J24" s="223"/>
      <c r="K24" s="223">
        <f>D24*100/SUM($D$24:$D$28)</f>
        <v>54.770223058317654</v>
      </c>
      <c r="L24" s="223"/>
      <c r="M24" s="223">
        <f>F24*100/SUM($F$24:$F$28)</f>
        <v>74.662216753054651</v>
      </c>
      <c r="N24" s="444"/>
    </row>
    <row r="25" spans="1:20" s="435" customFormat="1" ht="11.4">
      <c r="A25" s="477" t="s">
        <v>27</v>
      </c>
      <c r="B25" s="443">
        <f t="shared" si="4"/>
        <v>40180</v>
      </c>
      <c r="C25" s="220"/>
      <c r="D25" s="443">
        <v>1520</v>
      </c>
      <c r="E25" s="443" t="s">
        <v>184</v>
      </c>
      <c r="F25" s="443">
        <v>38660</v>
      </c>
      <c r="G25" s="461"/>
      <c r="H25" s="461"/>
      <c r="I25" s="223">
        <f>B25*100/SUM(B24:B28)</f>
        <v>24.407282093024669</v>
      </c>
      <c r="J25" s="223"/>
      <c r="K25" s="223">
        <f t="shared" ref="K25:K28" si="5">D25*100/SUM($D$24:$D$28)</f>
        <v>40.849234076861059</v>
      </c>
      <c r="L25" s="223"/>
      <c r="M25" s="223">
        <f t="shared" ref="M25:M28" si="6">F25*100/SUM($F$24:$F$28)</f>
        <v>24.02704751960821</v>
      </c>
      <c r="N25" s="444"/>
    </row>
    <row r="26" spans="1:20" s="435" customFormat="1" ht="11.4">
      <c r="A26" s="477" t="s">
        <v>28</v>
      </c>
      <c r="B26" s="443">
        <f t="shared" si="4"/>
        <v>1594</v>
      </c>
      <c r="C26" s="220"/>
      <c r="D26" s="443">
        <v>91</v>
      </c>
      <c r="E26" s="443" t="s">
        <v>184</v>
      </c>
      <c r="F26" s="443">
        <v>1503</v>
      </c>
      <c r="G26" s="220"/>
      <c r="H26" s="220"/>
      <c r="I26" s="223">
        <f>B26*100/SUM(B24:B28)</f>
        <v>0.96827296307320365</v>
      </c>
      <c r="J26" s="223"/>
      <c r="K26" s="223">
        <f t="shared" si="5"/>
        <v>2.4455791453910241</v>
      </c>
      <c r="L26" s="223"/>
      <c r="M26" s="223">
        <f t="shared" si="6"/>
        <v>0.93410896073386285</v>
      </c>
      <c r="N26" s="444"/>
    </row>
    <row r="27" spans="1:20" s="435" customFormat="1" ht="11.4">
      <c r="A27" s="477" t="s">
        <v>29</v>
      </c>
      <c r="B27" s="443">
        <f t="shared" si="4"/>
        <v>354</v>
      </c>
      <c r="C27" s="220" t="s">
        <v>184</v>
      </c>
      <c r="D27" s="443">
        <v>72</v>
      </c>
      <c r="E27" s="443" t="s">
        <v>184</v>
      </c>
      <c r="F27" s="443">
        <v>282</v>
      </c>
      <c r="G27" s="461" t="s">
        <v>184</v>
      </c>
      <c r="H27" s="461"/>
      <c r="I27" s="223">
        <f>B27*100/SUM(B24:B28)</f>
        <v>0.21503678100872903</v>
      </c>
      <c r="J27" s="223"/>
      <c r="K27" s="223">
        <f t="shared" si="5"/>
        <v>1.9349637194302607</v>
      </c>
      <c r="L27" s="223"/>
      <c r="M27" s="223">
        <f t="shared" si="6"/>
        <v>0.17526196069657307</v>
      </c>
      <c r="N27" s="444"/>
    </row>
    <row r="28" spans="1:20" s="435" customFormat="1" ht="11.4">
      <c r="A28" s="477" t="s">
        <v>30</v>
      </c>
      <c r="B28" s="443">
        <f t="shared" si="4"/>
        <v>324</v>
      </c>
      <c r="C28" s="220" t="s">
        <v>184</v>
      </c>
      <c r="D28" s="443">
        <v>0</v>
      </c>
      <c r="E28" s="443"/>
      <c r="F28" s="443">
        <v>324</v>
      </c>
      <c r="G28" s="461" t="s">
        <v>184</v>
      </c>
      <c r="H28" s="461"/>
      <c r="I28" s="223">
        <f>B28*100/SUM(B24:B28)</f>
        <v>0.19681332499104012</v>
      </c>
      <c r="J28" s="223"/>
      <c r="K28" s="223">
        <f t="shared" si="5"/>
        <v>0</v>
      </c>
      <c r="L28" s="223"/>
      <c r="M28" s="223">
        <f t="shared" si="6"/>
        <v>0.20136480590670097</v>
      </c>
      <c r="N28" s="444"/>
    </row>
    <row r="29" spans="1:20" s="435" customFormat="1" ht="11.4">
      <c r="A29" s="477" t="s">
        <v>3</v>
      </c>
      <c r="B29" s="443">
        <f>D29+F29</f>
        <v>661</v>
      </c>
      <c r="C29" s="220" t="s">
        <v>184</v>
      </c>
      <c r="D29" s="443">
        <v>0</v>
      </c>
      <c r="E29" s="443"/>
      <c r="F29" s="443">
        <v>661</v>
      </c>
      <c r="G29" s="461" t="s">
        <v>184</v>
      </c>
      <c r="H29" s="461"/>
      <c r="I29" s="249" t="s">
        <v>108</v>
      </c>
      <c r="J29" s="249"/>
      <c r="K29" s="249" t="s">
        <v>108</v>
      </c>
      <c r="L29" s="249"/>
      <c r="M29" s="249" t="s">
        <v>108</v>
      </c>
      <c r="N29" s="444"/>
    </row>
    <row r="30" spans="1:20" s="435" customFormat="1" ht="6" customHeight="1">
      <c r="A30" s="437"/>
      <c r="B30" s="443"/>
      <c r="C30" s="220"/>
      <c r="D30" s="552"/>
      <c r="E30" s="553"/>
      <c r="F30" s="439"/>
      <c r="G30" s="554"/>
      <c r="H30" s="554"/>
      <c r="I30" s="223"/>
      <c r="J30" s="223"/>
      <c r="K30" s="223"/>
      <c r="L30" s="223"/>
      <c r="M30" s="223"/>
      <c r="N30" s="444"/>
    </row>
    <row r="31" spans="1:20" s="435" customFormat="1" ht="24">
      <c r="A31" s="503" t="s">
        <v>38</v>
      </c>
      <c r="B31" s="439">
        <f t="shared" ref="B31:B37" si="7">D31+F31</f>
        <v>41465</v>
      </c>
      <c r="C31" s="551"/>
      <c r="D31" s="439">
        <f>SUM(D32:D37)</f>
        <v>24732</v>
      </c>
      <c r="E31" s="502"/>
      <c r="F31" s="439">
        <f>SUM(F32:F37)</f>
        <v>16733</v>
      </c>
      <c r="G31" s="461"/>
      <c r="H31" s="461"/>
      <c r="I31" s="304">
        <f>SUM(I32:I36)</f>
        <v>100</v>
      </c>
      <c r="J31" s="304"/>
      <c r="K31" s="304">
        <f>SUM(K32:K36)</f>
        <v>100</v>
      </c>
      <c r="L31" s="304"/>
      <c r="M31" s="304">
        <f>SUM(M32:M36)</f>
        <v>100</v>
      </c>
      <c r="N31" s="503"/>
    </row>
    <row r="32" spans="1:20" s="435" customFormat="1" ht="11.4">
      <c r="A32" s="477" t="s">
        <v>39</v>
      </c>
      <c r="B32" s="443">
        <f t="shared" si="7"/>
        <v>4664</v>
      </c>
      <c r="C32" s="220"/>
      <c r="D32" s="443">
        <v>1489</v>
      </c>
      <c r="E32" s="443" t="s">
        <v>184</v>
      </c>
      <c r="F32" s="443">
        <v>3175</v>
      </c>
      <c r="G32" s="461"/>
      <c r="H32" s="461"/>
      <c r="I32" s="223">
        <f>B32*100/SUM($B$32:$B$36)</f>
        <v>11.655046605192792</v>
      </c>
      <c r="J32" s="223"/>
      <c r="K32" s="223">
        <f>D32*100/SUM($D$32:$D$36)</f>
        <v>6.2121907463807418</v>
      </c>
      <c r="L32" s="223"/>
      <c r="M32" s="223">
        <f>F32*100/SUM($F$32:$F$36)</f>
        <v>19.784396809571287</v>
      </c>
      <c r="N32" s="522"/>
    </row>
    <row r="33" spans="1:14" s="435" customFormat="1" ht="11.4">
      <c r="A33" s="477" t="s">
        <v>27</v>
      </c>
      <c r="B33" s="443">
        <f t="shared" si="7"/>
        <v>18516</v>
      </c>
      <c r="C33" s="220"/>
      <c r="D33" s="443">
        <v>10901</v>
      </c>
      <c r="E33" s="443"/>
      <c r="F33" s="443">
        <v>7615</v>
      </c>
      <c r="G33" s="461"/>
      <c r="H33" s="461"/>
      <c r="I33" s="223">
        <f t="shared" ref="I33:I36" si="8">B33*100/SUM($B$32:$B$36)</f>
        <v>46.270335107579278</v>
      </c>
      <c r="J33" s="223"/>
      <c r="K33" s="223">
        <f t="shared" ref="K33:K36" si="9">D33*100/SUM($D$32:$D$36)</f>
        <v>45.479577787976133</v>
      </c>
      <c r="L33" s="223"/>
      <c r="M33" s="223">
        <f t="shared" ref="M33:M36" si="10">F33*100/SUM($F$32:$F$36)</f>
        <v>47.451395812562311</v>
      </c>
      <c r="N33" s="522"/>
    </row>
    <row r="34" spans="1:14" s="435" customFormat="1" ht="11.4">
      <c r="A34" s="477" t="s">
        <v>28</v>
      </c>
      <c r="B34" s="443">
        <f t="shared" si="7"/>
        <v>12964</v>
      </c>
      <c r="C34" s="220"/>
      <c r="D34" s="443">
        <v>8498</v>
      </c>
      <c r="E34" s="443"/>
      <c r="F34" s="443">
        <v>4466</v>
      </c>
      <c r="G34" s="461"/>
      <c r="H34" s="461"/>
      <c r="I34" s="223">
        <f t="shared" si="8"/>
        <v>32.396231601569333</v>
      </c>
      <c r="J34" s="223"/>
      <c r="K34" s="223">
        <f t="shared" si="9"/>
        <v>35.454128248988276</v>
      </c>
      <c r="L34" s="223"/>
      <c r="M34" s="223">
        <f t="shared" si="10"/>
        <v>27.82901296111665</v>
      </c>
      <c r="N34" s="444"/>
    </row>
    <row r="35" spans="1:14" s="435" customFormat="1" ht="11.4">
      <c r="A35" s="477" t="s">
        <v>29</v>
      </c>
      <c r="B35" s="443">
        <f t="shared" si="7"/>
        <v>3712</v>
      </c>
      <c r="C35" s="220" t="s">
        <v>184</v>
      </c>
      <c r="D35" s="443">
        <v>2920</v>
      </c>
      <c r="E35" s="443" t="s">
        <v>184</v>
      </c>
      <c r="F35" s="443">
        <v>792</v>
      </c>
      <c r="G35" s="461"/>
      <c r="H35" s="461"/>
      <c r="I35" s="223">
        <f t="shared" si="8"/>
        <v>9.2760576754879178</v>
      </c>
      <c r="J35" s="223"/>
      <c r="K35" s="223">
        <f t="shared" si="9"/>
        <v>12.182402269598231</v>
      </c>
      <c r="L35" s="223"/>
      <c r="M35" s="223">
        <f t="shared" si="10"/>
        <v>4.9351944167497503</v>
      </c>
      <c r="N35" s="444"/>
    </row>
    <row r="36" spans="1:14" s="435" customFormat="1" ht="11.4">
      <c r="A36" s="477" t="s">
        <v>30</v>
      </c>
      <c r="B36" s="443">
        <f t="shared" si="7"/>
        <v>161</v>
      </c>
      <c r="C36" s="220" t="s">
        <v>184</v>
      </c>
      <c r="D36" s="443">
        <v>161</v>
      </c>
      <c r="E36" s="443" t="s">
        <v>184</v>
      </c>
      <c r="F36" s="443">
        <v>0</v>
      </c>
      <c r="G36" s="461"/>
      <c r="H36" s="461"/>
      <c r="I36" s="223">
        <f t="shared" si="8"/>
        <v>0.40232901017067746</v>
      </c>
      <c r="J36" s="223"/>
      <c r="K36" s="223">
        <f t="shared" si="9"/>
        <v>0.67170094705661476</v>
      </c>
      <c r="L36" s="223"/>
      <c r="M36" s="223">
        <f t="shared" si="10"/>
        <v>0</v>
      </c>
      <c r="N36" s="444"/>
    </row>
    <row r="37" spans="1:14" s="435" customFormat="1" ht="11.4">
      <c r="A37" s="477" t="s">
        <v>3</v>
      </c>
      <c r="B37" s="443">
        <f t="shared" si="7"/>
        <v>1448</v>
      </c>
      <c r="C37" s="220" t="s">
        <v>184</v>
      </c>
      <c r="D37" s="443">
        <v>763</v>
      </c>
      <c r="E37" s="443" t="s">
        <v>184</v>
      </c>
      <c r="F37" s="443">
        <v>685</v>
      </c>
      <c r="G37" s="461" t="s">
        <v>184</v>
      </c>
      <c r="H37" s="461"/>
      <c r="I37" s="249" t="s">
        <v>108</v>
      </c>
      <c r="J37" s="249"/>
      <c r="K37" s="249" t="s">
        <v>108</v>
      </c>
      <c r="L37" s="249"/>
      <c r="M37" s="249" t="s">
        <v>108</v>
      </c>
      <c r="N37" s="444"/>
    </row>
    <row r="38" spans="1:14" s="435" customFormat="1" ht="6" customHeight="1">
      <c r="A38" s="477"/>
      <c r="B38" s="460"/>
      <c r="C38" s="220"/>
      <c r="D38" s="552"/>
      <c r="E38" s="553"/>
      <c r="F38" s="552"/>
      <c r="G38" s="461"/>
      <c r="H38" s="461"/>
      <c r="I38" s="223"/>
      <c r="J38" s="536"/>
      <c r="K38" s="223"/>
      <c r="L38" s="536"/>
      <c r="M38" s="223"/>
      <c r="N38" s="444"/>
    </row>
    <row r="39" spans="1:14" s="435" customFormat="1" ht="12">
      <c r="A39" s="555" t="s">
        <v>34</v>
      </c>
      <c r="B39" s="439">
        <f t="shared" ref="B39:B45" si="11">D39+F39</f>
        <v>12236</v>
      </c>
      <c r="C39" s="551"/>
      <c r="D39" s="439">
        <f>SUM(D40:D45)</f>
        <v>11644</v>
      </c>
      <c r="E39" s="502"/>
      <c r="F39" s="439">
        <f>SUM(F40:F45)</f>
        <v>592</v>
      </c>
      <c r="G39" s="461" t="s">
        <v>184</v>
      </c>
      <c r="H39" s="461"/>
      <c r="I39" s="304">
        <f>SUM(I40:I44)</f>
        <v>100</v>
      </c>
      <c r="J39" s="304"/>
      <c r="K39" s="304">
        <f>SUM(K40:K44)</f>
        <v>100.00000000000001</v>
      </c>
      <c r="L39" s="304"/>
      <c r="M39" s="304">
        <f>SUM(M40:M44)</f>
        <v>100</v>
      </c>
      <c r="N39" s="503"/>
    </row>
    <row r="40" spans="1:14" s="435" customFormat="1" ht="11.4">
      <c r="A40" s="477" t="s">
        <v>39</v>
      </c>
      <c r="B40" s="443">
        <f t="shared" si="11"/>
        <v>2649</v>
      </c>
      <c r="C40" s="220" t="s">
        <v>184</v>
      </c>
      <c r="D40" s="443">
        <v>2649</v>
      </c>
      <c r="E40" s="443" t="s">
        <v>184</v>
      </c>
      <c r="F40" s="443">
        <v>0</v>
      </c>
      <c r="G40" s="461"/>
      <c r="H40" s="461"/>
      <c r="I40" s="223">
        <f>B40*100/SUM($B$40:$B$44)</f>
        <v>22.093411175979984</v>
      </c>
      <c r="J40" s="223"/>
      <c r="K40" s="223">
        <f>D40*100/SUM($D$40:$D$44)</f>
        <v>23.240919459554309</v>
      </c>
      <c r="L40" s="223"/>
      <c r="M40" s="223">
        <f>F40*100/SUM($F$40:$F$44)</f>
        <v>0</v>
      </c>
      <c r="N40" s="522"/>
    </row>
    <row r="41" spans="1:14" s="435" customFormat="1" ht="11.4">
      <c r="A41" s="477" t="s">
        <v>27</v>
      </c>
      <c r="B41" s="443">
        <f t="shared" si="11"/>
        <v>6362</v>
      </c>
      <c r="C41" s="220" t="s">
        <v>184</v>
      </c>
      <c r="D41" s="443">
        <v>6083</v>
      </c>
      <c r="E41" s="443" t="s">
        <v>184</v>
      </c>
      <c r="F41" s="443">
        <v>279</v>
      </c>
      <c r="G41" s="461" t="s">
        <v>184</v>
      </c>
      <c r="H41" s="461"/>
      <c r="I41" s="223">
        <f t="shared" ref="I41:I44" si="12">B41*100/SUM($B$40:$B$44)</f>
        <v>53.060884070058385</v>
      </c>
      <c r="J41" s="223"/>
      <c r="K41" s="223">
        <f t="shared" ref="K41:K44" si="13">D41*100/SUM($D$40:$D$44)</f>
        <v>53.369012107387263</v>
      </c>
      <c r="L41" s="223"/>
      <c r="M41" s="223">
        <f t="shared" ref="M41:M44" si="14">F41*100/SUM($F$40:$F$44)</f>
        <v>47.128378378378379</v>
      </c>
      <c r="N41" s="522"/>
    </row>
    <row r="42" spans="1:14" s="435" customFormat="1" ht="11.4">
      <c r="A42" s="477" t="s">
        <v>28</v>
      </c>
      <c r="B42" s="443">
        <f t="shared" si="11"/>
        <v>2166</v>
      </c>
      <c r="C42" s="220" t="s">
        <v>184</v>
      </c>
      <c r="D42" s="443">
        <v>1971</v>
      </c>
      <c r="E42" s="443" t="s">
        <v>184</v>
      </c>
      <c r="F42" s="443">
        <v>195</v>
      </c>
      <c r="G42" s="220" t="s">
        <v>184</v>
      </c>
      <c r="H42" s="220"/>
      <c r="I42" s="223">
        <f t="shared" si="12"/>
        <v>18.065054211843204</v>
      </c>
      <c r="J42" s="223"/>
      <c r="K42" s="223">
        <f t="shared" si="13"/>
        <v>17.292507457448675</v>
      </c>
      <c r="L42" s="223"/>
      <c r="M42" s="223">
        <f t="shared" si="14"/>
        <v>32.939189189189186</v>
      </c>
      <c r="N42" s="522"/>
    </row>
    <row r="43" spans="1:14" s="435" customFormat="1" ht="11.4">
      <c r="A43" s="477" t="s">
        <v>29</v>
      </c>
      <c r="B43" s="443">
        <f t="shared" si="11"/>
        <v>670</v>
      </c>
      <c r="C43" s="220" t="s">
        <v>184</v>
      </c>
      <c r="D43" s="443">
        <v>552</v>
      </c>
      <c r="E43" s="443" t="s">
        <v>184</v>
      </c>
      <c r="F43" s="443">
        <v>118</v>
      </c>
      <c r="G43" s="461" t="s">
        <v>184</v>
      </c>
      <c r="H43" s="461"/>
      <c r="I43" s="223">
        <f t="shared" si="12"/>
        <v>5.5879899916597164</v>
      </c>
      <c r="J43" s="223"/>
      <c r="K43" s="223">
        <f t="shared" si="13"/>
        <v>4.8429549043691873</v>
      </c>
      <c r="L43" s="223"/>
      <c r="M43" s="223">
        <f t="shared" si="14"/>
        <v>19.932432432432432</v>
      </c>
      <c r="N43" s="522"/>
    </row>
    <row r="44" spans="1:14" s="435" customFormat="1" ht="11.4">
      <c r="A44" s="477" t="s">
        <v>30</v>
      </c>
      <c r="B44" s="443">
        <f t="shared" si="11"/>
        <v>143</v>
      </c>
      <c r="C44" s="220" t="s">
        <v>184</v>
      </c>
      <c r="D44" s="443">
        <v>143</v>
      </c>
      <c r="E44" s="443" t="s">
        <v>184</v>
      </c>
      <c r="F44" s="443">
        <v>0</v>
      </c>
      <c r="G44" s="461"/>
      <c r="H44" s="461"/>
      <c r="I44" s="223">
        <f t="shared" si="12"/>
        <v>1.1926605504587156</v>
      </c>
      <c r="J44" s="223"/>
      <c r="K44" s="223">
        <f t="shared" si="13"/>
        <v>1.2546060712405684</v>
      </c>
      <c r="L44" s="223"/>
      <c r="M44" s="223">
        <f t="shared" si="14"/>
        <v>0</v>
      </c>
      <c r="N44" s="522"/>
    </row>
    <row r="45" spans="1:14" s="435" customFormat="1" ht="11.4">
      <c r="A45" s="477" t="s">
        <v>3</v>
      </c>
      <c r="B45" s="443">
        <f t="shared" si="11"/>
        <v>246</v>
      </c>
      <c r="C45" s="220" t="s">
        <v>184</v>
      </c>
      <c r="D45" s="443">
        <v>246</v>
      </c>
      <c r="E45" s="443" t="s">
        <v>184</v>
      </c>
      <c r="F45" s="443">
        <v>0</v>
      </c>
      <c r="G45" s="461"/>
      <c r="H45" s="461"/>
      <c r="I45" s="249" t="s">
        <v>108</v>
      </c>
      <c r="J45" s="249"/>
      <c r="K45" s="249" t="s">
        <v>108</v>
      </c>
      <c r="L45" s="223"/>
      <c r="M45" s="249">
        <v>0</v>
      </c>
      <c r="N45" s="444"/>
    </row>
    <row r="46" spans="1:14" s="435" customFormat="1" ht="6" customHeight="1">
      <c r="A46" s="477"/>
      <c r="B46" s="460"/>
      <c r="C46" s="220"/>
      <c r="D46" s="443"/>
      <c r="E46" s="443"/>
      <c r="F46" s="443"/>
      <c r="G46" s="461"/>
      <c r="H46" s="461"/>
      <c r="I46" s="223"/>
      <c r="J46" s="223"/>
      <c r="K46" s="223"/>
      <c r="L46" s="223"/>
      <c r="M46" s="223"/>
      <c r="N46" s="522"/>
    </row>
    <row r="47" spans="1:14" s="435" customFormat="1" ht="24">
      <c r="A47" s="503" t="s">
        <v>35</v>
      </c>
      <c r="B47" s="439">
        <f>D47+F47</f>
        <v>6704</v>
      </c>
      <c r="C47" s="551"/>
      <c r="D47" s="439">
        <f>SUM(D48:D54)</f>
        <v>3633</v>
      </c>
      <c r="E47" s="502" t="s">
        <v>184</v>
      </c>
      <c r="F47" s="439">
        <f>SUM(F48:F54)</f>
        <v>3071</v>
      </c>
      <c r="G47" s="461" t="s">
        <v>184</v>
      </c>
      <c r="H47" s="461"/>
      <c r="I47" s="304">
        <f>SUM(I48:I53)</f>
        <v>100</v>
      </c>
      <c r="J47" s="556"/>
      <c r="K47" s="304">
        <f>SUM(K48:K53)</f>
        <v>99.999999999999986</v>
      </c>
      <c r="L47" s="556"/>
      <c r="M47" s="304">
        <f>SUM(M48:M53)</f>
        <v>100</v>
      </c>
      <c r="N47" s="503"/>
    </row>
    <row r="48" spans="1:14" s="435" customFormat="1" ht="12">
      <c r="A48" s="548" t="s">
        <v>187</v>
      </c>
      <c r="B48" s="443">
        <f>D48+F48</f>
        <v>78</v>
      </c>
      <c r="C48" s="502" t="s">
        <v>184</v>
      </c>
      <c r="D48" s="443">
        <v>0</v>
      </c>
      <c r="E48" s="443"/>
      <c r="F48" s="443">
        <v>78</v>
      </c>
      <c r="G48" s="461" t="s">
        <v>184</v>
      </c>
      <c r="H48" s="461"/>
      <c r="I48" s="223">
        <f>B48*100/SUM($B$48:$B$53)</f>
        <v>1.2916045702930949</v>
      </c>
      <c r="J48" s="556"/>
      <c r="K48" s="223">
        <f>D48*100/SUM($D$48:$D$53)</f>
        <v>0</v>
      </c>
      <c r="L48" s="556"/>
      <c r="M48" s="223">
        <f>F48*100/SUM($F$48:$F$53)</f>
        <v>2.8373954165150965</v>
      </c>
      <c r="N48" s="503"/>
    </row>
    <row r="49" spans="1:14" s="435" customFormat="1" ht="11.4">
      <c r="A49" s="477" t="s">
        <v>39</v>
      </c>
      <c r="B49" s="443">
        <f>D49+F49</f>
        <v>2458</v>
      </c>
      <c r="C49" s="220" t="s">
        <v>184</v>
      </c>
      <c r="D49" s="443">
        <v>863</v>
      </c>
      <c r="E49" s="443" t="s">
        <v>184</v>
      </c>
      <c r="F49" s="443">
        <v>1595</v>
      </c>
      <c r="G49" s="461" t="s">
        <v>184</v>
      </c>
      <c r="H49" s="461"/>
      <c r="I49" s="223">
        <f t="shared" ref="I49:I53" si="15">B49*100/SUM($B$48:$B$53)</f>
        <v>40.702102997184966</v>
      </c>
      <c r="J49" s="223"/>
      <c r="K49" s="223">
        <f t="shared" ref="K49:K53" si="16">D49*100/SUM($D$48:$D$53)</f>
        <v>26.231003039513677</v>
      </c>
      <c r="L49" s="223"/>
      <c r="M49" s="223">
        <f t="shared" ref="M49:M53" si="17">F49*100/SUM($F$48:$F$53)</f>
        <v>58.02109858130229</v>
      </c>
      <c r="N49" s="444"/>
    </row>
    <row r="50" spans="1:14" s="435" customFormat="1" ht="11.4">
      <c r="A50" s="477" t="s">
        <v>27</v>
      </c>
      <c r="B50" s="443">
        <f t="shared" ref="B50:B54" si="18">D50+F50</f>
        <v>2153</v>
      </c>
      <c r="C50" s="220" t="s">
        <v>184</v>
      </c>
      <c r="D50" s="443">
        <v>1077</v>
      </c>
      <c r="E50" s="443" t="s">
        <v>184</v>
      </c>
      <c r="F50" s="443">
        <v>1076</v>
      </c>
      <c r="G50" s="461" t="s">
        <v>184</v>
      </c>
      <c r="H50" s="461"/>
      <c r="I50" s="223">
        <f t="shared" si="15"/>
        <v>35.651597946679914</v>
      </c>
      <c r="J50" s="536"/>
      <c r="K50" s="223">
        <f t="shared" si="16"/>
        <v>32.735562310030396</v>
      </c>
      <c r="L50" s="536"/>
      <c r="M50" s="223">
        <f t="shared" si="17"/>
        <v>39.141506002182609</v>
      </c>
      <c r="N50" s="444"/>
    </row>
    <row r="51" spans="1:14" s="435" customFormat="1" ht="11.4">
      <c r="A51" s="477" t="s">
        <v>28</v>
      </c>
      <c r="B51" s="443">
        <f t="shared" si="18"/>
        <v>821</v>
      </c>
      <c r="C51" s="220" t="s">
        <v>184</v>
      </c>
      <c r="D51" s="443">
        <v>821</v>
      </c>
      <c r="E51" s="443" t="s">
        <v>184</v>
      </c>
      <c r="F51" s="443">
        <v>0</v>
      </c>
      <c r="G51" s="461"/>
      <c r="H51" s="461"/>
      <c r="I51" s="223">
        <f t="shared" si="15"/>
        <v>13.594966053982448</v>
      </c>
      <c r="J51" s="536"/>
      <c r="K51" s="223">
        <f t="shared" si="16"/>
        <v>24.954407294832826</v>
      </c>
      <c r="L51" s="536"/>
      <c r="M51" s="223">
        <f t="shared" si="17"/>
        <v>0</v>
      </c>
      <c r="N51" s="522"/>
    </row>
    <row r="52" spans="1:14" s="435" customFormat="1" ht="11.4">
      <c r="A52" s="477" t="s">
        <v>29</v>
      </c>
      <c r="B52" s="443">
        <f t="shared" si="18"/>
        <v>529</v>
      </c>
      <c r="C52" s="220" t="s">
        <v>184</v>
      </c>
      <c r="D52" s="443">
        <v>529</v>
      </c>
      <c r="E52" s="443" t="s">
        <v>184</v>
      </c>
      <c r="F52" s="443">
        <v>0</v>
      </c>
      <c r="G52" s="461"/>
      <c r="H52" s="461"/>
      <c r="I52" s="223">
        <f t="shared" si="15"/>
        <v>8.7597284318595801</v>
      </c>
      <c r="J52" s="223"/>
      <c r="K52" s="223">
        <f t="shared" si="16"/>
        <v>16.079027355623101</v>
      </c>
      <c r="L52" s="223"/>
      <c r="M52" s="223">
        <f t="shared" si="17"/>
        <v>0</v>
      </c>
      <c r="N52" s="522"/>
    </row>
    <row r="53" spans="1:14" s="435" customFormat="1" ht="11.4">
      <c r="A53" s="477" t="s">
        <v>30</v>
      </c>
      <c r="B53" s="443">
        <f t="shared" si="18"/>
        <v>0</v>
      </c>
      <c r="C53" s="220"/>
      <c r="D53" s="443">
        <v>0</v>
      </c>
      <c r="E53" s="443"/>
      <c r="F53" s="443">
        <v>0</v>
      </c>
      <c r="G53" s="461"/>
      <c r="H53" s="461"/>
      <c r="I53" s="223">
        <f t="shared" si="15"/>
        <v>0</v>
      </c>
      <c r="J53" s="223"/>
      <c r="K53" s="223">
        <f t="shared" si="16"/>
        <v>0</v>
      </c>
      <c r="L53" s="223"/>
      <c r="M53" s="223">
        <f t="shared" si="17"/>
        <v>0</v>
      </c>
      <c r="N53" s="522"/>
    </row>
    <row r="54" spans="1:14" s="435" customFormat="1" ht="11.4">
      <c r="A54" s="477" t="s">
        <v>3</v>
      </c>
      <c r="B54" s="443">
        <f t="shared" si="18"/>
        <v>665</v>
      </c>
      <c r="C54" s="220" t="s">
        <v>184</v>
      </c>
      <c r="D54" s="443">
        <v>343</v>
      </c>
      <c r="E54" s="443" t="s">
        <v>184</v>
      </c>
      <c r="F54" s="443">
        <v>322</v>
      </c>
      <c r="G54" s="461" t="s">
        <v>184</v>
      </c>
      <c r="H54" s="461"/>
      <c r="I54" s="249" t="s">
        <v>108</v>
      </c>
      <c r="J54" s="249"/>
      <c r="K54" s="249" t="s">
        <v>108</v>
      </c>
      <c r="L54" s="249"/>
      <c r="M54" s="249" t="s">
        <v>108</v>
      </c>
      <c r="N54" s="522"/>
    </row>
    <row r="55" spans="1:14" s="435" customFormat="1" ht="6" customHeight="1">
      <c r="A55" s="477"/>
      <c r="B55" s="460"/>
      <c r="C55" s="220"/>
      <c r="D55" s="460"/>
      <c r="E55" s="220"/>
      <c r="F55" s="439"/>
      <c r="G55" s="461"/>
      <c r="H55" s="461"/>
      <c r="I55" s="249"/>
      <c r="J55" s="249"/>
      <c r="K55" s="249"/>
      <c r="L55" s="249"/>
      <c r="M55" s="249"/>
      <c r="N55" s="522"/>
    </row>
    <row r="56" spans="1:14" s="435" customFormat="1" ht="24">
      <c r="A56" s="503" t="s">
        <v>50</v>
      </c>
      <c r="B56" s="439">
        <f t="shared" ref="B56:B62" si="19">D56+F56</f>
        <v>11921</v>
      </c>
      <c r="C56" s="551"/>
      <c r="D56" s="439">
        <f>SUM(D57:D62)</f>
        <v>6814</v>
      </c>
      <c r="E56" s="502"/>
      <c r="F56" s="439">
        <f>SUM(F57:F62)</f>
        <v>5107</v>
      </c>
      <c r="G56" s="461"/>
      <c r="H56" s="461"/>
      <c r="I56" s="304">
        <f>SUM(I57:I61)</f>
        <v>100</v>
      </c>
      <c r="J56" s="556"/>
      <c r="K56" s="304">
        <f>SUM(K57:K61)</f>
        <v>100</v>
      </c>
      <c r="L56" s="556"/>
      <c r="M56" s="304">
        <f>SUM(M57:M61)</f>
        <v>100.00000000000001</v>
      </c>
      <c r="N56" s="503"/>
    </row>
    <row r="57" spans="1:14" s="435" customFormat="1" ht="11.4">
      <c r="A57" s="477" t="s">
        <v>39</v>
      </c>
      <c r="B57" s="443">
        <f t="shared" si="19"/>
        <v>1880</v>
      </c>
      <c r="C57" s="220" t="s">
        <v>184</v>
      </c>
      <c r="D57" s="443">
        <v>625</v>
      </c>
      <c r="E57" s="443" t="s">
        <v>184</v>
      </c>
      <c r="F57" s="443">
        <v>1255</v>
      </c>
      <c r="G57" s="461" t="s">
        <v>184</v>
      </c>
      <c r="H57" s="461"/>
      <c r="I57" s="223">
        <f>B57*100/SUM($B$57:$B$61)</f>
        <v>16.030013642564803</v>
      </c>
      <c r="J57" s="557"/>
      <c r="K57" s="223">
        <f>D57*100/SUM($D$57:$D$61)</f>
        <v>9.2469300192336146</v>
      </c>
      <c r="L57" s="557"/>
      <c r="M57" s="223">
        <f>F57*100/SUM($F$57:$F$61)</f>
        <v>25.256590863352788</v>
      </c>
      <c r="N57" s="444"/>
    </row>
    <row r="58" spans="1:14" s="435" customFormat="1" ht="11.4">
      <c r="A58" s="477" t="s">
        <v>27</v>
      </c>
      <c r="B58" s="443">
        <f t="shared" si="19"/>
        <v>7549</v>
      </c>
      <c r="C58" s="220"/>
      <c r="D58" s="443">
        <v>5149</v>
      </c>
      <c r="E58" s="443"/>
      <c r="F58" s="443">
        <v>2400</v>
      </c>
      <c r="G58" s="220" t="s">
        <v>184</v>
      </c>
      <c r="H58" s="220"/>
      <c r="I58" s="223">
        <f t="shared" ref="I58:I61" si="20">B58*100/SUM($B$57:$B$61)</f>
        <v>64.367326057298769</v>
      </c>
      <c r="J58" s="558"/>
      <c r="K58" s="223">
        <f t="shared" ref="K58:K61" si="21">D58*100/SUM($D$57:$D$61)</f>
        <v>76.179908270454206</v>
      </c>
      <c r="L58" s="558"/>
      <c r="M58" s="223">
        <f t="shared" ref="M58:M61" si="22">F58*100/SUM($F$57:$F$61)</f>
        <v>48.299456631112903</v>
      </c>
      <c r="N58" s="444"/>
    </row>
    <row r="59" spans="1:14" s="435" customFormat="1" ht="11.4">
      <c r="A59" s="477" t="s">
        <v>28</v>
      </c>
      <c r="B59" s="443">
        <f t="shared" si="19"/>
        <v>1090</v>
      </c>
      <c r="C59" s="220" t="s">
        <v>184</v>
      </c>
      <c r="D59" s="443">
        <v>513</v>
      </c>
      <c r="E59" s="443" t="s">
        <v>184</v>
      </c>
      <c r="F59" s="443">
        <v>577</v>
      </c>
      <c r="G59" s="461" t="s">
        <v>184</v>
      </c>
      <c r="H59" s="461"/>
      <c r="I59" s="223">
        <f t="shared" si="20"/>
        <v>9.29399727148704</v>
      </c>
      <c r="J59" s="558"/>
      <c r="K59" s="223">
        <f t="shared" si="21"/>
        <v>7.5898801597869507</v>
      </c>
      <c r="L59" s="558"/>
      <c r="M59" s="223">
        <f t="shared" si="22"/>
        <v>11.611994365063394</v>
      </c>
      <c r="N59" s="444"/>
    </row>
    <row r="60" spans="1:14" s="435" customFormat="1" ht="11.4">
      <c r="A60" s="477" t="s">
        <v>29</v>
      </c>
      <c r="B60" s="443">
        <f t="shared" si="19"/>
        <v>849</v>
      </c>
      <c r="C60" s="220" t="s">
        <v>184</v>
      </c>
      <c r="D60" s="443">
        <v>440</v>
      </c>
      <c r="E60" s="443" t="s">
        <v>184</v>
      </c>
      <c r="F60" s="443">
        <v>409</v>
      </c>
      <c r="G60" s="461" t="s">
        <v>184</v>
      </c>
      <c r="H60" s="461"/>
      <c r="I60" s="223">
        <f t="shared" si="20"/>
        <v>7.2390859481582535</v>
      </c>
      <c r="J60" s="558"/>
      <c r="K60" s="223">
        <f t="shared" si="21"/>
        <v>6.5098387335404642</v>
      </c>
      <c r="L60" s="558"/>
      <c r="M60" s="223">
        <f t="shared" si="22"/>
        <v>8.2310324008854892</v>
      </c>
      <c r="N60" s="444"/>
    </row>
    <row r="61" spans="1:14" s="435" customFormat="1" ht="11.4">
      <c r="A61" s="477" t="s">
        <v>30</v>
      </c>
      <c r="B61" s="443">
        <f t="shared" si="19"/>
        <v>360</v>
      </c>
      <c r="C61" s="220" t="s">
        <v>184</v>
      </c>
      <c r="D61" s="443">
        <v>32</v>
      </c>
      <c r="E61" s="443" t="s">
        <v>184</v>
      </c>
      <c r="F61" s="443">
        <v>328</v>
      </c>
      <c r="G61" s="461" t="s">
        <v>184</v>
      </c>
      <c r="H61" s="461"/>
      <c r="I61" s="223">
        <f t="shared" si="20"/>
        <v>3.0695770804911322</v>
      </c>
      <c r="J61" s="558"/>
      <c r="K61" s="223">
        <f t="shared" si="21"/>
        <v>0.47344281698476104</v>
      </c>
      <c r="L61" s="558"/>
      <c r="M61" s="223">
        <f t="shared" si="22"/>
        <v>6.6009257395854295</v>
      </c>
      <c r="N61" s="444"/>
    </row>
    <row r="62" spans="1:14" s="435" customFormat="1" ht="11.4">
      <c r="A62" s="477" t="s">
        <v>3</v>
      </c>
      <c r="B62" s="443">
        <f t="shared" si="19"/>
        <v>193</v>
      </c>
      <c r="C62" s="220" t="s">
        <v>184</v>
      </c>
      <c r="D62" s="443">
        <v>55</v>
      </c>
      <c r="E62" s="443" t="s">
        <v>184</v>
      </c>
      <c r="F62" s="443">
        <v>138</v>
      </c>
      <c r="G62" s="461" t="s">
        <v>184</v>
      </c>
      <c r="H62" s="461"/>
      <c r="I62" s="249" t="s">
        <v>108</v>
      </c>
      <c r="J62" s="249"/>
      <c r="K62" s="249" t="s">
        <v>108</v>
      </c>
      <c r="L62" s="249"/>
      <c r="M62" s="249" t="s">
        <v>108</v>
      </c>
      <c r="N62" s="444"/>
    </row>
    <row r="63" spans="1:14" s="435" customFormat="1" ht="6" customHeight="1">
      <c r="A63" s="437"/>
      <c r="B63" s="460"/>
      <c r="C63" s="220"/>
      <c r="D63" s="552"/>
      <c r="E63" s="553"/>
      <c r="F63" s="439"/>
      <c r="G63" s="502"/>
      <c r="H63" s="502"/>
      <c r="I63" s="223"/>
      <c r="J63" s="536"/>
      <c r="K63" s="223"/>
      <c r="L63" s="536"/>
      <c r="M63" s="223"/>
      <c r="N63" s="444"/>
    </row>
    <row r="64" spans="1:14" s="435" customFormat="1" ht="13.8">
      <c r="A64" s="495" t="s">
        <v>160</v>
      </c>
      <c r="B64" s="439">
        <f>D64+F64</f>
        <v>23291</v>
      </c>
      <c r="C64" s="551"/>
      <c r="D64" s="439">
        <f>SUM(D65:D71)</f>
        <v>15124</v>
      </c>
      <c r="E64" s="502"/>
      <c r="F64" s="439">
        <f>SUM(F65:F71)</f>
        <v>8167</v>
      </c>
      <c r="G64" s="461"/>
      <c r="H64" s="461"/>
      <c r="I64" s="304">
        <f>SUM(I65:I70)</f>
        <v>100</v>
      </c>
      <c r="J64" s="556"/>
      <c r="K64" s="304">
        <f>SUM(K65:K70)</f>
        <v>99.999999999999986</v>
      </c>
      <c r="L64" s="556"/>
      <c r="M64" s="304">
        <f>SUM(M65:M70)</f>
        <v>100.00000000000001</v>
      </c>
      <c r="N64" s="503"/>
    </row>
    <row r="65" spans="1:14" s="435" customFormat="1" ht="12">
      <c r="A65" s="559" t="s">
        <v>187</v>
      </c>
      <c r="B65" s="443">
        <f t="shared" ref="B65:B71" si="23">D65+F65</f>
        <v>106</v>
      </c>
      <c r="C65" s="502" t="s">
        <v>184</v>
      </c>
      <c r="D65" s="443">
        <v>0</v>
      </c>
      <c r="E65" s="443"/>
      <c r="F65" s="443">
        <v>106</v>
      </c>
      <c r="G65" s="461" t="s">
        <v>184</v>
      </c>
      <c r="H65" s="461"/>
      <c r="I65" s="223">
        <f>B65*100/SUM($B$65:$B$70)</f>
        <v>0.51371522729475627</v>
      </c>
      <c r="J65" s="556"/>
      <c r="K65" s="223">
        <f>D65*100/SUM($D$65:$D$70)</f>
        <v>0</v>
      </c>
      <c r="L65" s="556"/>
      <c r="M65" s="223">
        <f>F65*100/SUM($F$65:$F$70)</f>
        <v>1.3335010693168952</v>
      </c>
      <c r="N65" s="503"/>
    </row>
    <row r="66" spans="1:14" s="435" customFormat="1" ht="11.4">
      <c r="A66" s="477" t="s">
        <v>39</v>
      </c>
      <c r="B66" s="443">
        <f t="shared" si="23"/>
        <v>4095</v>
      </c>
      <c r="C66" s="220" t="s">
        <v>184</v>
      </c>
      <c r="D66" s="443">
        <v>2570</v>
      </c>
      <c r="E66" s="443" t="s">
        <v>184</v>
      </c>
      <c r="F66" s="443">
        <v>1525</v>
      </c>
      <c r="G66" s="461" t="s">
        <v>184</v>
      </c>
      <c r="H66" s="461"/>
      <c r="I66" s="223">
        <f t="shared" ref="I66:I70" si="24">B66*100/SUM($B$65:$B$70)</f>
        <v>19.845885431811574</v>
      </c>
      <c r="J66" s="557"/>
      <c r="K66" s="223">
        <f t="shared" ref="K66:K70" si="25">D66*100/SUM($D$65:$D$70)</f>
        <v>20.260149783208515</v>
      </c>
      <c r="L66" s="557"/>
      <c r="M66" s="223">
        <f t="shared" ref="M66:M70" si="26">F66*100/SUM($F$65:$F$70)</f>
        <v>19.184803119889295</v>
      </c>
      <c r="N66" s="444"/>
    </row>
    <row r="67" spans="1:14" s="435" customFormat="1" ht="11.4">
      <c r="A67" s="477" t="s">
        <v>27</v>
      </c>
      <c r="B67" s="443">
        <f t="shared" si="23"/>
        <v>6885</v>
      </c>
      <c r="C67" s="220"/>
      <c r="D67" s="443">
        <v>3294</v>
      </c>
      <c r="E67" s="443" t="s">
        <v>184</v>
      </c>
      <c r="F67" s="443">
        <v>3591</v>
      </c>
      <c r="G67" s="443"/>
      <c r="H67" s="443"/>
      <c r="I67" s="223">
        <f t="shared" si="24"/>
        <v>33.36725792381506</v>
      </c>
      <c r="J67" s="558"/>
      <c r="K67" s="223">
        <f t="shared" si="25"/>
        <v>25.967678360268032</v>
      </c>
      <c r="L67" s="558"/>
      <c r="M67" s="223">
        <f t="shared" si="26"/>
        <v>45.175493772801609</v>
      </c>
      <c r="N67" s="444"/>
    </row>
    <row r="68" spans="1:14" s="435" customFormat="1" ht="11.4">
      <c r="A68" s="477" t="s">
        <v>28</v>
      </c>
      <c r="B68" s="443">
        <f t="shared" si="23"/>
        <v>6861</v>
      </c>
      <c r="C68" s="220"/>
      <c r="D68" s="443">
        <v>4611</v>
      </c>
      <c r="E68" s="443" t="s">
        <v>184</v>
      </c>
      <c r="F68" s="443">
        <v>2250</v>
      </c>
      <c r="G68" s="220" t="s">
        <v>184</v>
      </c>
      <c r="H68" s="220"/>
      <c r="I68" s="223">
        <f t="shared" si="24"/>
        <v>33.250945042163423</v>
      </c>
      <c r="J68" s="558"/>
      <c r="K68" s="223">
        <f t="shared" si="25"/>
        <v>36.350019708316907</v>
      </c>
      <c r="L68" s="558"/>
      <c r="M68" s="223">
        <f t="shared" si="26"/>
        <v>28.305447226066171</v>
      </c>
      <c r="N68" s="444"/>
    </row>
    <row r="69" spans="1:14" s="435" customFormat="1" ht="11.4">
      <c r="A69" s="477" t="s">
        <v>29</v>
      </c>
      <c r="B69" s="443">
        <f t="shared" si="23"/>
        <v>1897</v>
      </c>
      <c r="C69" s="220" t="s">
        <v>184</v>
      </c>
      <c r="D69" s="443">
        <v>1420</v>
      </c>
      <c r="E69" s="443" t="s">
        <v>184</v>
      </c>
      <c r="F69" s="443">
        <v>477</v>
      </c>
      <c r="G69" s="461" t="s">
        <v>184</v>
      </c>
      <c r="H69" s="461"/>
      <c r="I69" s="223">
        <f t="shared" si="24"/>
        <v>9.1935640205486084</v>
      </c>
      <c r="J69" s="558"/>
      <c r="K69" s="223">
        <f t="shared" si="25"/>
        <v>11.194324004729996</v>
      </c>
      <c r="L69" s="558"/>
      <c r="M69" s="223">
        <f t="shared" si="26"/>
        <v>6.0007548119260283</v>
      </c>
      <c r="N69" s="444"/>
    </row>
    <row r="70" spans="1:14" s="435" customFormat="1" ht="11.4">
      <c r="A70" s="477" t="s">
        <v>30</v>
      </c>
      <c r="B70" s="443">
        <f t="shared" si="23"/>
        <v>790</v>
      </c>
      <c r="C70" s="220" t="s">
        <v>184</v>
      </c>
      <c r="D70" s="443">
        <v>790</v>
      </c>
      <c r="E70" s="443" t="s">
        <v>184</v>
      </c>
      <c r="F70" s="443">
        <v>0</v>
      </c>
      <c r="G70" s="461"/>
      <c r="H70" s="461"/>
      <c r="I70" s="223">
        <f t="shared" si="24"/>
        <v>3.8286323543665794</v>
      </c>
      <c r="J70" s="558"/>
      <c r="K70" s="223">
        <f t="shared" si="25"/>
        <v>6.2278281434765468</v>
      </c>
      <c r="L70" s="558"/>
      <c r="M70" s="223">
        <f t="shared" si="26"/>
        <v>0</v>
      </c>
      <c r="N70" s="444"/>
    </row>
    <row r="71" spans="1:14" s="435" customFormat="1" ht="11.4">
      <c r="A71" s="477" t="s">
        <v>3</v>
      </c>
      <c r="B71" s="443">
        <f t="shared" si="23"/>
        <v>2657</v>
      </c>
      <c r="C71" s="220" t="s">
        <v>184</v>
      </c>
      <c r="D71" s="443">
        <v>2439</v>
      </c>
      <c r="E71" s="443" t="s">
        <v>184</v>
      </c>
      <c r="F71" s="443">
        <v>218</v>
      </c>
      <c r="G71" s="220" t="s">
        <v>184</v>
      </c>
      <c r="H71" s="220"/>
      <c r="I71" s="249" t="s">
        <v>108</v>
      </c>
      <c r="J71" s="249"/>
      <c r="K71" s="249" t="s">
        <v>108</v>
      </c>
      <c r="L71" s="249"/>
      <c r="M71" s="249" t="s">
        <v>108</v>
      </c>
      <c r="N71" s="444"/>
    </row>
    <row r="72" spans="1:14" s="435" customFormat="1" ht="6" customHeight="1">
      <c r="A72" s="482"/>
      <c r="B72" s="460"/>
      <c r="C72" s="220"/>
      <c r="D72" s="443"/>
      <c r="E72" s="443"/>
      <c r="F72" s="443"/>
      <c r="G72" s="220"/>
      <c r="H72" s="220"/>
      <c r="I72" s="223"/>
      <c r="J72" s="223"/>
      <c r="K72" s="223"/>
      <c r="L72" s="223"/>
      <c r="M72" s="223"/>
      <c r="N72" s="223"/>
    </row>
    <row r="73" spans="1:14" s="435" customFormat="1" ht="12">
      <c r="A73" s="495" t="s">
        <v>3</v>
      </c>
      <c r="B73" s="225">
        <f>B13-B22-B31-B39-B47-B56-B64</f>
        <v>2273</v>
      </c>
      <c r="C73" s="225" t="s">
        <v>184</v>
      </c>
      <c r="D73" s="443">
        <v>443</v>
      </c>
      <c r="E73" s="443" t="s">
        <v>184</v>
      </c>
      <c r="F73" s="443">
        <v>1828</v>
      </c>
      <c r="G73" s="461" t="s">
        <v>184</v>
      </c>
      <c r="H73" s="461"/>
      <c r="I73" s="496" t="s">
        <v>108</v>
      </c>
      <c r="J73" s="304"/>
      <c r="K73" s="496" t="s">
        <v>108</v>
      </c>
      <c r="L73" s="304"/>
      <c r="M73" s="496" t="s">
        <v>108</v>
      </c>
      <c r="N73" s="494"/>
    </row>
    <row r="74" spans="1:14" s="435" customFormat="1" ht="6" customHeight="1" thickBot="1">
      <c r="A74" s="560"/>
      <c r="B74" s="512"/>
      <c r="C74" s="512"/>
      <c r="D74" s="512"/>
      <c r="E74" s="512"/>
      <c r="F74" s="512"/>
      <c r="G74" s="511"/>
      <c r="H74" s="561"/>
      <c r="I74" s="562"/>
      <c r="J74" s="562"/>
      <c r="K74" s="562"/>
      <c r="L74" s="562"/>
      <c r="M74" s="562"/>
      <c r="N74" s="511"/>
    </row>
    <row r="75" spans="1:14" s="274" customFormat="1" ht="6" customHeight="1">
      <c r="B75" s="527"/>
      <c r="C75" s="527"/>
      <c r="D75" s="527"/>
      <c r="E75" s="527"/>
      <c r="F75" s="527"/>
    </row>
    <row r="76" spans="1:14" s="274" customFormat="1" ht="11.4">
      <c r="A76" s="641" t="s">
        <v>188</v>
      </c>
      <c r="B76" s="641"/>
      <c r="C76" s="641"/>
      <c r="D76" s="641"/>
      <c r="E76" s="641"/>
      <c r="F76" s="641"/>
      <c r="G76" s="641"/>
      <c r="H76" s="641"/>
    </row>
    <row r="77" spans="1:14" s="274" customFormat="1" ht="12.75" customHeight="1">
      <c r="A77" s="518" t="s">
        <v>159</v>
      </c>
      <c r="B77" s="518"/>
      <c r="C77" s="518"/>
      <c r="D77" s="518"/>
      <c r="E77" s="518"/>
      <c r="F77" s="518"/>
      <c r="G77" s="518"/>
      <c r="H77" s="518"/>
      <c r="I77" s="518"/>
      <c r="J77" s="518"/>
      <c r="K77" s="518"/>
      <c r="L77" s="518"/>
      <c r="M77" s="518"/>
      <c r="N77" s="518"/>
    </row>
    <row r="78" spans="1:14" s="274" customFormat="1" ht="11.4">
      <c r="A78" s="544" t="s">
        <v>161</v>
      </c>
      <c r="B78" s="545"/>
      <c r="C78" s="545"/>
      <c r="D78" s="545"/>
      <c r="E78" s="545"/>
      <c r="F78" s="545"/>
      <c r="G78" s="545"/>
      <c r="H78" s="545"/>
      <c r="I78" s="545"/>
      <c r="J78" s="545"/>
      <c r="K78" s="545"/>
      <c r="L78" s="545"/>
      <c r="M78" s="545"/>
      <c r="N78" s="545"/>
    </row>
    <row r="79" spans="1:14" s="269" customFormat="1" ht="10.199999999999999">
      <c r="A79" s="630" t="s">
        <v>150</v>
      </c>
      <c r="B79" s="631"/>
      <c r="C79" s="631"/>
      <c r="D79" s="631"/>
      <c r="E79" s="631"/>
      <c r="F79" s="631"/>
      <c r="G79" s="631"/>
      <c r="H79" s="631"/>
    </row>
    <row r="80" spans="1:14" s="274" customFormat="1" ht="10.199999999999999">
      <c r="A80" s="270" t="s">
        <v>26</v>
      </c>
      <c r="B80" s="546"/>
      <c r="C80" s="452"/>
      <c r="E80" s="452"/>
      <c r="G80" s="452"/>
      <c r="H80" s="452"/>
    </row>
    <row r="81" spans="1:13" s="274" customFormat="1" ht="10.199999999999999">
      <c r="A81" s="273" t="s">
        <v>118</v>
      </c>
      <c r="B81" s="546"/>
      <c r="C81" s="452"/>
      <c r="E81" s="452"/>
      <c r="G81" s="452"/>
      <c r="H81" s="452"/>
    </row>
    <row r="82" spans="1:13">
      <c r="A82" s="269" t="s">
        <v>213</v>
      </c>
    </row>
    <row r="83" spans="1:13">
      <c r="A83" s="274" t="s">
        <v>185</v>
      </c>
      <c r="B83" s="487"/>
      <c r="C83" s="487"/>
      <c r="D83" s="487"/>
      <c r="E83" s="487"/>
      <c r="F83" s="487"/>
    </row>
    <row r="85" spans="1:13" ht="14.4">
      <c r="A85" s="611" t="s">
        <v>214</v>
      </c>
      <c r="B85" s="612"/>
      <c r="C85" s="612"/>
      <c r="D85" s="612"/>
      <c r="E85" s="612"/>
      <c r="F85" s="612"/>
      <c r="G85" s="612"/>
      <c r="H85" s="612"/>
      <c r="I85" s="612"/>
      <c r="J85" s="612"/>
      <c r="K85" s="612"/>
      <c r="L85" s="613"/>
      <c r="M85" s="613"/>
    </row>
    <row r="86" spans="1:13">
      <c r="A86" s="615" t="s">
        <v>215</v>
      </c>
      <c r="B86" s="615"/>
      <c r="C86" s="615"/>
      <c r="D86" s="615"/>
      <c r="E86" s="615"/>
      <c r="F86" s="615"/>
      <c r="G86" s="615"/>
      <c r="H86" s="615"/>
      <c r="I86" s="615"/>
      <c r="J86" s="615"/>
      <c r="K86" s="615"/>
      <c r="L86" s="615"/>
      <c r="M86" s="615"/>
    </row>
    <row r="87" spans="1:13">
      <c r="A87" s="615"/>
      <c r="B87" s="615"/>
      <c r="C87" s="615"/>
      <c r="D87" s="615"/>
      <c r="E87" s="615"/>
      <c r="F87" s="615"/>
      <c r="G87" s="615"/>
      <c r="H87" s="615"/>
      <c r="I87" s="615"/>
      <c r="J87" s="615"/>
      <c r="K87" s="615"/>
      <c r="L87" s="615"/>
      <c r="M87" s="615"/>
    </row>
    <row r="88" spans="1:13">
      <c r="A88" s="615"/>
      <c r="B88" s="615"/>
      <c r="C88" s="615"/>
      <c r="D88" s="615"/>
      <c r="E88" s="615"/>
      <c r="F88" s="615"/>
      <c r="G88" s="615"/>
      <c r="H88" s="615"/>
      <c r="I88" s="615"/>
      <c r="J88" s="615"/>
      <c r="K88" s="615"/>
      <c r="L88" s="615"/>
      <c r="M88" s="615"/>
    </row>
    <row r="89" spans="1:13">
      <c r="A89" s="615"/>
      <c r="B89" s="615"/>
      <c r="C89" s="615"/>
      <c r="D89" s="615"/>
      <c r="E89" s="615"/>
      <c r="F89" s="615"/>
      <c r="G89" s="615"/>
      <c r="H89" s="615"/>
      <c r="I89" s="615"/>
      <c r="J89" s="615"/>
      <c r="K89" s="615"/>
      <c r="L89" s="615"/>
      <c r="M89" s="615"/>
    </row>
  </sheetData>
  <mergeCells count="18">
    <mergeCell ref="A1:N1"/>
    <mergeCell ref="A79:H79"/>
    <mergeCell ref="A76:H76"/>
    <mergeCell ref="B7:C10"/>
    <mergeCell ref="D7:G7"/>
    <mergeCell ref="D10:E10"/>
    <mergeCell ref="F10:G10"/>
    <mergeCell ref="B5:G5"/>
    <mergeCell ref="I5:N5"/>
    <mergeCell ref="A86:M89"/>
    <mergeCell ref="P13:T23"/>
    <mergeCell ref="I4:N4"/>
    <mergeCell ref="I7:J10"/>
    <mergeCell ref="K7:N7"/>
    <mergeCell ref="K10:L10"/>
    <mergeCell ref="M10:N10"/>
    <mergeCell ref="A4:A10"/>
    <mergeCell ref="B4:G4"/>
  </mergeCells>
  <printOptions horizontalCentered="1"/>
  <pageMargins left="0.78740157480314965" right="0.78740157480314965" top="0.78740157480314965" bottom="0.78740157480314965" header="0.39370078740157483" footer="0.39370078740157483"/>
  <pageSetup scale="74" orientation="portrait"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4" sqref="A4:A10"/>
    </sheetView>
  </sheetViews>
  <sheetFormatPr defaultColWidth="11.44140625" defaultRowHeight="13.2"/>
  <cols>
    <col min="1" max="1" width="30.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8.6640625" style="432" customWidth="1"/>
    <col min="16" max="16384" width="11.44140625" style="432"/>
  </cols>
  <sheetData>
    <row r="1" spans="1:20" ht="38.25" customHeight="1">
      <c r="A1" s="636" t="s">
        <v>224</v>
      </c>
      <c r="B1" s="636"/>
      <c r="C1" s="636"/>
      <c r="D1" s="636"/>
      <c r="E1" s="636"/>
      <c r="F1" s="636"/>
      <c r="G1" s="636"/>
      <c r="H1" s="636"/>
      <c r="I1" s="636"/>
      <c r="J1" s="636"/>
      <c r="K1" s="636"/>
      <c r="L1" s="636"/>
      <c r="M1" s="636"/>
      <c r="N1" s="636"/>
    </row>
    <row r="2" spans="1:20" ht="6" customHeight="1" thickBot="1">
      <c r="A2" s="433"/>
      <c r="B2" s="433"/>
      <c r="C2" s="434"/>
      <c r="D2" s="433"/>
      <c r="E2" s="434"/>
      <c r="F2" s="433"/>
      <c r="G2" s="434"/>
      <c r="H2" s="434"/>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225</v>
      </c>
      <c r="B4" s="619" t="s">
        <v>43</v>
      </c>
      <c r="C4" s="619"/>
      <c r="D4" s="619"/>
      <c r="E4" s="619"/>
      <c r="F4" s="619"/>
      <c r="G4" s="619"/>
      <c r="H4" s="204"/>
      <c r="I4" s="629" t="s">
        <v>44</v>
      </c>
      <c r="J4" s="629"/>
      <c r="K4" s="629"/>
      <c r="L4" s="629"/>
      <c r="M4" s="629"/>
      <c r="N4" s="629"/>
    </row>
    <row r="5" spans="1:20" s="435" customFormat="1" ht="14.4"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22"/>
      <c r="F8" s="116"/>
      <c r="G8" s="122"/>
      <c r="H8" s="161"/>
      <c r="I8" s="637"/>
      <c r="J8" s="637"/>
      <c r="K8" s="116"/>
      <c r="L8" s="116"/>
      <c r="M8" s="116"/>
      <c r="N8" s="116"/>
    </row>
    <row r="9" spans="1:20" s="435" customFormat="1" ht="6" customHeight="1">
      <c r="A9" s="640"/>
      <c r="B9" s="637"/>
      <c r="C9" s="637"/>
      <c r="D9" s="200"/>
      <c r="E9" s="161"/>
      <c r="F9" s="200"/>
      <c r="G9" s="161"/>
      <c r="H9" s="161"/>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62"/>
      <c r="D11" s="121"/>
      <c r="E11" s="122"/>
      <c r="F11" s="116"/>
      <c r="G11" s="122"/>
      <c r="H11" s="122"/>
      <c r="I11" s="123"/>
      <c r="J11" s="123"/>
      <c r="K11" s="121"/>
      <c r="L11" s="121"/>
      <c r="M11" s="116"/>
      <c r="N11" s="116"/>
    </row>
    <row r="12" spans="1:20" s="435" customFormat="1" ht="6" customHeight="1">
      <c r="A12" s="436"/>
      <c r="B12" s="437"/>
      <c r="C12" s="220"/>
      <c r="D12" s="437"/>
      <c r="E12" s="220"/>
      <c r="F12" s="437"/>
      <c r="G12" s="220"/>
      <c r="H12" s="220"/>
    </row>
    <row r="13" spans="1:20" s="435" customFormat="1" ht="13.8">
      <c r="A13" s="106" t="s">
        <v>46</v>
      </c>
      <c r="B13" s="35">
        <f>D13+F13</f>
        <v>263991</v>
      </c>
      <c r="C13" s="125"/>
      <c r="D13" s="126">
        <f>SUM(D14:D18)</f>
        <v>66112</v>
      </c>
      <c r="E13" s="125"/>
      <c r="F13" s="126">
        <f>SUM(F14:F18)</f>
        <v>197879</v>
      </c>
      <c r="G13" s="125"/>
      <c r="H13" s="125"/>
      <c r="I13" s="57">
        <f>SUM(I14:I17)</f>
        <v>99.999999999999986</v>
      </c>
      <c r="J13" s="57"/>
      <c r="K13" s="57">
        <f>SUM(K14:K17)</f>
        <v>100</v>
      </c>
      <c r="L13" s="57"/>
      <c r="M13" s="57">
        <f>SUM(M14:M17)</f>
        <v>100</v>
      </c>
      <c r="N13" s="176"/>
      <c r="P13" s="617"/>
      <c r="Q13" s="617"/>
      <c r="R13" s="617"/>
      <c r="S13" s="617"/>
      <c r="T13" s="617"/>
    </row>
    <row r="14" spans="1:20" s="435" customFormat="1" ht="11.4">
      <c r="A14" s="177" t="s">
        <v>14</v>
      </c>
      <c r="B14" s="45">
        <f t="shared" ref="B14:B18" si="0">D14+F14</f>
        <v>176614</v>
      </c>
      <c r="C14" s="165"/>
      <c r="D14" s="45">
        <v>7337</v>
      </c>
      <c r="E14" s="45"/>
      <c r="F14" s="45">
        <v>169277</v>
      </c>
      <c r="G14" s="132"/>
      <c r="H14" s="132"/>
      <c r="I14" s="47">
        <f>B14*100/SUM($B$14:$B$17)</f>
        <v>67.488230618733184</v>
      </c>
      <c r="J14" s="47"/>
      <c r="K14" s="47">
        <f>D14*100/SUM($D$14:$D$17)</f>
        <v>11.223116223575122</v>
      </c>
      <c r="L14" s="47"/>
      <c r="M14" s="47">
        <f>F14*100/SUM($F$14:$F$17)</f>
        <v>86.224162345534381</v>
      </c>
      <c r="N14" s="47"/>
      <c r="P14" s="617"/>
      <c r="Q14" s="617"/>
      <c r="R14" s="617"/>
      <c r="S14" s="617"/>
      <c r="T14" s="617"/>
    </row>
    <row r="15" spans="1:20" s="435" customFormat="1" ht="11.4">
      <c r="A15" s="177" t="s">
        <v>15</v>
      </c>
      <c r="B15" s="45">
        <f t="shared" si="0"/>
        <v>24928</v>
      </c>
      <c r="C15" s="165"/>
      <c r="D15" s="45">
        <v>19506</v>
      </c>
      <c r="E15" s="45"/>
      <c r="F15" s="45">
        <v>5422</v>
      </c>
      <c r="G15" s="132"/>
      <c r="H15" s="132"/>
      <c r="I15" s="47">
        <f t="shared" ref="I15:I16" si="1">B15*100/SUM($B$14:$B$17)</f>
        <v>9.5255563707507953</v>
      </c>
      <c r="J15" s="47"/>
      <c r="K15" s="47">
        <f t="shared" ref="K15:K17" si="2">D15*100/SUM($D$14:$D$17)</f>
        <v>29.837550096368588</v>
      </c>
      <c r="L15" s="47"/>
      <c r="M15" s="47">
        <f t="shared" ref="M15:M17" si="3">F15*100/SUM($F$14:$F$17)</f>
        <v>2.7617893053249252</v>
      </c>
      <c r="N15" s="47"/>
      <c r="P15" s="617"/>
      <c r="Q15" s="617"/>
      <c r="R15" s="617"/>
      <c r="S15" s="617"/>
      <c r="T15" s="617"/>
    </row>
    <row r="16" spans="1:20" s="435" customFormat="1" ht="11.4">
      <c r="A16" s="177" t="s">
        <v>18</v>
      </c>
      <c r="B16" s="45">
        <f t="shared" si="0"/>
        <v>58857</v>
      </c>
      <c r="C16" s="165"/>
      <c r="D16" s="45">
        <v>38531</v>
      </c>
      <c r="E16" s="45"/>
      <c r="F16" s="45">
        <v>20326</v>
      </c>
      <c r="G16" s="132"/>
      <c r="H16" s="132"/>
      <c r="I16" s="47">
        <f t="shared" si="1"/>
        <v>22.490599779897284</v>
      </c>
      <c r="J16" s="47"/>
      <c r="K16" s="47">
        <f t="shared" si="2"/>
        <v>58.939333680056293</v>
      </c>
      <c r="L16" s="47"/>
      <c r="M16" s="47">
        <f>F16*100/SUM($F$14:$F$17)</f>
        <v>10.35339900775257</v>
      </c>
      <c r="N16" s="47"/>
      <c r="P16" s="617"/>
      <c r="Q16" s="617"/>
      <c r="R16" s="617"/>
      <c r="S16" s="617"/>
      <c r="T16" s="617"/>
    </row>
    <row r="17" spans="1:20" s="435" customFormat="1">
      <c r="A17" s="177" t="s">
        <v>162</v>
      </c>
      <c r="B17" s="45">
        <f t="shared" si="0"/>
        <v>1297</v>
      </c>
      <c r="C17" s="132" t="s">
        <v>184</v>
      </c>
      <c r="D17" s="45">
        <v>0</v>
      </c>
      <c r="E17" s="45"/>
      <c r="F17" s="45">
        <v>1297</v>
      </c>
      <c r="G17" s="132" t="s">
        <v>184</v>
      </c>
      <c r="H17" s="132"/>
      <c r="I17" s="47">
        <f>B17*100/SUM($B$14:$B$17)</f>
        <v>0.49561323061873319</v>
      </c>
      <c r="J17" s="47"/>
      <c r="K17" s="47">
        <f t="shared" si="2"/>
        <v>0</v>
      </c>
      <c r="L17" s="178"/>
      <c r="M17" s="47">
        <f t="shared" si="3"/>
        <v>0.6606493413881277</v>
      </c>
      <c r="N17" s="47"/>
      <c r="P17" s="617"/>
      <c r="Q17" s="617"/>
      <c r="R17" s="617"/>
      <c r="S17" s="617"/>
      <c r="T17" s="617"/>
    </row>
    <row r="18" spans="1:20" s="435" customFormat="1" ht="11.4">
      <c r="A18" s="177" t="s">
        <v>3</v>
      </c>
      <c r="B18" s="45">
        <f t="shared" si="0"/>
        <v>2295</v>
      </c>
      <c r="C18" s="132" t="s">
        <v>184</v>
      </c>
      <c r="D18" s="45">
        <v>738</v>
      </c>
      <c r="E18" s="45" t="s">
        <v>184</v>
      </c>
      <c r="F18" s="45">
        <v>1557</v>
      </c>
      <c r="G18" s="132" t="s">
        <v>184</v>
      </c>
      <c r="H18" s="132"/>
      <c r="I18" s="74" t="s">
        <v>108</v>
      </c>
      <c r="J18" s="74"/>
      <c r="K18" s="74" t="s">
        <v>108</v>
      </c>
      <c r="L18" s="179"/>
      <c r="M18" s="74" t="s">
        <v>108</v>
      </c>
      <c r="N18" s="47"/>
      <c r="P18" s="617"/>
      <c r="Q18" s="617"/>
      <c r="R18" s="617"/>
      <c r="S18" s="617"/>
      <c r="T18" s="617"/>
    </row>
    <row r="19" spans="1:20" s="435" customFormat="1" ht="6" customHeight="1">
      <c r="A19" s="566"/>
      <c r="B19" s="460"/>
      <c r="C19" s="220"/>
      <c r="D19" s="460"/>
      <c r="E19" s="220"/>
      <c r="F19" s="460"/>
      <c r="G19" s="220"/>
      <c r="H19" s="220"/>
      <c r="I19" s="296"/>
      <c r="J19" s="223"/>
      <c r="K19" s="296"/>
      <c r="L19" s="296"/>
      <c r="M19" s="296"/>
      <c r="N19" s="223"/>
      <c r="P19" s="617"/>
      <c r="Q19" s="617"/>
      <c r="R19" s="617"/>
      <c r="S19" s="617"/>
      <c r="T19" s="617"/>
    </row>
    <row r="20" spans="1:20" s="435" customFormat="1" ht="12">
      <c r="A20" s="520" t="s">
        <v>4</v>
      </c>
      <c r="B20" s="439">
        <f t="shared" ref="B20:B25" si="4">D20+F20</f>
        <v>239792</v>
      </c>
      <c r="C20" s="476"/>
      <c r="D20" s="439">
        <f>SUM(D21:D25)</f>
        <v>50389</v>
      </c>
      <c r="E20" s="476"/>
      <c r="F20" s="439">
        <f>SUM(F21:F25)</f>
        <v>189403</v>
      </c>
      <c r="G20" s="476"/>
      <c r="H20" s="476"/>
      <c r="I20" s="304">
        <f>SUM(I21:I24)</f>
        <v>100.00000000000001</v>
      </c>
      <c r="J20" s="304"/>
      <c r="K20" s="304">
        <f>SUM(K21:K24)</f>
        <v>100</v>
      </c>
      <c r="L20" s="304"/>
      <c r="M20" s="304">
        <f>SUM(M21:M24)</f>
        <v>100</v>
      </c>
      <c r="N20" s="563"/>
      <c r="P20" s="617"/>
      <c r="Q20" s="617"/>
      <c r="R20" s="617"/>
      <c r="S20" s="617"/>
      <c r="T20" s="617"/>
    </row>
    <row r="21" spans="1:20" s="435" customFormat="1" ht="11.4">
      <c r="A21" s="564" t="s">
        <v>14</v>
      </c>
      <c r="B21" s="443">
        <f t="shared" si="4"/>
        <v>172371</v>
      </c>
      <c r="C21" s="254"/>
      <c r="D21" s="443">
        <v>6877</v>
      </c>
      <c r="E21" s="443"/>
      <c r="F21" s="443">
        <v>165494</v>
      </c>
      <c r="G21" s="254"/>
      <c r="H21" s="254"/>
      <c r="I21" s="223">
        <f>B21*100/SUM($B$21:$B$24)</f>
        <v>72.455233291298867</v>
      </c>
      <c r="J21" s="223"/>
      <c r="K21" s="223">
        <f>D21*100/SUM($D$21:$D$24)</f>
        <v>13.777145604615754</v>
      </c>
      <c r="L21" s="223"/>
      <c r="M21" s="223">
        <f>F21*100/SUM($F$21:$F$24)</f>
        <v>88.036215848157283</v>
      </c>
      <c r="N21" s="239"/>
      <c r="P21" s="617"/>
      <c r="Q21" s="617"/>
      <c r="R21" s="617"/>
      <c r="S21" s="617"/>
      <c r="T21" s="617"/>
    </row>
    <row r="22" spans="1:20" s="435" customFormat="1" ht="11.4">
      <c r="A22" s="564" t="s">
        <v>15</v>
      </c>
      <c r="B22" s="443">
        <f t="shared" si="4"/>
        <v>15786</v>
      </c>
      <c r="C22" s="254"/>
      <c r="D22" s="443">
        <v>11064</v>
      </c>
      <c r="E22" s="443"/>
      <c r="F22" s="443">
        <v>4722</v>
      </c>
      <c r="G22" s="254"/>
      <c r="H22" s="254"/>
      <c r="I22" s="223">
        <f t="shared" ref="I22:I24" si="5">B22*100/SUM($B$21:$B$24)</f>
        <v>6.6355611601513242</v>
      </c>
      <c r="J22" s="223"/>
      <c r="K22" s="223">
        <f t="shared" ref="K22:K24" si="6">D22*100/SUM($D$21:$D$24)</f>
        <v>22.165237599166598</v>
      </c>
      <c r="L22" s="223"/>
      <c r="M22" s="223">
        <f t="shared" ref="M22:M23" si="7">F22*100/SUM($F$21:$F$24)</f>
        <v>2.5119159077368285</v>
      </c>
      <c r="N22" s="239"/>
      <c r="P22" s="617"/>
      <c r="Q22" s="617"/>
      <c r="R22" s="617"/>
      <c r="S22" s="617"/>
      <c r="T22" s="617"/>
    </row>
    <row r="23" spans="1:20" s="435" customFormat="1" ht="11.4">
      <c r="A23" s="564" t="s">
        <v>18</v>
      </c>
      <c r="B23" s="443">
        <f t="shared" si="4"/>
        <v>48746</v>
      </c>
      <c r="C23" s="254"/>
      <c r="D23" s="443">
        <v>31975</v>
      </c>
      <c r="E23" s="443"/>
      <c r="F23" s="443">
        <v>16771</v>
      </c>
      <c r="G23" s="254"/>
      <c r="H23" s="254"/>
      <c r="I23" s="223">
        <f t="shared" si="5"/>
        <v>20.490121899957966</v>
      </c>
      <c r="J23" s="223"/>
      <c r="K23" s="223">
        <f t="shared" si="6"/>
        <v>64.057616796217644</v>
      </c>
      <c r="L23" s="223"/>
      <c r="M23" s="223">
        <f t="shared" si="7"/>
        <v>8.9215039577836404</v>
      </c>
      <c r="N23" s="239"/>
      <c r="P23" s="617"/>
      <c r="Q23" s="617"/>
      <c r="R23" s="617"/>
      <c r="S23" s="617"/>
      <c r="T23" s="617"/>
    </row>
    <row r="24" spans="1:20" s="435" customFormat="1">
      <c r="A24" s="564" t="s">
        <v>162</v>
      </c>
      <c r="B24" s="443">
        <f t="shared" si="4"/>
        <v>997</v>
      </c>
      <c r="C24" s="220" t="s">
        <v>184</v>
      </c>
      <c r="D24" s="443">
        <v>0</v>
      </c>
      <c r="E24" s="443"/>
      <c r="F24" s="443">
        <v>997</v>
      </c>
      <c r="G24" s="220" t="s">
        <v>184</v>
      </c>
      <c r="H24" s="220"/>
      <c r="I24" s="223">
        <f t="shared" si="5"/>
        <v>0.41908364859184533</v>
      </c>
      <c r="J24" s="223"/>
      <c r="K24" s="223">
        <f t="shared" si="6"/>
        <v>0</v>
      </c>
      <c r="L24" s="565"/>
      <c r="M24" s="223">
        <f>F24*100/SUM($F$21:$F$24)</f>
        <v>0.5303642863222402</v>
      </c>
      <c r="N24" s="223"/>
    </row>
    <row r="25" spans="1:20" s="435" customFormat="1" ht="11.4">
      <c r="A25" s="564" t="s">
        <v>3</v>
      </c>
      <c r="B25" s="443">
        <f t="shared" si="4"/>
        <v>1892</v>
      </c>
      <c r="C25" s="220" t="s">
        <v>184</v>
      </c>
      <c r="D25" s="443">
        <v>473</v>
      </c>
      <c r="E25" s="443" t="s">
        <v>184</v>
      </c>
      <c r="F25" s="443">
        <v>1419</v>
      </c>
      <c r="G25" s="220" t="s">
        <v>184</v>
      </c>
      <c r="H25" s="220"/>
      <c r="I25" s="249" t="s">
        <v>108</v>
      </c>
      <c r="J25" s="249"/>
      <c r="K25" s="249" t="s">
        <v>108</v>
      </c>
      <c r="L25" s="249"/>
      <c r="M25" s="249" t="s">
        <v>108</v>
      </c>
      <c r="N25" s="223"/>
    </row>
    <row r="26" spans="1:20" s="435" customFormat="1" ht="6" customHeight="1">
      <c r="A26" s="566"/>
      <c r="B26" s="460"/>
      <c r="C26" s="220"/>
      <c r="D26" s="460"/>
      <c r="E26" s="220"/>
      <c r="F26" s="460"/>
      <c r="G26" s="220"/>
      <c r="H26" s="220"/>
      <c r="I26" s="223"/>
      <c r="J26" s="223"/>
      <c r="K26" s="223"/>
      <c r="L26" s="223"/>
      <c r="M26" s="223"/>
      <c r="N26" s="223"/>
    </row>
    <row r="27" spans="1:20" s="435" customFormat="1" ht="12">
      <c r="A27" s="520" t="s">
        <v>5</v>
      </c>
      <c r="B27" s="439">
        <f t="shared" ref="B27" si="8">D27+F27</f>
        <v>24196</v>
      </c>
      <c r="C27" s="476"/>
      <c r="D27" s="439">
        <f>SUM(D28:D32)</f>
        <v>15721</v>
      </c>
      <c r="E27" s="476"/>
      <c r="F27" s="439">
        <f>SUM(F28:F32)</f>
        <v>8475</v>
      </c>
      <c r="G27" s="253"/>
      <c r="H27" s="253"/>
      <c r="I27" s="304">
        <f>SUM(I28:I31)</f>
        <v>100</v>
      </c>
      <c r="J27" s="304"/>
      <c r="K27" s="304">
        <f>SUM(K28:K31)</f>
        <v>100</v>
      </c>
      <c r="L27" s="304"/>
      <c r="M27" s="304">
        <f>SUM(M28:M31)</f>
        <v>100.00000000000001</v>
      </c>
      <c r="N27" s="563"/>
    </row>
    <row r="28" spans="1:20" s="435" customFormat="1" ht="11.4">
      <c r="A28" s="564" t="s">
        <v>14</v>
      </c>
      <c r="B28" s="443">
        <f>D28+F28</f>
        <v>4243</v>
      </c>
      <c r="C28" s="254"/>
      <c r="D28" s="443">
        <v>460</v>
      </c>
      <c r="E28" s="443" t="s">
        <v>184</v>
      </c>
      <c r="F28" s="443">
        <v>3783</v>
      </c>
      <c r="G28" s="220"/>
      <c r="H28" s="220"/>
      <c r="I28" s="223">
        <f>B28*100/SUM($B$28:$B$31)</f>
        <v>17.831477201092667</v>
      </c>
      <c r="J28" s="223"/>
      <c r="K28" s="223">
        <f>D28*100/SUM($D$28:$D$31)</f>
        <v>2.9759979297405708</v>
      </c>
      <c r="L28" s="223"/>
      <c r="M28" s="223">
        <f>F28*100/SUM($F$28:$F$31)</f>
        <v>45.370592468217801</v>
      </c>
      <c r="N28" s="223"/>
    </row>
    <row r="29" spans="1:20" s="435" customFormat="1" ht="11.4">
      <c r="A29" s="564" t="s">
        <v>15</v>
      </c>
      <c r="B29" s="443">
        <f t="shared" ref="B29:B32" si="9">D29+F29</f>
        <v>9140</v>
      </c>
      <c r="C29" s="254"/>
      <c r="D29" s="443">
        <v>8441</v>
      </c>
      <c r="E29" s="443"/>
      <c r="F29" s="443">
        <v>699</v>
      </c>
      <c r="G29" s="220" t="s">
        <v>184</v>
      </c>
      <c r="H29" s="220"/>
      <c r="I29" s="223">
        <f t="shared" ref="I29:I30" si="10">B29*100/SUM($B$28:$B$31)</f>
        <v>38.411430972893463</v>
      </c>
      <c r="J29" s="223"/>
      <c r="K29" s="223">
        <f>D29*100/SUM($D$28:$D$31)</f>
        <v>54.609562010739474</v>
      </c>
      <c r="L29" s="223"/>
      <c r="M29" s="223">
        <f t="shared" ref="M29" si="11">F29*100/SUM($F$28:$F$31)</f>
        <v>8.3833053490045568</v>
      </c>
      <c r="N29" s="223"/>
    </row>
    <row r="30" spans="1:20" s="435" customFormat="1" ht="11.4">
      <c r="A30" s="564" t="s">
        <v>18</v>
      </c>
      <c r="B30" s="443">
        <f t="shared" si="9"/>
        <v>10111</v>
      </c>
      <c r="C30" s="254"/>
      <c r="D30" s="443">
        <v>6556</v>
      </c>
      <c r="E30" s="443" t="s">
        <v>184</v>
      </c>
      <c r="F30" s="443">
        <v>3555</v>
      </c>
      <c r="G30" s="220" t="s">
        <v>184</v>
      </c>
      <c r="H30" s="220"/>
      <c r="I30" s="223">
        <f t="shared" si="10"/>
        <v>42.492120193317923</v>
      </c>
      <c r="J30" s="223"/>
      <c r="K30" s="223">
        <f>D30*100/SUM($D$28:$D$31)</f>
        <v>42.414440059519961</v>
      </c>
      <c r="L30" s="223"/>
      <c r="M30" s="223">
        <f>F30*100/SUM($F$28:$F$31)</f>
        <v>42.636123770688414</v>
      </c>
      <c r="N30" s="223"/>
    </row>
    <row r="31" spans="1:20" s="435" customFormat="1" ht="11.4">
      <c r="A31" s="564" t="s">
        <v>189</v>
      </c>
      <c r="B31" s="443">
        <f t="shared" si="9"/>
        <v>301</v>
      </c>
      <c r="C31" s="254" t="s">
        <v>184</v>
      </c>
      <c r="D31" s="443">
        <v>0</v>
      </c>
      <c r="E31" s="443"/>
      <c r="F31" s="443">
        <v>301</v>
      </c>
      <c r="G31" s="220" t="s">
        <v>184</v>
      </c>
      <c r="H31" s="220"/>
      <c r="I31" s="223">
        <f>B31*100/SUM($B$28:$B$31)</f>
        <v>1.2649716326959446</v>
      </c>
      <c r="J31" s="223"/>
      <c r="K31" s="223">
        <f>D31*100/SUM($D$28:$D$31)</f>
        <v>0</v>
      </c>
      <c r="L31" s="223"/>
      <c r="M31" s="223">
        <f>F31*100/SUM($F$28:$F$31)</f>
        <v>3.6099784120892302</v>
      </c>
      <c r="N31" s="223"/>
    </row>
    <row r="32" spans="1:20" s="435" customFormat="1" ht="11.4">
      <c r="A32" s="564" t="s">
        <v>3</v>
      </c>
      <c r="B32" s="443">
        <f t="shared" si="9"/>
        <v>401</v>
      </c>
      <c r="C32" s="220" t="s">
        <v>184</v>
      </c>
      <c r="D32" s="443">
        <v>264</v>
      </c>
      <c r="E32" s="443" t="s">
        <v>184</v>
      </c>
      <c r="F32" s="443">
        <v>137</v>
      </c>
      <c r="G32" s="220" t="s">
        <v>184</v>
      </c>
      <c r="H32" s="220"/>
      <c r="I32" s="249" t="s">
        <v>108</v>
      </c>
      <c r="J32" s="249"/>
      <c r="K32" s="249" t="s">
        <v>108</v>
      </c>
      <c r="L32" s="249"/>
      <c r="M32" s="249" t="s">
        <v>108</v>
      </c>
      <c r="N32" s="223"/>
    </row>
    <row r="33" spans="1:14" s="435" customFormat="1" ht="6" customHeight="1" thickBot="1">
      <c r="A33" s="567"/>
      <c r="B33" s="450"/>
      <c r="C33" s="568"/>
      <c r="D33" s="450"/>
      <c r="E33" s="568"/>
      <c r="F33" s="450"/>
      <c r="G33" s="449"/>
      <c r="H33" s="463"/>
      <c r="I33" s="569"/>
      <c r="J33" s="569"/>
      <c r="K33" s="569"/>
      <c r="L33" s="569"/>
      <c r="M33" s="569"/>
      <c r="N33" s="448"/>
    </row>
    <row r="34" spans="1:14" s="274" customFormat="1" ht="6" customHeight="1">
      <c r="A34" s="570"/>
      <c r="B34" s="454"/>
      <c r="C34" s="571"/>
      <c r="D34" s="454"/>
      <c r="E34" s="571"/>
      <c r="F34" s="572"/>
      <c r="G34" s="453"/>
      <c r="H34" s="453"/>
      <c r="I34" s="429"/>
      <c r="J34" s="429"/>
      <c r="K34" s="429"/>
      <c r="L34" s="429"/>
      <c r="M34" s="429"/>
      <c r="N34" s="429"/>
    </row>
    <row r="35" spans="1:14" s="274" customFormat="1" ht="11.4">
      <c r="A35" s="429" t="s">
        <v>42</v>
      </c>
      <c r="B35" s="429"/>
      <c r="C35" s="453"/>
      <c r="D35" s="429"/>
      <c r="E35" s="453"/>
      <c r="F35" s="429"/>
      <c r="G35" s="453"/>
      <c r="H35" s="453"/>
      <c r="I35" s="429"/>
      <c r="J35" s="429"/>
    </row>
    <row r="36" spans="1:14" s="274" customFormat="1" ht="11.25" customHeight="1">
      <c r="A36" s="429" t="s">
        <v>163</v>
      </c>
      <c r="B36" s="573"/>
      <c r="C36" s="573"/>
      <c r="D36" s="573"/>
      <c r="E36" s="573"/>
      <c r="F36" s="573"/>
      <c r="G36" s="573"/>
      <c r="H36" s="573"/>
      <c r="I36" s="573"/>
      <c r="J36" s="573"/>
      <c r="K36" s="573"/>
      <c r="L36" s="573"/>
      <c r="M36" s="573"/>
      <c r="N36" s="574"/>
    </row>
    <row r="37" spans="1:14" s="269" customFormat="1" ht="10.199999999999999">
      <c r="A37" s="630" t="s">
        <v>150</v>
      </c>
      <c r="B37" s="631"/>
      <c r="C37" s="631"/>
      <c r="D37" s="631"/>
      <c r="E37" s="631"/>
      <c r="F37" s="631"/>
      <c r="G37" s="631"/>
      <c r="H37" s="631"/>
    </row>
    <row r="38" spans="1:14" s="274" customFormat="1" ht="10.199999999999999">
      <c r="A38" s="270" t="s">
        <v>26</v>
      </c>
      <c r="B38" s="546"/>
      <c r="C38" s="452"/>
      <c r="E38" s="452"/>
      <c r="G38" s="452"/>
      <c r="H38" s="452"/>
    </row>
    <row r="39" spans="1:14" s="274" customFormat="1" ht="10.199999999999999">
      <c r="A39" s="273" t="s">
        <v>118</v>
      </c>
      <c r="B39" s="546"/>
      <c r="C39" s="452"/>
      <c r="E39" s="452"/>
      <c r="G39" s="452"/>
      <c r="H39" s="452"/>
    </row>
    <row r="40" spans="1:14">
      <c r="A40" s="269" t="s">
        <v>213</v>
      </c>
      <c r="B40" s="435"/>
      <c r="C40" s="485"/>
      <c r="D40" s="435"/>
      <c r="E40" s="485"/>
      <c r="F40" s="435"/>
      <c r="G40" s="485"/>
      <c r="H40" s="485"/>
    </row>
    <row r="41" spans="1:14">
      <c r="A41" s="274" t="s">
        <v>186</v>
      </c>
      <c r="B41" s="435"/>
      <c r="C41" s="485"/>
      <c r="D41" s="435"/>
      <c r="E41" s="485"/>
      <c r="F41" s="435"/>
      <c r="G41" s="485"/>
      <c r="H41" s="485"/>
    </row>
    <row r="42" spans="1:14">
      <c r="A42" s="435"/>
      <c r="B42" s="435"/>
      <c r="C42" s="485"/>
      <c r="D42" s="435"/>
      <c r="E42" s="485"/>
      <c r="F42" s="435"/>
      <c r="G42" s="485"/>
      <c r="H42" s="485"/>
    </row>
    <row r="43" spans="1:14" ht="14.4">
      <c r="A43" s="611" t="s">
        <v>214</v>
      </c>
      <c r="B43" s="612"/>
      <c r="C43" s="612"/>
      <c r="D43" s="612"/>
      <c r="E43" s="612"/>
      <c r="F43" s="612"/>
      <c r="G43" s="612"/>
      <c r="H43" s="612"/>
      <c r="I43" s="612"/>
      <c r="J43" s="612"/>
      <c r="K43" s="612"/>
      <c r="L43" s="613"/>
      <c r="M43" s="613"/>
    </row>
    <row r="44" spans="1:14">
      <c r="A44" s="615" t="s">
        <v>215</v>
      </c>
      <c r="B44" s="615"/>
      <c r="C44" s="615"/>
      <c r="D44" s="615"/>
      <c r="E44" s="615"/>
      <c r="F44" s="615"/>
      <c r="G44" s="615"/>
      <c r="H44" s="615"/>
      <c r="I44" s="615"/>
      <c r="J44" s="615"/>
      <c r="K44" s="615"/>
      <c r="L44" s="615"/>
      <c r="M44" s="615"/>
    </row>
    <row r="45" spans="1:14">
      <c r="A45" s="615"/>
      <c r="B45" s="615"/>
      <c r="C45" s="615"/>
      <c r="D45" s="615"/>
      <c r="E45" s="615"/>
      <c r="F45" s="615"/>
      <c r="G45" s="615"/>
      <c r="H45" s="615"/>
      <c r="I45" s="615"/>
      <c r="J45" s="615"/>
      <c r="K45" s="615"/>
      <c r="L45" s="615"/>
      <c r="M45" s="615"/>
    </row>
    <row r="46" spans="1:14">
      <c r="A46" s="615"/>
      <c r="B46" s="615"/>
      <c r="C46" s="615"/>
      <c r="D46" s="615"/>
      <c r="E46" s="615"/>
      <c r="F46" s="615"/>
      <c r="G46" s="615"/>
      <c r="H46" s="615"/>
      <c r="I46" s="615"/>
      <c r="J46" s="615"/>
      <c r="K46" s="615"/>
      <c r="L46" s="615"/>
      <c r="M46" s="615"/>
    </row>
    <row r="47" spans="1:14">
      <c r="A47" s="615"/>
      <c r="B47" s="615"/>
      <c r="C47" s="615"/>
      <c r="D47" s="615"/>
      <c r="E47" s="615"/>
      <c r="F47" s="615"/>
      <c r="G47" s="615"/>
      <c r="H47" s="615"/>
      <c r="I47" s="615"/>
      <c r="J47" s="615"/>
      <c r="K47" s="615"/>
      <c r="L47" s="615"/>
      <c r="M47" s="615"/>
    </row>
    <row r="48" spans="1:14">
      <c r="A48" s="435"/>
      <c r="B48" s="435"/>
      <c r="C48" s="485"/>
      <c r="D48" s="435"/>
      <c r="E48" s="485"/>
      <c r="F48" s="435"/>
      <c r="G48" s="485"/>
      <c r="H48" s="485"/>
    </row>
    <row r="49" spans="1:8">
      <c r="A49" s="435"/>
      <c r="B49" s="435"/>
      <c r="C49" s="485"/>
      <c r="D49" s="435"/>
      <c r="E49" s="485"/>
      <c r="F49" s="435"/>
      <c r="G49" s="485"/>
      <c r="H49" s="485"/>
    </row>
    <row r="50" spans="1:8">
      <c r="A50" s="435"/>
      <c r="B50" s="435"/>
      <c r="C50" s="485"/>
      <c r="D50" s="435"/>
      <c r="E50" s="485"/>
      <c r="F50" s="435"/>
      <c r="G50" s="485"/>
      <c r="H50" s="485"/>
    </row>
    <row r="51" spans="1:8">
      <c r="A51" s="435"/>
      <c r="B51" s="435"/>
      <c r="C51" s="485"/>
      <c r="D51" s="435"/>
      <c r="E51" s="485"/>
      <c r="F51" s="435"/>
      <c r="G51" s="485"/>
      <c r="H51" s="485"/>
    </row>
    <row r="52" spans="1:8">
      <c r="A52" s="435"/>
      <c r="B52" s="435"/>
      <c r="C52" s="485"/>
      <c r="D52" s="435"/>
      <c r="E52" s="485"/>
      <c r="F52" s="435"/>
      <c r="G52" s="485"/>
      <c r="H52" s="485"/>
    </row>
    <row r="53" spans="1:8">
      <c r="A53" s="435"/>
      <c r="B53" s="435"/>
      <c r="C53" s="485"/>
      <c r="D53" s="435"/>
      <c r="E53" s="485"/>
      <c r="F53" s="435"/>
      <c r="G53" s="485"/>
      <c r="H53" s="485"/>
    </row>
    <row r="54" spans="1:8">
      <c r="A54" s="435"/>
      <c r="B54" s="435"/>
      <c r="C54" s="485"/>
      <c r="D54" s="435"/>
      <c r="E54" s="485"/>
      <c r="F54" s="435"/>
      <c r="G54" s="485"/>
      <c r="H54" s="485"/>
    </row>
  </sheetData>
  <mergeCells count="17">
    <mergeCell ref="D10:E10"/>
    <mergeCell ref="F10:G10"/>
    <mergeCell ref="B5:G5"/>
    <mergeCell ref="A44:M47"/>
    <mergeCell ref="A1:N1"/>
    <mergeCell ref="P13:T23"/>
    <mergeCell ref="I4:N4"/>
    <mergeCell ref="I7:J10"/>
    <mergeCell ref="K7:N7"/>
    <mergeCell ref="K10:L10"/>
    <mergeCell ref="M10:N10"/>
    <mergeCell ref="A37:H37"/>
    <mergeCell ref="A4:A10"/>
    <mergeCell ref="I5:N5"/>
    <mergeCell ref="B4:G4"/>
    <mergeCell ref="B7:C10"/>
    <mergeCell ref="D7:G7"/>
  </mergeCells>
  <phoneticPr fontId="10" type="noConversion"/>
  <printOptions horizontalCentered="1"/>
  <pageMargins left="0.78740157480314965" right="0.78740157480314965" top="0.78740157480314965" bottom="0.78740157480314965" header="0.39370078740157483" footer="0.39370078740157483"/>
  <pageSetup scale="89" orientation="portrait"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workbookViewId="0">
      <pane xSplit="1" ySplit="11" topLeftCell="B12" activePane="bottomRight" state="frozen"/>
      <selection activeCell="B12" sqref="B12"/>
      <selection pane="topRight" activeCell="B12" sqref="B12"/>
      <selection pane="bottomLeft" activeCell="B12" sqref="B12"/>
      <selection pane="bottomRight" activeCell="A11" sqref="A11"/>
    </sheetView>
  </sheetViews>
  <sheetFormatPr defaultColWidth="11.44140625" defaultRowHeight="13.2"/>
  <cols>
    <col min="1" max="1" width="25.6640625" style="432" customWidth="1"/>
    <col min="2" max="2" width="8.6640625" style="432" customWidth="1"/>
    <col min="3" max="3" width="2.6640625" style="432" customWidth="1"/>
    <col min="4" max="4" width="8.6640625" style="432" customWidth="1"/>
    <col min="5" max="5" width="2.6640625" style="432" customWidth="1"/>
    <col min="6" max="6" width="8.6640625" style="432" customWidth="1"/>
    <col min="7" max="8" width="2.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8.109375" style="432" customWidth="1"/>
    <col min="16" max="16384" width="11.44140625" style="432"/>
  </cols>
  <sheetData>
    <row r="1" spans="1:20" ht="38.25" customHeight="1">
      <c r="A1" s="643" t="s">
        <v>226</v>
      </c>
      <c r="B1" s="643"/>
      <c r="C1" s="643"/>
      <c r="D1" s="643"/>
      <c r="E1" s="643"/>
      <c r="F1" s="643"/>
      <c r="G1" s="643"/>
      <c r="H1" s="643"/>
      <c r="I1" s="643"/>
      <c r="J1" s="643"/>
      <c r="K1" s="643"/>
      <c r="L1" s="643"/>
      <c r="M1" s="643"/>
      <c r="N1" s="643"/>
    </row>
    <row r="2" spans="1:20" ht="6" customHeight="1" thickBot="1">
      <c r="A2" s="433"/>
      <c r="B2" s="433"/>
      <c r="C2" s="433"/>
      <c r="D2" s="433"/>
      <c r="E2" s="433"/>
      <c r="F2" s="433"/>
      <c r="G2" s="433"/>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6" t="s">
        <v>227</v>
      </c>
      <c r="B4" s="619" t="s">
        <v>43</v>
      </c>
      <c r="C4" s="619"/>
      <c r="D4" s="619"/>
      <c r="E4" s="619"/>
      <c r="F4" s="619"/>
      <c r="G4" s="619"/>
      <c r="H4" s="204"/>
      <c r="I4" s="629" t="s">
        <v>44</v>
      </c>
      <c r="J4" s="629"/>
      <c r="K4" s="629"/>
      <c r="L4" s="629"/>
      <c r="M4" s="629"/>
      <c r="N4" s="629"/>
    </row>
    <row r="5" spans="1:20" s="435" customFormat="1" ht="13.8" customHeight="1">
      <c r="A5" s="646"/>
      <c r="B5" s="626"/>
      <c r="C5" s="626"/>
      <c r="D5" s="626"/>
      <c r="E5" s="626"/>
      <c r="F5" s="626"/>
      <c r="G5" s="626"/>
      <c r="H5" s="54"/>
      <c r="I5" s="626"/>
      <c r="J5" s="626"/>
      <c r="K5" s="626"/>
      <c r="L5" s="626"/>
      <c r="M5" s="626"/>
      <c r="N5" s="626"/>
    </row>
    <row r="6" spans="1:20" s="435" customFormat="1" ht="6" customHeight="1">
      <c r="A6" s="646"/>
      <c r="B6" s="169"/>
      <c r="C6" s="169"/>
      <c r="D6" s="169"/>
      <c r="E6" s="169"/>
      <c r="F6" s="169"/>
      <c r="G6" s="169"/>
      <c r="H6" s="169"/>
      <c r="I6" s="169"/>
      <c r="J6" s="169"/>
      <c r="K6" s="169"/>
      <c r="L6" s="169"/>
      <c r="M6" s="169"/>
      <c r="N6" s="169"/>
    </row>
    <row r="7" spans="1:20" s="435" customFormat="1" ht="25.5" customHeight="1">
      <c r="A7" s="646"/>
      <c r="B7" s="642" t="s">
        <v>0</v>
      </c>
      <c r="C7" s="642"/>
      <c r="D7" s="644" t="s">
        <v>54</v>
      </c>
      <c r="E7" s="644"/>
      <c r="F7" s="644"/>
      <c r="G7" s="644"/>
      <c r="H7" s="202"/>
      <c r="I7" s="642" t="s">
        <v>0</v>
      </c>
      <c r="J7" s="642"/>
      <c r="K7" s="644" t="s">
        <v>54</v>
      </c>
      <c r="L7" s="644"/>
      <c r="M7" s="644"/>
      <c r="N7" s="644"/>
    </row>
    <row r="8" spans="1:20" s="435" customFormat="1" ht="6" customHeight="1">
      <c r="A8" s="646"/>
      <c r="B8" s="642"/>
      <c r="C8" s="642"/>
      <c r="D8" s="170"/>
      <c r="E8" s="170"/>
      <c r="F8" s="170"/>
      <c r="G8" s="170"/>
      <c r="H8" s="202"/>
      <c r="I8" s="642"/>
      <c r="J8" s="642"/>
      <c r="K8" s="170"/>
      <c r="L8" s="170"/>
      <c r="M8" s="170"/>
      <c r="N8" s="170"/>
    </row>
    <row r="9" spans="1:20" s="435" customFormat="1" ht="6" customHeight="1">
      <c r="A9" s="646"/>
      <c r="B9" s="642"/>
      <c r="C9" s="642"/>
      <c r="D9" s="202"/>
      <c r="E9" s="202"/>
      <c r="F9" s="202"/>
      <c r="G9" s="202"/>
      <c r="H9" s="202"/>
      <c r="I9" s="642"/>
      <c r="J9" s="642"/>
      <c r="K9" s="202"/>
      <c r="L9" s="202"/>
      <c r="M9" s="202"/>
      <c r="N9" s="202"/>
    </row>
    <row r="10" spans="1:20" s="435" customFormat="1" ht="25.5" customHeight="1">
      <c r="A10" s="646"/>
      <c r="B10" s="642"/>
      <c r="C10" s="642"/>
      <c r="D10" s="645" t="s">
        <v>1</v>
      </c>
      <c r="E10" s="645"/>
      <c r="F10" s="645" t="s">
        <v>2</v>
      </c>
      <c r="G10" s="645"/>
      <c r="H10" s="203"/>
      <c r="I10" s="642"/>
      <c r="J10" s="642"/>
      <c r="K10" s="645" t="s">
        <v>1</v>
      </c>
      <c r="L10" s="645"/>
      <c r="M10" s="645" t="s">
        <v>2</v>
      </c>
      <c r="N10" s="645"/>
    </row>
    <row r="11" spans="1:20" s="435" customFormat="1" ht="6" customHeight="1">
      <c r="A11" s="171"/>
      <c r="B11" s="171"/>
      <c r="C11" s="171"/>
      <c r="D11" s="172"/>
      <c r="E11" s="172"/>
      <c r="F11" s="170"/>
      <c r="G11" s="170"/>
      <c r="H11" s="170"/>
      <c r="I11" s="173"/>
      <c r="J11" s="173"/>
      <c r="K11" s="172"/>
      <c r="L11" s="172"/>
      <c r="M11" s="170"/>
      <c r="N11" s="170"/>
    </row>
    <row r="12" spans="1:20" s="435" customFormat="1" ht="6" customHeight="1">
      <c r="A12" s="500"/>
      <c r="B12" s="437"/>
      <c r="C12" s="437"/>
      <c r="D12" s="437"/>
      <c r="E12" s="437"/>
      <c r="F12" s="437"/>
      <c r="G12" s="437"/>
      <c r="H12" s="437"/>
    </row>
    <row r="13" spans="1:20" s="435" customFormat="1" ht="13.8">
      <c r="A13" s="106" t="s">
        <v>157</v>
      </c>
      <c r="B13" s="35">
        <f>D13+F13</f>
        <v>263990</v>
      </c>
      <c r="C13" s="165"/>
      <c r="D13" s="126">
        <f>SUM(D14:D20)</f>
        <v>66112</v>
      </c>
      <c r="E13" s="165"/>
      <c r="F13" s="126">
        <f>SUM(F14:F20)</f>
        <v>197878</v>
      </c>
      <c r="G13" s="166"/>
      <c r="H13" s="166"/>
      <c r="I13" s="57">
        <f>SUM(I14:I19)</f>
        <v>100</v>
      </c>
      <c r="J13" s="57"/>
      <c r="K13" s="57">
        <f>SUM(K14:K19)</f>
        <v>99.999999999999986</v>
      </c>
      <c r="L13" s="57"/>
      <c r="M13" s="57">
        <f>SUM(M14:M19)</f>
        <v>100</v>
      </c>
      <c r="N13" s="167"/>
      <c r="P13" s="617"/>
      <c r="Q13" s="617"/>
      <c r="R13" s="617"/>
      <c r="S13" s="617"/>
      <c r="T13" s="617"/>
    </row>
    <row r="14" spans="1:20" s="435" customFormat="1" ht="12">
      <c r="A14" s="153" t="s">
        <v>187</v>
      </c>
      <c r="B14" s="45">
        <f t="shared" ref="B14:B20" si="0">D14+F14</f>
        <v>1000</v>
      </c>
      <c r="C14" s="165" t="s">
        <v>184</v>
      </c>
      <c r="D14" s="45">
        <v>0</v>
      </c>
      <c r="E14" s="45"/>
      <c r="F14" s="45">
        <v>1000</v>
      </c>
      <c r="G14" s="166" t="s">
        <v>184</v>
      </c>
      <c r="H14" s="166"/>
      <c r="I14" s="47">
        <f>B14*100/SUM($B$14:$B$19)</f>
        <v>0.39028197872963216</v>
      </c>
      <c r="J14" s="57"/>
      <c r="K14" s="47">
        <f>D14*100/SUM($D$14:$D$19)</f>
        <v>0</v>
      </c>
      <c r="L14" s="57"/>
      <c r="M14" s="47">
        <f>F14*100/SUM($F$14:$F$19)</f>
        <v>0.5143980000205759</v>
      </c>
      <c r="N14" s="167"/>
      <c r="P14" s="617"/>
      <c r="Q14" s="617"/>
      <c r="R14" s="617"/>
      <c r="S14" s="617"/>
      <c r="T14" s="617"/>
    </row>
    <row r="15" spans="1:20" s="435" customFormat="1" ht="11.4">
      <c r="A15" s="159" t="s">
        <v>39</v>
      </c>
      <c r="B15" s="45">
        <f t="shared" si="0"/>
        <v>138294</v>
      </c>
      <c r="C15" s="168"/>
      <c r="D15" s="45">
        <v>10235</v>
      </c>
      <c r="E15" s="45"/>
      <c r="F15" s="45">
        <v>128059</v>
      </c>
      <c r="G15" s="148"/>
      <c r="H15" s="148"/>
      <c r="I15" s="47">
        <f t="shared" ref="I15:I19" si="1">B15*100/SUM($B$14:$B$19)</f>
        <v>53.97365596643575</v>
      </c>
      <c r="J15" s="47"/>
      <c r="K15" s="47">
        <f t="shared" ref="K15:K19" si="2">D15*100/SUM($D$14:$D$19)</f>
        <v>16.555327305371787</v>
      </c>
      <c r="L15" s="47"/>
      <c r="M15" s="47">
        <f t="shared" ref="M15:M19" si="3">F15*100/SUM($F$14:$F$19)</f>
        <v>65.873293484634928</v>
      </c>
      <c r="N15" s="135"/>
      <c r="P15" s="617"/>
      <c r="Q15" s="617"/>
      <c r="R15" s="617"/>
      <c r="S15" s="617"/>
      <c r="T15" s="617"/>
    </row>
    <row r="16" spans="1:20" s="435" customFormat="1" ht="11.4">
      <c r="A16" s="159" t="s">
        <v>27</v>
      </c>
      <c r="B16" s="45">
        <f t="shared" si="0"/>
        <v>81646</v>
      </c>
      <c r="C16" s="168"/>
      <c r="D16" s="45">
        <v>28023</v>
      </c>
      <c r="E16" s="45"/>
      <c r="F16" s="45">
        <v>53623</v>
      </c>
      <c r="G16" s="148"/>
      <c r="H16" s="148"/>
      <c r="I16" s="47">
        <f t="shared" si="1"/>
        <v>31.864962435359548</v>
      </c>
      <c r="J16" s="47"/>
      <c r="K16" s="47">
        <f t="shared" si="2"/>
        <v>45.327790628083399</v>
      </c>
      <c r="L16" s="47"/>
      <c r="M16" s="47">
        <f t="shared" si="3"/>
        <v>27.583563955103344</v>
      </c>
      <c r="N16" s="135"/>
      <c r="P16" s="617"/>
      <c r="Q16" s="617"/>
      <c r="R16" s="617"/>
      <c r="S16" s="617"/>
      <c r="T16" s="617"/>
    </row>
    <row r="17" spans="1:20" s="435" customFormat="1" ht="11.4">
      <c r="A17" s="159" t="s">
        <v>28</v>
      </c>
      <c r="B17" s="45">
        <f t="shared" si="0"/>
        <v>25495</v>
      </c>
      <c r="C17" s="168"/>
      <c r="D17" s="45">
        <v>16505</v>
      </c>
      <c r="E17" s="45"/>
      <c r="F17" s="45">
        <v>8990</v>
      </c>
      <c r="G17" s="148"/>
      <c r="H17" s="148"/>
      <c r="I17" s="47">
        <f t="shared" si="1"/>
        <v>9.9502390477119711</v>
      </c>
      <c r="J17" s="47"/>
      <c r="K17" s="47">
        <f t="shared" si="2"/>
        <v>26.69718389596105</v>
      </c>
      <c r="L17" s="47"/>
      <c r="M17" s="47">
        <f t="shared" si="3"/>
        <v>4.6244380201849777</v>
      </c>
      <c r="N17" s="135"/>
      <c r="P17" s="617"/>
      <c r="Q17" s="617"/>
      <c r="R17" s="617"/>
      <c r="S17" s="617"/>
      <c r="T17" s="617"/>
    </row>
    <row r="18" spans="1:20" s="435" customFormat="1" ht="11.4">
      <c r="A18" s="159" t="s">
        <v>29</v>
      </c>
      <c r="B18" s="45">
        <f t="shared" si="0"/>
        <v>8012</v>
      </c>
      <c r="C18" s="168"/>
      <c r="D18" s="45">
        <v>5934</v>
      </c>
      <c r="E18" s="45"/>
      <c r="F18" s="45">
        <v>2078</v>
      </c>
      <c r="G18" s="148" t="s">
        <v>184</v>
      </c>
      <c r="H18" s="148"/>
      <c r="I18" s="47">
        <f t="shared" si="1"/>
        <v>3.1269392135818128</v>
      </c>
      <c r="J18" s="47"/>
      <c r="K18" s="47">
        <f t="shared" si="2"/>
        <v>9.5983695388447661</v>
      </c>
      <c r="L18" s="47"/>
      <c r="M18" s="47">
        <f t="shared" si="3"/>
        <v>1.0689190440427567</v>
      </c>
      <c r="N18" s="135"/>
      <c r="P18" s="617"/>
      <c r="Q18" s="617"/>
      <c r="R18" s="617"/>
      <c r="S18" s="617"/>
      <c r="T18" s="617"/>
    </row>
    <row r="19" spans="1:20" s="435" customFormat="1" ht="11.4">
      <c r="A19" s="159" t="s">
        <v>30</v>
      </c>
      <c r="B19" s="45">
        <f t="shared" si="0"/>
        <v>1778</v>
      </c>
      <c r="C19" s="168" t="s">
        <v>184</v>
      </c>
      <c r="D19" s="45">
        <v>1126</v>
      </c>
      <c r="E19" s="45" t="s">
        <v>184</v>
      </c>
      <c r="F19" s="45">
        <v>652</v>
      </c>
      <c r="G19" s="148" t="s">
        <v>184</v>
      </c>
      <c r="H19" s="148"/>
      <c r="I19" s="47">
        <f t="shared" si="1"/>
        <v>0.69392135818128597</v>
      </c>
      <c r="J19" s="47"/>
      <c r="K19" s="47">
        <f t="shared" si="2"/>
        <v>1.8213286317389967</v>
      </c>
      <c r="L19" s="47"/>
      <c r="M19" s="47">
        <f t="shared" si="3"/>
        <v>0.3353874960134155</v>
      </c>
      <c r="N19" s="135"/>
      <c r="P19" s="617"/>
      <c r="Q19" s="617"/>
      <c r="R19" s="617"/>
      <c r="S19" s="617"/>
      <c r="T19" s="617"/>
    </row>
    <row r="20" spans="1:20" s="435" customFormat="1" ht="11.4">
      <c r="A20" s="159" t="s">
        <v>3</v>
      </c>
      <c r="B20" s="45">
        <f t="shared" si="0"/>
        <v>7765</v>
      </c>
      <c r="C20" s="168"/>
      <c r="D20" s="45">
        <v>4289</v>
      </c>
      <c r="E20" s="45" t="s">
        <v>184</v>
      </c>
      <c r="F20" s="45">
        <v>3476</v>
      </c>
      <c r="G20" s="148"/>
      <c r="H20" s="148"/>
      <c r="I20" s="74" t="s">
        <v>108</v>
      </c>
      <c r="J20" s="47"/>
      <c r="K20" s="74" t="s">
        <v>108</v>
      </c>
      <c r="L20" s="47"/>
      <c r="M20" s="74" t="s">
        <v>108</v>
      </c>
      <c r="N20" s="135"/>
      <c r="P20" s="617"/>
      <c r="Q20" s="617"/>
      <c r="R20" s="617"/>
      <c r="S20" s="617"/>
      <c r="T20" s="617"/>
    </row>
    <row r="21" spans="1:20" s="435" customFormat="1" ht="6" customHeight="1">
      <c r="A21" s="550"/>
      <c r="B21" s="460"/>
      <c r="C21" s="220"/>
      <c r="D21" s="460"/>
      <c r="E21" s="575"/>
      <c r="F21" s="460"/>
      <c r="G21" s="461"/>
      <c r="H21" s="461"/>
      <c r="I21" s="296"/>
      <c r="J21" s="296"/>
      <c r="K21" s="296"/>
      <c r="L21" s="296"/>
      <c r="M21" s="296"/>
      <c r="N21" s="445"/>
      <c r="P21" s="617"/>
      <c r="Q21" s="617"/>
      <c r="R21" s="617"/>
      <c r="S21" s="617"/>
      <c r="T21" s="617"/>
    </row>
    <row r="22" spans="1:20" s="435" customFormat="1" ht="24">
      <c r="A22" s="503" t="s">
        <v>14</v>
      </c>
      <c r="B22" s="532">
        <f>D22+F22</f>
        <v>176613</v>
      </c>
      <c r="C22" s="220"/>
      <c r="D22" s="532">
        <f>SUM(D23:D29)</f>
        <v>7337</v>
      </c>
      <c r="E22" s="575"/>
      <c r="F22" s="532">
        <f>SUM(F23:F29)</f>
        <v>169276</v>
      </c>
      <c r="G22" s="461"/>
      <c r="H22" s="461"/>
      <c r="I22" s="304">
        <f>SUM(I23:I28)</f>
        <v>100</v>
      </c>
      <c r="J22" s="304"/>
      <c r="K22" s="304">
        <f>SUM(K23:K28)</f>
        <v>100</v>
      </c>
      <c r="L22" s="304"/>
      <c r="M22" s="304">
        <f>SUM(M23:M28)</f>
        <v>99.999999999999986</v>
      </c>
      <c r="N22" s="576"/>
      <c r="P22" s="617"/>
      <c r="Q22" s="617"/>
      <c r="R22" s="617"/>
      <c r="S22" s="617"/>
      <c r="T22" s="617"/>
    </row>
    <row r="23" spans="1:20" s="435" customFormat="1" ht="12">
      <c r="A23" s="548" t="s">
        <v>187</v>
      </c>
      <c r="B23" s="460">
        <f t="shared" ref="B23:B29" si="4">D23+F23</f>
        <v>106</v>
      </c>
      <c r="C23" s="220" t="s">
        <v>184</v>
      </c>
      <c r="D23" s="460">
        <v>0</v>
      </c>
      <c r="E23" s="460"/>
      <c r="F23" s="460">
        <v>106</v>
      </c>
      <c r="G23" s="460" t="s">
        <v>184</v>
      </c>
      <c r="H23" s="460"/>
      <c r="I23" s="223">
        <f>B23*100/SUM($B$23:$B$28)</f>
        <v>6.0467424601114657E-2</v>
      </c>
      <c r="J23" s="304"/>
      <c r="K23" s="223">
        <f>D23*100/SUM($D$23:$D$28)</f>
        <v>0</v>
      </c>
      <c r="L23" s="304"/>
      <c r="M23" s="223">
        <f>F23*100/SUM($F$23:$F$28)</f>
        <v>6.3108761401252655E-2</v>
      </c>
      <c r="N23" s="576"/>
      <c r="P23" s="617"/>
      <c r="Q23" s="617"/>
      <c r="R23" s="617"/>
      <c r="S23" s="617"/>
      <c r="T23" s="617"/>
    </row>
    <row r="24" spans="1:20" s="435" customFormat="1" ht="11.4">
      <c r="A24" s="477" t="s">
        <v>39</v>
      </c>
      <c r="B24" s="460">
        <f t="shared" si="4"/>
        <v>118134</v>
      </c>
      <c r="C24" s="220"/>
      <c r="D24" s="460">
        <v>717</v>
      </c>
      <c r="E24" s="460" t="s">
        <v>184</v>
      </c>
      <c r="F24" s="460">
        <v>117417</v>
      </c>
      <c r="G24" s="460"/>
      <c r="H24" s="460"/>
      <c r="I24" s="223">
        <f t="shared" ref="I24:I28" si="5">B24*100/SUM($B$23:$B$28)</f>
        <v>67.389233375736595</v>
      </c>
      <c r="J24" s="223"/>
      <c r="K24" s="223">
        <f t="shared" ref="K24:K28" si="6">D24*100/SUM($D$23:$D$28)</f>
        <v>9.7723865340057241</v>
      </c>
      <c r="L24" s="223"/>
      <c r="M24" s="223">
        <f t="shared" ref="M24:M28" si="7">F24*100/SUM($F$23:$F$28)</f>
        <v>69.906051296706437</v>
      </c>
      <c r="N24" s="445"/>
    </row>
    <row r="25" spans="1:20" s="435" customFormat="1" ht="11.4">
      <c r="A25" s="477" t="s">
        <v>27</v>
      </c>
      <c r="B25" s="460">
        <f t="shared" si="4"/>
        <v>50399</v>
      </c>
      <c r="C25" s="220"/>
      <c r="D25" s="460">
        <v>5100</v>
      </c>
      <c r="E25" s="460"/>
      <c r="F25" s="460">
        <v>45299</v>
      </c>
      <c r="G25" s="460"/>
      <c r="H25" s="460"/>
      <c r="I25" s="223">
        <f t="shared" si="5"/>
        <v>28.749978608222428</v>
      </c>
      <c r="J25" s="223"/>
      <c r="K25" s="223">
        <f t="shared" si="6"/>
        <v>69.510699195856617</v>
      </c>
      <c r="L25" s="223"/>
      <c r="M25" s="223">
        <f t="shared" si="7"/>
        <v>26.969469648257959</v>
      </c>
      <c r="N25" s="445"/>
    </row>
    <row r="26" spans="1:20" s="435" customFormat="1" ht="11.4">
      <c r="A26" s="477" t="s">
        <v>28</v>
      </c>
      <c r="B26" s="460">
        <f t="shared" si="4"/>
        <v>5126</v>
      </c>
      <c r="C26" s="220"/>
      <c r="D26" s="460">
        <v>1378</v>
      </c>
      <c r="E26" s="460"/>
      <c r="F26" s="460">
        <v>3748</v>
      </c>
      <c r="G26" s="460"/>
      <c r="H26" s="460"/>
      <c r="I26" s="223">
        <f t="shared" si="5"/>
        <v>2.9241133821256011</v>
      </c>
      <c r="J26" s="223"/>
      <c r="K26" s="223">
        <f t="shared" si="6"/>
        <v>18.781518331743218</v>
      </c>
      <c r="L26" s="223"/>
      <c r="M26" s="223">
        <f t="shared" si="7"/>
        <v>2.231430544640518</v>
      </c>
      <c r="N26" s="445"/>
    </row>
    <row r="27" spans="1:20" s="435" customFormat="1" ht="11.4">
      <c r="A27" s="477" t="s">
        <v>29</v>
      </c>
      <c r="B27" s="460">
        <f t="shared" si="4"/>
        <v>996</v>
      </c>
      <c r="C27" s="220" t="s">
        <v>184</v>
      </c>
      <c r="D27" s="460">
        <v>37</v>
      </c>
      <c r="E27" s="460" t="s">
        <v>184</v>
      </c>
      <c r="F27" s="460">
        <v>959</v>
      </c>
      <c r="G27" s="460" t="s">
        <v>184</v>
      </c>
      <c r="H27" s="460"/>
      <c r="I27" s="223">
        <f t="shared" si="5"/>
        <v>0.56816561228971885</v>
      </c>
      <c r="J27" s="223"/>
      <c r="K27" s="223">
        <f t="shared" si="6"/>
        <v>0.50429330789150884</v>
      </c>
      <c r="L27" s="223"/>
      <c r="M27" s="223">
        <f t="shared" si="7"/>
        <v>0.57095568097925742</v>
      </c>
      <c r="N27" s="445"/>
    </row>
    <row r="28" spans="1:20" s="435" customFormat="1" ht="11.4">
      <c r="A28" s="477" t="s">
        <v>30</v>
      </c>
      <c r="B28" s="460">
        <f t="shared" si="4"/>
        <v>540</v>
      </c>
      <c r="C28" s="220" t="s">
        <v>184</v>
      </c>
      <c r="D28" s="460">
        <v>105</v>
      </c>
      <c r="E28" s="460" t="s">
        <v>184</v>
      </c>
      <c r="F28" s="460">
        <v>435</v>
      </c>
      <c r="G28" s="460" t="s">
        <v>184</v>
      </c>
      <c r="H28" s="460"/>
      <c r="I28" s="223">
        <f t="shared" si="5"/>
        <v>0.30804159702454637</v>
      </c>
      <c r="J28" s="223"/>
      <c r="K28" s="223">
        <f t="shared" si="6"/>
        <v>1.4311026305029304</v>
      </c>
      <c r="L28" s="223"/>
      <c r="M28" s="223">
        <f t="shared" si="7"/>
        <v>0.25898406801457458</v>
      </c>
      <c r="N28" s="445"/>
    </row>
    <row r="29" spans="1:20" s="435" customFormat="1" ht="11.4">
      <c r="A29" s="477" t="s">
        <v>3</v>
      </c>
      <c r="B29" s="460">
        <f t="shared" si="4"/>
        <v>1312</v>
      </c>
      <c r="C29" s="220" t="s">
        <v>184</v>
      </c>
      <c r="D29" s="460">
        <v>0</v>
      </c>
      <c r="E29" s="460"/>
      <c r="F29" s="460">
        <v>1312</v>
      </c>
      <c r="G29" s="460" t="s">
        <v>184</v>
      </c>
      <c r="H29" s="460"/>
      <c r="I29" s="249" t="s">
        <v>108</v>
      </c>
      <c r="J29" s="223"/>
      <c r="K29" s="249">
        <v>0</v>
      </c>
      <c r="L29" s="223"/>
      <c r="M29" s="249" t="s">
        <v>108</v>
      </c>
      <c r="N29" s="445"/>
    </row>
    <row r="30" spans="1:20" s="435" customFormat="1" ht="6" customHeight="1">
      <c r="A30" s="477"/>
      <c r="B30" s="460"/>
      <c r="C30" s="220"/>
      <c r="D30" s="460"/>
      <c r="E30" s="575"/>
      <c r="F30" s="460"/>
      <c r="G30" s="461"/>
      <c r="H30" s="461"/>
      <c r="I30" s="223"/>
      <c r="J30" s="223"/>
      <c r="K30" s="223"/>
      <c r="L30" s="223"/>
      <c r="M30" s="223"/>
      <c r="N30" s="445"/>
    </row>
    <row r="31" spans="1:20" s="435" customFormat="1" ht="12">
      <c r="A31" s="503" t="s">
        <v>15</v>
      </c>
      <c r="B31" s="532">
        <f t="shared" ref="B31:B38" si="8">D31+F31</f>
        <v>24927</v>
      </c>
      <c r="C31" s="220"/>
      <c r="D31" s="532">
        <f>SUM(D32:D38)</f>
        <v>19505</v>
      </c>
      <c r="E31" s="575"/>
      <c r="F31" s="532">
        <f>SUM(F32:F38)</f>
        <v>5422</v>
      </c>
      <c r="G31" s="461"/>
      <c r="H31" s="461"/>
      <c r="I31" s="304">
        <f>SUM(I32:I37)</f>
        <v>100</v>
      </c>
      <c r="J31" s="304"/>
      <c r="K31" s="304">
        <f>SUM(K32:K37)</f>
        <v>100</v>
      </c>
      <c r="L31" s="304"/>
      <c r="M31" s="304">
        <f>SUM(M32:M37)</f>
        <v>100.00000000000001</v>
      </c>
      <c r="N31" s="459"/>
    </row>
    <row r="32" spans="1:20" s="435" customFormat="1" ht="12">
      <c r="A32" s="548" t="s">
        <v>187</v>
      </c>
      <c r="B32" s="460">
        <f t="shared" si="8"/>
        <v>816</v>
      </c>
      <c r="C32" s="220" t="s">
        <v>184</v>
      </c>
      <c r="D32" s="460">
        <v>0</v>
      </c>
      <c r="E32" s="460"/>
      <c r="F32" s="460">
        <v>816</v>
      </c>
      <c r="G32" s="461" t="s">
        <v>184</v>
      </c>
      <c r="H32" s="461"/>
      <c r="I32" s="223">
        <f>B32*100/SUM($B$32:$B$37)</f>
        <v>3.552923760177646</v>
      </c>
      <c r="J32" s="304"/>
      <c r="K32" s="223">
        <f>D32*100/SUM($D$32:$D$37)</f>
        <v>0</v>
      </c>
      <c r="L32" s="304"/>
      <c r="M32" s="223">
        <f>F32*100/SUM($F$32:$F$37)</f>
        <v>15.984329089128305</v>
      </c>
      <c r="N32" s="459"/>
    </row>
    <row r="33" spans="1:14" s="435" customFormat="1" ht="11.4">
      <c r="A33" s="477" t="s">
        <v>39</v>
      </c>
      <c r="B33" s="460">
        <f t="shared" si="8"/>
        <v>5938</v>
      </c>
      <c r="C33" s="220"/>
      <c r="D33" s="460">
        <v>4435</v>
      </c>
      <c r="E33" s="460" t="s">
        <v>184</v>
      </c>
      <c r="F33" s="460">
        <v>1503</v>
      </c>
      <c r="G33" s="461" t="s">
        <v>184</v>
      </c>
      <c r="H33" s="461"/>
      <c r="I33" s="223">
        <f t="shared" ref="I33:I37" si="9">B33*100/SUM($B$32:$B$37)</f>
        <v>25.854486872469195</v>
      </c>
      <c r="J33" s="223"/>
      <c r="K33" s="223">
        <f t="shared" ref="K33:K37" si="10">D33*100/SUM($D$32:$D$37)</f>
        <v>24.829246444966969</v>
      </c>
      <c r="L33" s="223"/>
      <c r="M33" s="223">
        <f t="shared" ref="M33:M37" si="11">F33*100/SUM($F$32:$F$37)</f>
        <v>29.441723800195888</v>
      </c>
      <c r="N33" s="445"/>
    </row>
    <row r="34" spans="1:14" s="435" customFormat="1" ht="11.4">
      <c r="A34" s="477" t="s">
        <v>27</v>
      </c>
      <c r="B34" s="460">
        <f t="shared" si="8"/>
        <v>8627</v>
      </c>
      <c r="C34" s="220"/>
      <c r="D34" s="460">
        <v>8019</v>
      </c>
      <c r="E34" s="460"/>
      <c r="F34" s="460">
        <v>608</v>
      </c>
      <c r="G34" s="461" t="s">
        <v>184</v>
      </c>
      <c r="H34" s="461"/>
      <c r="I34" s="223">
        <f t="shared" si="9"/>
        <v>37.562589802760485</v>
      </c>
      <c r="J34" s="223"/>
      <c r="K34" s="223">
        <f t="shared" si="10"/>
        <v>44.89418878065166</v>
      </c>
      <c r="L34" s="223"/>
      <c r="M34" s="223">
        <f t="shared" si="11"/>
        <v>11.909892262487757</v>
      </c>
      <c r="N34" s="445"/>
    </row>
    <row r="35" spans="1:14" s="435" customFormat="1" ht="11.4">
      <c r="A35" s="477" t="s">
        <v>28</v>
      </c>
      <c r="B35" s="460">
        <f t="shared" si="8"/>
        <v>5965</v>
      </c>
      <c r="C35" s="220"/>
      <c r="D35" s="460">
        <v>3879</v>
      </c>
      <c r="E35" s="460" t="s">
        <v>184</v>
      </c>
      <c r="F35" s="460">
        <v>2086</v>
      </c>
      <c r="G35" s="461" t="s">
        <v>184</v>
      </c>
      <c r="H35" s="461"/>
      <c r="I35" s="223">
        <f t="shared" si="9"/>
        <v>25.972046849828015</v>
      </c>
      <c r="J35" s="223"/>
      <c r="K35" s="223">
        <f t="shared" si="10"/>
        <v>21.716493113873028</v>
      </c>
      <c r="L35" s="223"/>
      <c r="M35" s="223">
        <f t="shared" si="11"/>
        <v>40.861900097943192</v>
      </c>
      <c r="N35" s="445"/>
    </row>
    <row r="36" spans="1:14" s="435" customFormat="1" ht="11.4">
      <c r="A36" s="477" t="s">
        <v>29</v>
      </c>
      <c r="B36" s="460">
        <f t="shared" si="8"/>
        <v>971</v>
      </c>
      <c r="C36" s="220" t="s">
        <v>184</v>
      </c>
      <c r="D36" s="460">
        <v>926</v>
      </c>
      <c r="E36" s="460" t="s">
        <v>184</v>
      </c>
      <c r="F36" s="460">
        <v>45</v>
      </c>
      <c r="G36" s="461" t="s">
        <v>184</v>
      </c>
      <c r="H36" s="461"/>
      <c r="I36" s="223">
        <f t="shared" si="9"/>
        <v>4.2278051116819784</v>
      </c>
      <c r="J36" s="223"/>
      <c r="K36" s="223">
        <f t="shared" si="10"/>
        <v>5.1841899003471053</v>
      </c>
      <c r="L36" s="223"/>
      <c r="M36" s="223">
        <f t="shared" si="11"/>
        <v>0.88148873653281101</v>
      </c>
      <c r="N36" s="445"/>
    </row>
    <row r="37" spans="1:14" s="435" customFormat="1" ht="11.4">
      <c r="A37" s="477" t="s">
        <v>30</v>
      </c>
      <c r="B37" s="460">
        <f t="shared" si="8"/>
        <v>650</v>
      </c>
      <c r="C37" s="220" t="s">
        <v>184</v>
      </c>
      <c r="D37" s="460">
        <v>603</v>
      </c>
      <c r="E37" s="460" t="s">
        <v>184</v>
      </c>
      <c r="F37" s="460">
        <v>47</v>
      </c>
      <c r="G37" s="461" t="s">
        <v>184</v>
      </c>
      <c r="H37" s="461"/>
      <c r="I37" s="223">
        <f t="shared" si="9"/>
        <v>2.830147603082684</v>
      </c>
      <c r="J37" s="223"/>
      <c r="K37" s="223">
        <f t="shared" si="10"/>
        <v>3.3758817601612363</v>
      </c>
      <c r="L37" s="223"/>
      <c r="M37" s="223">
        <f t="shared" si="11"/>
        <v>0.92066601371204704</v>
      </c>
      <c r="N37" s="445"/>
    </row>
    <row r="38" spans="1:14" s="435" customFormat="1" ht="11.4">
      <c r="A38" s="477" t="s">
        <v>3</v>
      </c>
      <c r="B38" s="460">
        <f t="shared" si="8"/>
        <v>1960</v>
      </c>
      <c r="C38" s="220" t="s">
        <v>184</v>
      </c>
      <c r="D38" s="460">
        <v>1643</v>
      </c>
      <c r="E38" s="460" t="s">
        <v>184</v>
      </c>
      <c r="F38" s="460">
        <v>317</v>
      </c>
      <c r="G38" s="461" t="s">
        <v>184</v>
      </c>
      <c r="H38" s="461"/>
      <c r="I38" s="249" t="s">
        <v>108</v>
      </c>
      <c r="J38" s="223"/>
      <c r="K38" s="249" t="s">
        <v>108</v>
      </c>
      <c r="L38" s="223"/>
      <c r="M38" s="249" t="s">
        <v>108</v>
      </c>
      <c r="N38" s="445"/>
    </row>
    <row r="39" spans="1:14" s="435" customFormat="1" ht="6" customHeight="1">
      <c r="A39" s="437"/>
      <c r="B39" s="460"/>
      <c r="C39" s="220"/>
      <c r="D39" s="552"/>
      <c r="E39" s="575"/>
      <c r="F39" s="460"/>
      <c r="G39" s="461"/>
      <c r="H39" s="461"/>
      <c r="I39" s="223"/>
      <c r="J39" s="223"/>
      <c r="K39" s="223"/>
      <c r="L39" s="223"/>
      <c r="M39" s="223"/>
      <c r="N39" s="445"/>
    </row>
    <row r="40" spans="1:14" s="435" customFormat="1" ht="12">
      <c r="A40" s="505" t="s">
        <v>18</v>
      </c>
      <c r="B40" s="532">
        <f t="shared" ref="B40:B45" si="12">D40+F40</f>
        <v>58857</v>
      </c>
      <c r="C40" s="220"/>
      <c r="D40" s="532">
        <f>SUM(D41:D46)</f>
        <v>38530</v>
      </c>
      <c r="E40" s="575"/>
      <c r="F40" s="532">
        <f>SUM(F41:F46)</f>
        <v>20327</v>
      </c>
      <c r="G40" s="461"/>
      <c r="H40" s="461"/>
      <c r="I40" s="304">
        <f>SUM(I41:I45)</f>
        <v>100</v>
      </c>
      <c r="J40" s="304"/>
      <c r="K40" s="304">
        <f>SUM(K41:K45)</f>
        <v>100</v>
      </c>
      <c r="L40" s="304"/>
      <c r="M40" s="304">
        <f>SUM(M41:M45)</f>
        <v>100</v>
      </c>
      <c r="N40" s="459"/>
    </row>
    <row r="41" spans="1:14" s="435" customFormat="1" ht="11.4">
      <c r="A41" s="477" t="s">
        <v>39</v>
      </c>
      <c r="B41" s="460">
        <f t="shared" si="12"/>
        <v>13794</v>
      </c>
      <c r="C41" s="220"/>
      <c r="D41" s="460">
        <v>5083</v>
      </c>
      <c r="E41" s="460" t="s">
        <v>184</v>
      </c>
      <c r="F41" s="460">
        <v>8711</v>
      </c>
      <c r="G41" s="461"/>
      <c r="H41" s="461"/>
      <c r="I41" s="223">
        <f>B41*100/SUM($B$41:$B$45)</f>
        <v>24.377485199257755</v>
      </c>
      <c r="J41" s="223"/>
      <c r="K41" s="223">
        <f>D41*100/SUM($D$41:$D$45)</f>
        <v>13.879635191961116</v>
      </c>
      <c r="L41" s="223"/>
      <c r="M41" s="223">
        <f>F41*100/SUM($F$41:$F$45)</f>
        <v>43.635726093272552</v>
      </c>
      <c r="N41" s="445"/>
    </row>
    <row r="42" spans="1:14" s="435" customFormat="1" ht="11.4">
      <c r="A42" s="477" t="s">
        <v>27</v>
      </c>
      <c r="B42" s="460">
        <f t="shared" si="12"/>
        <v>22379</v>
      </c>
      <c r="C42" s="220"/>
      <c r="D42" s="460">
        <v>14903</v>
      </c>
      <c r="E42" s="460"/>
      <c r="F42" s="460">
        <v>7476</v>
      </c>
      <c r="G42" s="461"/>
      <c r="H42" s="461"/>
      <c r="I42" s="223">
        <f t="shared" ref="I42:I45" si="13">B42*100/SUM($B$41:$B$45)</f>
        <v>39.549350534593977</v>
      </c>
      <c r="J42" s="223"/>
      <c r="K42" s="223">
        <f t="shared" ref="K42:K45" si="14">D42*100/SUM($D$41:$D$45)</f>
        <v>40.694118289552726</v>
      </c>
      <c r="L42" s="223"/>
      <c r="M42" s="223">
        <f t="shared" ref="M42:M45" si="15">F42*100/SUM($F$41:$F$45)</f>
        <v>37.449281170164802</v>
      </c>
      <c r="N42" s="445"/>
    </row>
    <row r="43" spans="1:14" s="435" customFormat="1" ht="11.4">
      <c r="A43" s="477" t="s">
        <v>28</v>
      </c>
      <c r="B43" s="460">
        <f t="shared" si="12"/>
        <v>13927</v>
      </c>
      <c r="C43" s="220"/>
      <c r="D43" s="460">
        <v>11248</v>
      </c>
      <c r="E43" s="460"/>
      <c r="F43" s="460">
        <v>2679</v>
      </c>
      <c r="G43" s="461" t="s">
        <v>184</v>
      </c>
      <c r="H43" s="461"/>
      <c r="I43" s="223">
        <f t="shared" si="13"/>
        <v>24.612529822391092</v>
      </c>
      <c r="J43" s="223"/>
      <c r="K43" s="223">
        <f t="shared" si="14"/>
        <v>30.713778603025503</v>
      </c>
      <c r="L43" s="223"/>
      <c r="M43" s="223">
        <f t="shared" si="15"/>
        <v>13.41982667935681</v>
      </c>
      <c r="N43" s="445"/>
    </row>
    <row r="44" spans="1:14" s="435" customFormat="1" ht="11.4">
      <c r="A44" s="477" t="s">
        <v>29</v>
      </c>
      <c r="B44" s="460">
        <f t="shared" si="12"/>
        <v>5897</v>
      </c>
      <c r="C44" s="220"/>
      <c r="D44" s="460">
        <v>4970</v>
      </c>
      <c r="E44" s="460" t="s">
        <v>184</v>
      </c>
      <c r="F44" s="460">
        <v>927</v>
      </c>
      <c r="G44" s="461" t="s">
        <v>184</v>
      </c>
      <c r="H44" s="461"/>
      <c r="I44" s="223">
        <f t="shared" si="13"/>
        <v>10.421489794115049</v>
      </c>
      <c r="J44" s="223"/>
      <c r="K44" s="223">
        <f t="shared" si="14"/>
        <v>13.571077494402273</v>
      </c>
      <c r="L44" s="223"/>
      <c r="M44" s="223">
        <f t="shared" si="15"/>
        <v>4.6435906426889746</v>
      </c>
      <c r="N44" s="445"/>
    </row>
    <row r="45" spans="1:14" s="435" customFormat="1" ht="11.4">
      <c r="A45" s="477" t="s">
        <v>30</v>
      </c>
      <c r="B45" s="460">
        <f t="shared" si="12"/>
        <v>588</v>
      </c>
      <c r="C45" s="220" t="s">
        <v>184</v>
      </c>
      <c r="D45" s="460">
        <v>418</v>
      </c>
      <c r="E45" s="460" t="s">
        <v>184</v>
      </c>
      <c r="F45" s="460">
        <v>170</v>
      </c>
      <c r="G45" s="461" t="s">
        <v>184</v>
      </c>
      <c r="H45" s="461"/>
      <c r="I45" s="223">
        <f t="shared" si="13"/>
        <v>1.0391446496421313</v>
      </c>
      <c r="J45" s="223"/>
      <c r="K45" s="223">
        <f t="shared" si="14"/>
        <v>1.1413904210583803</v>
      </c>
      <c r="L45" s="223"/>
      <c r="M45" s="223">
        <f t="shared" si="15"/>
        <v>0.85157541451685614</v>
      </c>
      <c r="N45" s="445"/>
    </row>
    <row r="46" spans="1:14" s="435" customFormat="1" ht="11.4">
      <c r="A46" s="477" t="s">
        <v>3</v>
      </c>
      <c r="B46" s="460">
        <f>D46+F46</f>
        <v>2272</v>
      </c>
      <c r="C46" s="220" t="s">
        <v>184</v>
      </c>
      <c r="D46" s="460">
        <v>1908</v>
      </c>
      <c r="E46" s="460" t="s">
        <v>184</v>
      </c>
      <c r="F46" s="460">
        <v>364</v>
      </c>
      <c r="G46" s="461" t="s">
        <v>184</v>
      </c>
      <c r="H46" s="461"/>
      <c r="I46" s="249" t="s">
        <v>108</v>
      </c>
      <c r="J46" s="223"/>
      <c r="K46" s="249" t="s">
        <v>108</v>
      </c>
      <c r="L46" s="223"/>
      <c r="M46" s="249" t="s">
        <v>108</v>
      </c>
      <c r="N46" s="445"/>
    </row>
    <row r="47" spans="1:14" s="435" customFormat="1" ht="6" customHeight="1">
      <c r="A47" s="437"/>
      <c r="B47" s="552"/>
      <c r="C47" s="553"/>
      <c r="D47" s="552"/>
      <c r="E47" s="577"/>
      <c r="F47" s="552"/>
      <c r="G47" s="461"/>
      <c r="H47" s="461"/>
      <c r="I47" s="223"/>
      <c r="J47" s="223"/>
      <c r="K47" s="223"/>
      <c r="L47" s="223"/>
      <c r="M47" s="223"/>
      <c r="N47" s="445"/>
    </row>
    <row r="48" spans="1:14" s="435" customFormat="1" ht="13.8">
      <c r="A48" s="578" t="s">
        <v>164</v>
      </c>
      <c r="B48" s="532">
        <f>D48+F48</f>
        <v>1298</v>
      </c>
      <c r="C48" s="220" t="s">
        <v>184</v>
      </c>
      <c r="D48" s="532">
        <f>SUM(D49:D55)</f>
        <v>0</v>
      </c>
      <c r="E48" s="575"/>
      <c r="F48" s="532">
        <f>SUM(F49:F55)</f>
        <v>1298</v>
      </c>
      <c r="G48" s="460" t="s">
        <v>184</v>
      </c>
      <c r="H48" s="460"/>
      <c r="I48" s="304">
        <f>K48+M48</f>
        <v>100</v>
      </c>
      <c r="J48" s="304"/>
      <c r="K48" s="304">
        <f>D48*100/B48</f>
        <v>0</v>
      </c>
      <c r="L48" s="304"/>
      <c r="M48" s="304">
        <f>F48*100/B48</f>
        <v>100</v>
      </c>
      <c r="N48" s="576"/>
    </row>
    <row r="49" spans="1:14" s="435" customFormat="1" ht="12">
      <c r="A49" s="548" t="s">
        <v>187</v>
      </c>
      <c r="B49" s="460">
        <f>D49+F49</f>
        <v>78</v>
      </c>
      <c r="C49" s="220"/>
      <c r="D49" s="532">
        <v>0</v>
      </c>
      <c r="E49" s="532"/>
      <c r="F49" s="460">
        <v>78</v>
      </c>
      <c r="G49" s="460" t="s">
        <v>184</v>
      </c>
      <c r="H49" s="460"/>
      <c r="I49" s="223">
        <f>B49*100/SUM($B$49:$B$54)</f>
        <v>6.00924499229584</v>
      </c>
      <c r="J49" s="304"/>
      <c r="K49" s="223">
        <v>0</v>
      </c>
      <c r="L49" s="304"/>
      <c r="M49" s="223">
        <f>F49*100/SUM($F$49:$F$54)</f>
        <v>6.00924499229584</v>
      </c>
      <c r="N49" s="576"/>
    </row>
    <row r="50" spans="1:14" s="435" customFormat="1" ht="12">
      <c r="A50" s="477" t="s">
        <v>39</v>
      </c>
      <c r="B50" s="460">
        <f>D50+F50</f>
        <v>355</v>
      </c>
      <c r="C50" s="220" t="s">
        <v>184</v>
      </c>
      <c r="D50" s="460">
        <v>0</v>
      </c>
      <c r="E50" s="532"/>
      <c r="F50" s="460">
        <v>355</v>
      </c>
      <c r="G50" s="460" t="s">
        <v>184</v>
      </c>
      <c r="H50" s="460"/>
      <c r="I50" s="223">
        <f t="shared" ref="I50:I54" si="16">B50*100/SUM($B$49:$B$54)</f>
        <v>27.349768875192606</v>
      </c>
      <c r="J50" s="223"/>
      <c r="K50" s="223">
        <v>0</v>
      </c>
      <c r="L50" s="223"/>
      <c r="M50" s="223">
        <f>F50*100/SUM($F$49:$F$54)</f>
        <v>27.349768875192606</v>
      </c>
      <c r="N50" s="576"/>
    </row>
    <row r="51" spans="1:14" s="435" customFormat="1" ht="12">
      <c r="A51" s="477" t="s">
        <v>27</v>
      </c>
      <c r="B51" s="460">
        <f t="shared" ref="B51:B54" si="17">D51+F51</f>
        <v>240</v>
      </c>
      <c r="C51" s="220" t="s">
        <v>184</v>
      </c>
      <c r="D51" s="460">
        <v>0</v>
      </c>
      <c r="E51" s="532"/>
      <c r="F51" s="460">
        <v>240</v>
      </c>
      <c r="G51" s="460" t="s">
        <v>184</v>
      </c>
      <c r="H51" s="460"/>
      <c r="I51" s="223">
        <f t="shared" si="16"/>
        <v>18.489984591679509</v>
      </c>
      <c r="J51" s="223"/>
      <c r="K51" s="223">
        <v>0</v>
      </c>
      <c r="L51" s="223"/>
      <c r="M51" s="223">
        <f t="shared" ref="M51:M54" si="18">F51*100/SUM($F$49:$F$54)</f>
        <v>18.489984591679509</v>
      </c>
      <c r="N51" s="576"/>
    </row>
    <row r="52" spans="1:14" s="435" customFormat="1" ht="12">
      <c r="A52" s="477" t="s">
        <v>28</v>
      </c>
      <c r="B52" s="460">
        <f t="shared" si="17"/>
        <v>478</v>
      </c>
      <c r="C52" s="220" t="s">
        <v>184</v>
      </c>
      <c r="D52" s="460">
        <v>0</v>
      </c>
      <c r="E52" s="532"/>
      <c r="F52" s="460">
        <v>478</v>
      </c>
      <c r="G52" s="460" t="s">
        <v>184</v>
      </c>
      <c r="H52" s="460"/>
      <c r="I52" s="223">
        <f t="shared" si="16"/>
        <v>36.825885978428353</v>
      </c>
      <c r="J52" s="223"/>
      <c r="K52" s="223">
        <v>0</v>
      </c>
      <c r="L52" s="223"/>
      <c r="M52" s="223">
        <f t="shared" si="18"/>
        <v>36.825885978428353</v>
      </c>
      <c r="N52" s="576"/>
    </row>
    <row r="53" spans="1:14" s="435" customFormat="1" ht="12">
      <c r="A53" s="477" t="s">
        <v>29</v>
      </c>
      <c r="B53" s="460">
        <f t="shared" si="17"/>
        <v>147</v>
      </c>
      <c r="C53" s="220" t="s">
        <v>184</v>
      </c>
      <c r="D53" s="460">
        <v>0</v>
      </c>
      <c r="E53" s="532"/>
      <c r="F53" s="460">
        <v>147</v>
      </c>
      <c r="G53" s="460" t="s">
        <v>184</v>
      </c>
      <c r="H53" s="460"/>
      <c r="I53" s="223">
        <f t="shared" si="16"/>
        <v>11.325115562403697</v>
      </c>
      <c r="J53" s="223"/>
      <c r="K53" s="223">
        <v>0</v>
      </c>
      <c r="L53" s="223"/>
      <c r="M53" s="223">
        <f>F53*100/SUM($F$49:$F$54)</f>
        <v>11.325115562403697</v>
      </c>
      <c r="N53" s="576"/>
    </row>
    <row r="54" spans="1:14" s="435" customFormat="1" ht="12">
      <c r="A54" s="477" t="s">
        <v>30</v>
      </c>
      <c r="B54" s="460">
        <f t="shared" si="17"/>
        <v>0</v>
      </c>
      <c r="C54" s="220"/>
      <c r="D54" s="460">
        <v>0</v>
      </c>
      <c r="E54" s="532"/>
      <c r="F54" s="460">
        <v>0</v>
      </c>
      <c r="G54" s="460"/>
      <c r="H54" s="460"/>
      <c r="I54" s="223">
        <f t="shared" si="16"/>
        <v>0</v>
      </c>
      <c r="J54" s="223"/>
      <c r="K54" s="223">
        <v>0</v>
      </c>
      <c r="L54" s="223"/>
      <c r="M54" s="223">
        <f t="shared" si="18"/>
        <v>0</v>
      </c>
      <c r="N54" s="576"/>
    </row>
    <row r="55" spans="1:14" s="435" customFormat="1" ht="12">
      <c r="A55" s="477" t="s">
        <v>3</v>
      </c>
      <c r="B55" s="460">
        <v>0</v>
      </c>
      <c r="C55" s="220"/>
      <c r="D55" s="532">
        <v>0</v>
      </c>
      <c r="E55" s="532"/>
      <c r="F55" s="460">
        <v>0</v>
      </c>
      <c r="G55" s="460"/>
      <c r="H55" s="460"/>
      <c r="I55" s="249">
        <v>0</v>
      </c>
      <c r="J55" s="223"/>
      <c r="K55" s="249">
        <v>0</v>
      </c>
      <c r="L55" s="223"/>
      <c r="M55" s="249">
        <v>0</v>
      </c>
      <c r="N55" s="576"/>
    </row>
    <row r="56" spans="1:14" s="435" customFormat="1" ht="6" customHeight="1">
      <c r="B56" s="552"/>
      <c r="C56" s="553"/>
      <c r="D56" s="532"/>
      <c r="E56" s="532"/>
      <c r="F56" s="532"/>
      <c r="G56" s="532"/>
      <c r="H56" s="532"/>
      <c r="I56" s="223"/>
      <c r="J56" s="223"/>
      <c r="K56" s="223"/>
      <c r="L56" s="223"/>
      <c r="M56" s="223"/>
      <c r="N56" s="445"/>
    </row>
    <row r="57" spans="1:14" s="435" customFormat="1" ht="12">
      <c r="A57" s="578" t="s">
        <v>3</v>
      </c>
      <c r="B57" s="532">
        <f>B13-B22-B31-B40-B48</f>
        <v>2295</v>
      </c>
      <c r="C57" s="532" t="s">
        <v>184</v>
      </c>
      <c r="D57" s="532">
        <v>738</v>
      </c>
      <c r="E57" s="460" t="s">
        <v>184</v>
      </c>
      <c r="F57" s="532">
        <v>1556</v>
      </c>
      <c r="G57" s="460" t="s">
        <v>184</v>
      </c>
      <c r="H57" s="460"/>
      <c r="I57" s="496" t="s">
        <v>108</v>
      </c>
      <c r="J57" s="304"/>
      <c r="K57" s="496" t="s">
        <v>108</v>
      </c>
      <c r="L57" s="304"/>
      <c r="M57" s="496" t="s">
        <v>108</v>
      </c>
      <c r="N57" s="576"/>
    </row>
    <row r="58" spans="1:14" s="435" customFormat="1" ht="6" customHeight="1" thickBot="1">
      <c r="A58" s="448"/>
      <c r="B58" s="525"/>
      <c r="C58" s="525"/>
      <c r="D58" s="448"/>
      <c r="E58" s="448"/>
      <c r="F58" s="448"/>
      <c r="G58" s="448"/>
      <c r="H58" s="579"/>
      <c r="I58" s="448"/>
      <c r="J58" s="448"/>
      <c r="K58" s="448"/>
      <c r="L58" s="448"/>
      <c r="M58" s="448"/>
      <c r="N58" s="448"/>
    </row>
    <row r="59" spans="1:14" s="274" customFormat="1" ht="10.199999999999999">
      <c r="B59" s="486"/>
      <c r="C59" s="486"/>
      <c r="G59" s="429"/>
      <c r="H59" s="429"/>
      <c r="I59" s="429"/>
      <c r="J59" s="429"/>
      <c r="K59" s="429"/>
      <c r="L59" s="429"/>
      <c r="M59" s="429"/>
      <c r="N59" s="429"/>
    </row>
    <row r="60" spans="1:14" s="274" customFormat="1" ht="11.4">
      <c r="A60" s="641" t="s">
        <v>188</v>
      </c>
      <c r="B60" s="641"/>
      <c r="C60" s="641"/>
      <c r="D60" s="641"/>
      <c r="E60" s="641"/>
      <c r="F60" s="641"/>
      <c r="G60" s="641"/>
      <c r="H60" s="641"/>
    </row>
    <row r="61" spans="1:14" s="274" customFormat="1" ht="11.4">
      <c r="A61" s="429" t="s">
        <v>159</v>
      </c>
      <c r="B61" s="429"/>
      <c r="C61" s="453"/>
      <c r="D61" s="429"/>
      <c r="E61" s="453"/>
      <c r="F61" s="429"/>
      <c r="G61" s="453"/>
      <c r="H61" s="453"/>
      <c r="I61" s="429"/>
      <c r="J61" s="429"/>
    </row>
    <row r="62" spans="1:14" s="274" customFormat="1" ht="11.25" customHeight="1">
      <c r="A62" s="429" t="s">
        <v>165</v>
      </c>
      <c r="B62" s="573"/>
      <c r="C62" s="573"/>
      <c r="D62" s="573"/>
      <c r="E62" s="573"/>
      <c r="F62" s="573"/>
      <c r="G62" s="573"/>
      <c r="H62" s="573"/>
      <c r="I62" s="573"/>
      <c r="J62" s="573"/>
      <c r="K62" s="573"/>
      <c r="L62" s="573"/>
      <c r="M62" s="573"/>
      <c r="N62" s="574"/>
    </row>
    <row r="63" spans="1:14" s="269" customFormat="1" ht="10.199999999999999">
      <c r="A63" s="630" t="s">
        <v>150</v>
      </c>
      <c r="B63" s="631"/>
      <c r="C63" s="631"/>
      <c r="D63" s="631"/>
      <c r="E63" s="631"/>
      <c r="F63" s="631"/>
      <c r="G63" s="631"/>
      <c r="H63" s="631"/>
    </row>
    <row r="64" spans="1:14" s="274" customFormat="1" ht="10.199999999999999">
      <c r="A64" s="270" t="s">
        <v>26</v>
      </c>
    </row>
    <row r="65" spans="1:13" s="274" customFormat="1" ht="10.199999999999999">
      <c r="A65" s="273" t="s">
        <v>118</v>
      </c>
    </row>
    <row r="66" spans="1:13">
      <c r="A66" s="269" t="s">
        <v>213</v>
      </c>
    </row>
    <row r="67" spans="1:13">
      <c r="A67" s="274" t="s">
        <v>185</v>
      </c>
    </row>
    <row r="69" spans="1:13" ht="14.4">
      <c r="A69" s="611" t="s">
        <v>214</v>
      </c>
      <c r="B69" s="612"/>
      <c r="C69" s="612"/>
      <c r="D69" s="612"/>
      <c r="E69" s="612"/>
      <c r="F69" s="612"/>
      <c r="G69" s="612"/>
      <c r="H69" s="612"/>
      <c r="I69" s="612"/>
      <c r="J69" s="612"/>
      <c r="K69" s="612"/>
      <c r="L69" s="613"/>
      <c r="M69" s="613"/>
    </row>
    <row r="70" spans="1:13">
      <c r="A70" s="615" t="s">
        <v>215</v>
      </c>
      <c r="B70" s="615"/>
      <c r="C70" s="615"/>
      <c r="D70" s="615"/>
      <c r="E70" s="615"/>
      <c r="F70" s="615"/>
      <c r="G70" s="615"/>
      <c r="H70" s="615"/>
      <c r="I70" s="615"/>
      <c r="J70" s="615"/>
      <c r="K70" s="615"/>
      <c r="L70" s="615"/>
      <c r="M70" s="615"/>
    </row>
    <row r="71" spans="1:13">
      <c r="A71" s="615"/>
      <c r="B71" s="615"/>
      <c r="C71" s="615"/>
      <c r="D71" s="615"/>
      <c r="E71" s="615"/>
      <c r="F71" s="615"/>
      <c r="G71" s="615"/>
      <c r="H71" s="615"/>
      <c r="I71" s="615"/>
      <c r="J71" s="615"/>
      <c r="K71" s="615"/>
      <c r="L71" s="615"/>
      <c r="M71" s="615"/>
    </row>
    <row r="72" spans="1:13">
      <c r="A72" s="615"/>
      <c r="B72" s="615"/>
      <c r="C72" s="615"/>
      <c r="D72" s="615"/>
      <c r="E72" s="615"/>
      <c r="F72" s="615"/>
      <c r="G72" s="615"/>
      <c r="H72" s="615"/>
      <c r="I72" s="615"/>
      <c r="J72" s="615"/>
      <c r="K72" s="615"/>
      <c r="L72" s="615"/>
      <c r="M72" s="615"/>
    </row>
    <row r="73" spans="1:13">
      <c r="A73" s="615"/>
      <c r="B73" s="615"/>
      <c r="C73" s="615"/>
      <c r="D73" s="615"/>
      <c r="E73" s="615"/>
      <c r="F73" s="615"/>
      <c r="G73" s="615"/>
      <c r="H73" s="615"/>
      <c r="I73" s="615"/>
      <c r="J73" s="615"/>
      <c r="K73" s="615"/>
      <c r="L73" s="615"/>
      <c r="M73" s="615"/>
    </row>
  </sheetData>
  <mergeCells count="18">
    <mergeCell ref="P13:T23"/>
    <mergeCell ref="A1:N1"/>
    <mergeCell ref="D7:G7"/>
    <mergeCell ref="D10:E10"/>
    <mergeCell ref="F10:G10"/>
    <mergeCell ref="I4:N4"/>
    <mergeCell ref="I7:J10"/>
    <mergeCell ref="K7:N7"/>
    <mergeCell ref="K10:L10"/>
    <mergeCell ref="M10:N10"/>
    <mergeCell ref="A4:A10"/>
    <mergeCell ref="I5:N5"/>
    <mergeCell ref="B4:G4"/>
    <mergeCell ref="B7:C10"/>
    <mergeCell ref="B5:G5"/>
    <mergeCell ref="A70:M73"/>
    <mergeCell ref="A63:H63"/>
    <mergeCell ref="A60:H60"/>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9"/>
  <sheetViews>
    <sheetView zoomScaleNormal="100" workbookViewId="0">
      <pane xSplit="1" ySplit="11" topLeftCell="B12" activePane="bottomRight" state="frozen"/>
      <selection activeCell="B12" sqref="B12"/>
      <selection pane="topRight" activeCell="B12" sqref="B12"/>
      <selection pane="bottomLeft" activeCell="B12" sqref="B12"/>
      <selection pane="bottomRight" activeCell="A11" sqref="A11"/>
    </sheetView>
  </sheetViews>
  <sheetFormatPr defaultColWidth="11.44140625" defaultRowHeight="13.2"/>
  <cols>
    <col min="1" max="1" width="25.6640625" style="432" customWidth="1"/>
    <col min="2" max="2" width="8.6640625" style="432" customWidth="1"/>
    <col min="3" max="3" width="2.6640625" style="456" customWidth="1"/>
    <col min="4" max="4" width="8.6640625" style="432" customWidth="1"/>
    <col min="5" max="5" width="2.6640625" style="456" customWidth="1"/>
    <col min="6" max="6" width="8.6640625" style="432" customWidth="1"/>
    <col min="7" max="8" width="2.6640625" style="456"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7.109375" style="432" customWidth="1"/>
    <col min="16" max="16384" width="11.44140625" style="432"/>
  </cols>
  <sheetData>
    <row r="1" spans="1:20" ht="38.25" customHeight="1">
      <c r="A1" s="636" t="s">
        <v>228</v>
      </c>
      <c r="B1" s="636"/>
      <c r="C1" s="636"/>
      <c r="D1" s="636"/>
      <c r="E1" s="636"/>
      <c r="F1" s="636"/>
      <c r="G1" s="636"/>
      <c r="H1" s="636"/>
      <c r="I1" s="636"/>
      <c r="J1" s="636"/>
      <c r="K1" s="636"/>
      <c r="L1" s="636"/>
      <c r="M1" s="636"/>
      <c r="N1" s="636"/>
      <c r="O1" s="469"/>
    </row>
    <row r="2" spans="1:20" ht="6" customHeight="1" thickBot="1">
      <c r="A2" s="433"/>
      <c r="B2" s="433"/>
      <c r="C2" s="434"/>
      <c r="D2" s="433"/>
      <c r="E2" s="434"/>
      <c r="F2" s="433"/>
      <c r="G2" s="434"/>
      <c r="H2" s="434"/>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0" t="s">
        <v>229</v>
      </c>
      <c r="B4" s="619" t="s">
        <v>43</v>
      </c>
      <c r="C4" s="619"/>
      <c r="D4" s="619"/>
      <c r="E4" s="619"/>
      <c r="F4" s="619"/>
      <c r="G4" s="619"/>
      <c r="H4" s="204"/>
      <c r="I4" s="629" t="s">
        <v>44</v>
      </c>
      <c r="J4" s="629"/>
      <c r="K4" s="629"/>
      <c r="L4" s="629"/>
      <c r="M4" s="629"/>
      <c r="N4" s="629"/>
    </row>
    <row r="5" spans="1:20" s="435" customFormat="1" ht="16.2" customHeight="1">
      <c r="A5" s="640"/>
      <c r="B5" s="626"/>
      <c r="C5" s="626"/>
      <c r="D5" s="626"/>
      <c r="E5" s="626"/>
      <c r="F5" s="626"/>
      <c r="G5" s="626"/>
      <c r="H5" s="54"/>
      <c r="I5" s="626"/>
      <c r="J5" s="626"/>
      <c r="K5" s="626"/>
      <c r="L5" s="626"/>
      <c r="M5" s="626"/>
      <c r="N5" s="626"/>
    </row>
    <row r="6" spans="1:20" s="435" customFormat="1" ht="6" customHeight="1">
      <c r="A6" s="640"/>
      <c r="B6" s="114"/>
      <c r="C6" s="115"/>
      <c r="D6" s="114"/>
      <c r="E6" s="115"/>
      <c r="F6" s="114"/>
      <c r="G6" s="115"/>
      <c r="H6" s="115"/>
      <c r="I6" s="114"/>
      <c r="J6" s="114"/>
      <c r="K6" s="114"/>
      <c r="L6" s="114"/>
      <c r="M6" s="114"/>
      <c r="N6" s="114"/>
    </row>
    <row r="7" spans="1:20" s="435" customFormat="1" ht="25.5" customHeight="1">
      <c r="A7" s="640"/>
      <c r="B7" s="637" t="s">
        <v>0</v>
      </c>
      <c r="C7" s="637"/>
      <c r="D7" s="638" t="s">
        <v>54</v>
      </c>
      <c r="E7" s="638"/>
      <c r="F7" s="638"/>
      <c r="G7" s="638"/>
      <c r="H7" s="200"/>
      <c r="I7" s="637" t="s">
        <v>0</v>
      </c>
      <c r="J7" s="637"/>
      <c r="K7" s="638" t="s">
        <v>54</v>
      </c>
      <c r="L7" s="638"/>
      <c r="M7" s="638"/>
      <c r="N7" s="638"/>
    </row>
    <row r="8" spans="1:20" s="435" customFormat="1" ht="6" customHeight="1">
      <c r="A8" s="640"/>
      <c r="B8" s="637"/>
      <c r="C8" s="637"/>
      <c r="D8" s="116"/>
      <c r="E8" s="122"/>
      <c r="F8" s="116"/>
      <c r="G8" s="117"/>
      <c r="H8" s="118"/>
      <c r="I8" s="637"/>
      <c r="J8" s="637"/>
      <c r="K8" s="116"/>
      <c r="L8" s="116"/>
      <c r="M8" s="116"/>
      <c r="N8" s="116"/>
    </row>
    <row r="9" spans="1:20" s="435" customFormat="1" ht="6" customHeight="1">
      <c r="A9" s="640"/>
      <c r="B9" s="637"/>
      <c r="C9" s="637"/>
      <c r="D9" s="200"/>
      <c r="E9" s="161"/>
      <c r="F9" s="200"/>
      <c r="G9" s="118"/>
      <c r="H9" s="118"/>
      <c r="I9" s="637"/>
      <c r="J9" s="637"/>
      <c r="K9" s="200"/>
      <c r="L9" s="200"/>
      <c r="M9" s="200"/>
      <c r="N9" s="200"/>
    </row>
    <row r="10" spans="1:20" s="435" customFormat="1" ht="25.5" customHeight="1">
      <c r="A10" s="640"/>
      <c r="B10" s="637"/>
      <c r="C10" s="637"/>
      <c r="D10" s="639" t="s">
        <v>1</v>
      </c>
      <c r="E10" s="639"/>
      <c r="F10" s="639" t="s">
        <v>2</v>
      </c>
      <c r="G10" s="639"/>
      <c r="H10" s="201"/>
      <c r="I10" s="637"/>
      <c r="J10" s="637"/>
      <c r="K10" s="639" t="s">
        <v>1</v>
      </c>
      <c r="L10" s="639"/>
      <c r="M10" s="639" t="s">
        <v>2</v>
      </c>
      <c r="N10" s="639"/>
    </row>
    <row r="11" spans="1:20" s="435" customFormat="1" ht="6" customHeight="1">
      <c r="A11" s="119"/>
      <c r="B11" s="119"/>
      <c r="C11" s="120"/>
      <c r="D11" s="121"/>
      <c r="E11" s="122"/>
      <c r="F11" s="116"/>
      <c r="G11" s="117"/>
      <c r="H11" s="117"/>
      <c r="I11" s="123"/>
      <c r="J11" s="123"/>
      <c r="K11" s="121"/>
      <c r="L11" s="121"/>
      <c r="M11" s="116"/>
      <c r="N11" s="116"/>
    </row>
    <row r="12" spans="1:20" s="435" customFormat="1" ht="6" customHeight="1">
      <c r="A12" s="436"/>
      <c r="B12" s="437"/>
      <c r="C12" s="220"/>
      <c r="D12" s="437"/>
      <c r="E12" s="220"/>
      <c r="F12" s="437"/>
      <c r="G12" s="220"/>
      <c r="H12" s="220"/>
    </row>
    <row r="13" spans="1:20" s="435" customFormat="1" ht="13.8">
      <c r="A13" s="106" t="s">
        <v>46</v>
      </c>
      <c r="B13" s="35">
        <f>D13+F13</f>
        <v>263990</v>
      </c>
      <c r="C13" s="151"/>
      <c r="D13" s="126">
        <f>SUM(D14:D20)</f>
        <v>66112</v>
      </c>
      <c r="E13" s="151"/>
      <c r="F13" s="126">
        <f>SUM(F14:F20)</f>
        <v>197878</v>
      </c>
      <c r="G13" s="151"/>
      <c r="H13" s="151"/>
      <c r="I13" s="40">
        <f>SUM(I14:I19)</f>
        <v>100</v>
      </c>
      <c r="J13" s="40"/>
      <c r="K13" s="40">
        <f>SUM(K14:K19)</f>
        <v>100</v>
      </c>
      <c r="L13" s="40"/>
      <c r="M13" s="40">
        <f>SUM(M14:M19)</f>
        <v>100.00000000000001</v>
      </c>
      <c r="N13" s="106"/>
      <c r="P13" s="617"/>
      <c r="Q13" s="617"/>
      <c r="R13" s="617"/>
      <c r="S13" s="617"/>
      <c r="T13" s="617"/>
    </row>
    <row r="14" spans="1:20" s="435" customFormat="1" ht="11.4">
      <c r="A14" s="159" t="s">
        <v>6</v>
      </c>
      <c r="B14" s="45">
        <f>D14+F14</f>
        <v>78013</v>
      </c>
      <c r="C14" s="137"/>
      <c r="D14" s="45">
        <v>12601</v>
      </c>
      <c r="E14" s="45"/>
      <c r="F14" s="45">
        <v>65412</v>
      </c>
      <c r="G14" s="137"/>
      <c r="H14" s="137"/>
      <c r="I14" s="68">
        <f>B14*100/SUM($B$14:$B$19)</f>
        <v>29.561912412797419</v>
      </c>
      <c r="J14" s="68"/>
      <c r="K14" s="68">
        <f>D14*100/SUM($D$14:$D$19)</f>
        <v>19.06007986447241</v>
      </c>
      <c r="L14" s="68"/>
      <c r="M14" s="68">
        <f>F14*100/SUM($F$14:$F$19)</f>
        <v>33.072275450615571</v>
      </c>
      <c r="N14" s="135"/>
      <c r="P14" s="617"/>
      <c r="Q14" s="617"/>
      <c r="R14" s="617"/>
      <c r="S14" s="617"/>
      <c r="T14" s="617"/>
    </row>
    <row r="15" spans="1:20" s="435" customFormat="1" ht="11.4">
      <c r="A15" s="159" t="s">
        <v>7</v>
      </c>
      <c r="B15" s="45">
        <f t="shared" ref="B15:B19" si="0">D15+F15</f>
        <v>102058</v>
      </c>
      <c r="C15" s="137"/>
      <c r="D15" s="45">
        <v>20022</v>
      </c>
      <c r="E15" s="45"/>
      <c r="F15" s="45">
        <v>82036</v>
      </c>
      <c r="G15" s="137"/>
      <c r="H15" s="137"/>
      <c r="I15" s="68">
        <f t="shared" ref="I15:I18" si="1">B15*100/SUM($B$14:$B$19)</f>
        <v>38.673421827455407</v>
      </c>
      <c r="J15" s="68"/>
      <c r="K15" s="68">
        <f t="shared" ref="K15:K19" si="2">D15*100/SUM($D$14:$D$19)</f>
        <v>30.28497095837367</v>
      </c>
      <c r="L15" s="47"/>
      <c r="M15" s="68">
        <f t="shared" ref="M15:M19" si="3">F15*100/SUM($F$14:$F$19)</f>
        <v>41.477361781732689</v>
      </c>
      <c r="N15" s="135"/>
      <c r="P15" s="617"/>
      <c r="Q15" s="617"/>
      <c r="R15" s="617"/>
      <c r="S15" s="617"/>
      <c r="T15" s="617"/>
    </row>
    <row r="16" spans="1:20" s="435" customFormat="1" ht="11.4">
      <c r="A16" s="159" t="s">
        <v>8</v>
      </c>
      <c r="B16" s="45">
        <f t="shared" si="0"/>
        <v>56907</v>
      </c>
      <c r="C16" s="137"/>
      <c r="D16" s="45">
        <v>18615</v>
      </c>
      <c r="E16" s="45"/>
      <c r="F16" s="45">
        <v>38292</v>
      </c>
      <c r="G16" s="137"/>
      <c r="H16" s="137"/>
      <c r="I16" s="68">
        <f t="shared" si="1"/>
        <v>21.564095082551148</v>
      </c>
      <c r="J16" s="68"/>
      <c r="K16" s="68">
        <f t="shared" si="2"/>
        <v>28.156764278799614</v>
      </c>
      <c r="L16" s="47"/>
      <c r="M16" s="68">
        <f t="shared" si="3"/>
        <v>19.360416614000052</v>
      </c>
      <c r="N16" s="135"/>
      <c r="P16" s="617"/>
      <c r="Q16" s="617"/>
      <c r="R16" s="617"/>
      <c r="S16" s="617"/>
      <c r="T16" s="617"/>
    </row>
    <row r="17" spans="1:20" s="435" customFormat="1" ht="11.4">
      <c r="A17" s="159" t="s">
        <v>9</v>
      </c>
      <c r="B17" s="45">
        <f t="shared" si="0"/>
        <v>9475</v>
      </c>
      <c r="C17" s="137"/>
      <c r="D17" s="45">
        <v>3569</v>
      </c>
      <c r="E17" s="45" t="s">
        <v>184</v>
      </c>
      <c r="F17" s="45">
        <v>5906</v>
      </c>
      <c r="G17" s="137"/>
      <c r="H17" s="137"/>
      <c r="I17" s="68">
        <f t="shared" si="1"/>
        <v>3.5904159577410883</v>
      </c>
      <c r="J17" s="68"/>
      <c r="K17" s="68">
        <f t="shared" si="2"/>
        <v>5.3984148112294292</v>
      </c>
      <c r="L17" s="47"/>
      <c r="M17" s="68">
        <f t="shared" si="3"/>
        <v>2.9860707333720962</v>
      </c>
      <c r="N17" s="135"/>
      <c r="P17" s="617"/>
      <c r="Q17" s="617"/>
      <c r="R17" s="617"/>
      <c r="S17" s="617"/>
      <c r="T17" s="617"/>
    </row>
    <row r="18" spans="1:20" s="435" customFormat="1" ht="11.4">
      <c r="A18" s="164" t="s">
        <v>10</v>
      </c>
      <c r="B18" s="45">
        <f t="shared" si="0"/>
        <v>11938</v>
      </c>
      <c r="C18" s="137"/>
      <c r="D18" s="45">
        <v>7808</v>
      </c>
      <c r="E18" s="45"/>
      <c r="F18" s="45">
        <v>4130</v>
      </c>
      <c r="G18" s="137"/>
      <c r="H18" s="137"/>
      <c r="I18" s="68">
        <f t="shared" si="1"/>
        <v>4.5237346388932043</v>
      </c>
      <c r="J18" s="68"/>
      <c r="K18" s="68">
        <f t="shared" si="2"/>
        <v>11.81026137463698</v>
      </c>
      <c r="L18" s="47"/>
      <c r="M18" s="68">
        <f t="shared" si="3"/>
        <v>2.0881259953990443</v>
      </c>
      <c r="N18" s="135"/>
      <c r="P18" s="617"/>
      <c r="Q18" s="617"/>
      <c r="R18" s="617"/>
      <c r="S18" s="617"/>
      <c r="T18" s="617"/>
    </row>
    <row r="19" spans="1:20" s="435" customFormat="1" ht="11.4">
      <c r="A19" s="164" t="s">
        <v>23</v>
      </c>
      <c r="B19" s="45">
        <f t="shared" si="0"/>
        <v>5506</v>
      </c>
      <c r="C19" s="137"/>
      <c r="D19" s="45">
        <v>3497</v>
      </c>
      <c r="E19" s="45"/>
      <c r="F19" s="45">
        <v>2009</v>
      </c>
      <c r="G19" s="137" t="s">
        <v>184</v>
      </c>
      <c r="H19" s="137"/>
      <c r="I19" s="68">
        <f>B19*100/SUM($B$14:$B$19)</f>
        <v>2.0864200805617341</v>
      </c>
      <c r="J19" s="68"/>
      <c r="K19" s="68">
        <f t="shared" si="2"/>
        <v>5.2895087124878994</v>
      </c>
      <c r="L19" s="47"/>
      <c r="M19" s="68">
        <f t="shared" si="3"/>
        <v>1.0157494248805521</v>
      </c>
      <c r="N19" s="135"/>
      <c r="P19" s="617"/>
      <c r="Q19" s="617"/>
      <c r="R19" s="617"/>
      <c r="S19" s="617"/>
      <c r="T19" s="617"/>
    </row>
    <row r="20" spans="1:20" s="435" customFormat="1" ht="11.4">
      <c r="A20" s="159" t="s">
        <v>3</v>
      </c>
      <c r="B20" s="45">
        <f>D20+F20</f>
        <v>93</v>
      </c>
      <c r="C20" s="137" t="s">
        <v>184</v>
      </c>
      <c r="D20" s="45">
        <v>0</v>
      </c>
      <c r="E20" s="45"/>
      <c r="F20" s="45">
        <v>93</v>
      </c>
      <c r="G20" s="137" t="s">
        <v>184</v>
      </c>
      <c r="H20" s="137"/>
      <c r="I20" s="74" t="s">
        <v>108</v>
      </c>
      <c r="J20" s="47"/>
      <c r="K20" s="74">
        <v>0</v>
      </c>
      <c r="L20" s="47"/>
      <c r="M20" s="74" t="s">
        <v>108</v>
      </c>
      <c r="N20" s="135"/>
      <c r="P20" s="617"/>
      <c r="Q20" s="617"/>
      <c r="R20" s="617"/>
      <c r="S20" s="617"/>
      <c r="T20" s="617"/>
    </row>
    <row r="21" spans="1:20" s="435" customFormat="1" ht="6" customHeight="1">
      <c r="A21" s="437"/>
      <c r="B21" s="580"/>
      <c r="C21" s="581"/>
      <c r="D21" s="460"/>
      <c r="E21" s="444"/>
      <c r="F21" s="460"/>
      <c r="G21" s="444"/>
      <c r="H21" s="444"/>
      <c r="I21" s="223"/>
      <c r="J21" s="223"/>
      <c r="K21" s="223"/>
      <c r="L21" s="223"/>
      <c r="M21" s="223"/>
      <c r="N21" s="445"/>
      <c r="P21" s="617"/>
      <c r="Q21" s="617"/>
      <c r="R21" s="617"/>
      <c r="S21" s="617"/>
      <c r="T21" s="617"/>
    </row>
    <row r="22" spans="1:20" s="435" customFormat="1" ht="24">
      <c r="A22" s="421" t="s">
        <v>14</v>
      </c>
      <c r="B22" s="439">
        <f>D22+F22</f>
        <v>176614</v>
      </c>
      <c r="C22" s="459"/>
      <c r="D22" s="439">
        <f>SUM(D23:D29)</f>
        <v>7337</v>
      </c>
      <c r="E22" s="459"/>
      <c r="F22" s="439">
        <f>SUM(F23:F29)</f>
        <v>169277</v>
      </c>
      <c r="G22" s="521"/>
      <c r="H22" s="521"/>
      <c r="I22" s="230">
        <f>SUM(I23:I28)</f>
        <v>100</v>
      </c>
      <c r="J22" s="230"/>
      <c r="K22" s="230">
        <f>SUM(K23:K28)</f>
        <v>100</v>
      </c>
      <c r="L22" s="230"/>
      <c r="M22" s="230">
        <f>SUM(M23:M28)</f>
        <v>100</v>
      </c>
      <c r="N22" s="459"/>
      <c r="P22" s="617"/>
      <c r="Q22" s="617"/>
      <c r="R22" s="617"/>
      <c r="S22" s="617"/>
      <c r="T22" s="617"/>
    </row>
    <row r="23" spans="1:20" s="435" customFormat="1" ht="11.4">
      <c r="A23" s="477" t="s">
        <v>6</v>
      </c>
      <c r="B23" s="443">
        <f>D23+F23</f>
        <v>55325</v>
      </c>
      <c r="C23" s="582"/>
      <c r="D23" s="443">
        <v>209</v>
      </c>
      <c r="E23" s="443" t="s">
        <v>184</v>
      </c>
      <c r="F23" s="443">
        <v>55116</v>
      </c>
      <c r="G23" s="582"/>
      <c r="H23" s="582"/>
      <c r="I23" s="239">
        <f>B23*100/SUM($B$23:$B$28)</f>
        <v>31.341880002945825</v>
      </c>
      <c r="J23" s="239"/>
      <c r="K23" s="239">
        <f>D23*100/SUM($D$23:$D$28)</f>
        <v>2.8485757121439281</v>
      </c>
      <c r="L23" s="239"/>
      <c r="M23" s="239">
        <f>F23*100/SUM($F$23:$F$28)</f>
        <v>32.577548704369207</v>
      </c>
      <c r="N23" s="445"/>
      <c r="P23" s="617"/>
      <c r="Q23" s="617"/>
      <c r="R23" s="617"/>
      <c r="S23" s="617"/>
      <c r="T23" s="617"/>
    </row>
    <row r="24" spans="1:20" s="435" customFormat="1" ht="11.4">
      <c r="A24" s="477" t="s">
        <v>7</v>
      </c>
      <c r="B24" s="443">
        <f t="shared" ref="B24:B29" si="4">D24+F24</f>
        <v>73690</v>
      </c>
      <c r="C24" s="582"/>
      <c r="D24" s="443">
        <v>1664</v>
      </c>
      <c r="E24" s="443"/>
      <c r="F24" s="443">
        <v>72026</v>
      </c>
      <c r="G24" s="582"/>
      <c r="H24" s="582"/>
      <c r="I24" s="239">
        <f t="shared" ref="I24:I28" si="5">B24*100/SUM($B$23:$B$28)</f>
        <v>41.745741299901994</v>
      </c>
      <c r="J24" s="239"/>
      <c r="K24" s="239">
        <f t="shared" ref="K24:K28" si="6">D24*100/SUM($D$23:$D$28)</f>
        <v>22.679569306255964</v>
      </c>
      <c r="L24" s="223"/>
      <c r="M24" s="239">
        <f t="shared" ref="M24:M28" si="7">F24*100/SUM($F$23:$F$28)</f>
        <v>42.572583695857766</v>
      </c>
      <c r="N24" s="445"/>
    </row>
    <row r="25" spans="1:20" s="435" customFormat="1" ht="11.4">
      <c r="A25" s="477" t="s">
        <v>8</v>
      </c>
      <c r="B25" s="443">
        <f t="shared" si="4"/>
        <v>36674</v>
      </c>
      <c r="C25" s="582"/>
      <c r="D25" s="443">
        <v>3180</v>
      </c>
      <c r="E25" s="443"/>
      <c r="F25" s="443">
        <v>33494</v>
      </c>
      <c r="G25" s="582"/>
      <c r="H25" s="582"/>
      <c r="I25" s="239">
        <f t="shared" si="5"/>
        <v>20.775998323145689</v>
      </c>
      <c r="J25" s="239"/>
      <c r="K25" s="239">
        <f t="shared" si="6"/>
        <v>43.341965380945894</v>
      </c>
      <c r="L25" s="223"/>
      <c r="M25" s="239">
        <f t="shared" si="7"/>
        <v>19.797380366937773</v>
      </c>
      <c r="N25" s="445"/>
    </row>
    <row r="26" spans="1:20" s="435" customFormat="1" ht="11.4">
      <c r="A26" s="477" t="s">
        <v>9</v>
      </c>
      <c r="B26" s="443">
        <f t="shared" si="4"/>
        <v>5108</v>
      </c>
      <c r="C26" s="582"/>
      <c r="D26" s="443">
        <v>386</v>
      </c>
      <c r="E26" s="443" t="s">
        <v>184</v>
      </c>
      <c r="F26" s="443">
        <v>4722</v>
      </c>
      <c r="G26" s="582"/>
      <c r="H26" s="582"/>
      <c r="I26" s="239">
        <f t="shared" si="5"/>
        <v>2.8937066977866657</v>
      </c>
      <c r="J26" s="239"/>
      <c r="K26" s="239">
        <f t="shared" si="6"/>
        <v>5.2610058607060104</v>
      </c>
      <c r="L26" s="223"/>
      <c r="M26" s="239">
        <f t="shared" si="7"/>
        <v>2.7910440703612633</v>
      </c>
      <c r="N26" s="447"/>
    </row>
    <row r="27" spans="1:20" s="435" customFormat="1" ht="11.4">
      <c r="A27" s="477" t="s">
        <v>10</v>
      </c>
      <c r="B27" s="443">
        <f t="shared" si="4"/>
        <v>4961</v>
      </c>
      <c r="C27" s="582"/>
      <c r="D27" s="443">
        <v>1674</v>
      </c>
      <c r="E27" s="443" t="s">
        <v>184</v>
      </c>
      <c r="F27" s="443">
        <v>3287</v>
      </c>
      <c r="G27" s="582"/>
      <c r="H27" s="582"/>
      <c r="I27" s="239">
        <f t="shared" si="5"/>
        <v>2.8104304870242069</v>
      </c>
      <c r="J27" s="239"/>
      <c r="K27" s="239">
        <f t="shared" si="6"/>
        <v>22.815864794875289</v>
      </c>
      <c r="L27" s="223"/>
      <c r="M27" s="239">
        <f t="shared" si="7"/>
        <v>1.9428551163230565</v>
      </c>
      <c r="N27" s="447"/>
    </row>
    <row r="28" spans="1:20" s="435" customFormat="1" ht="11.4">
      <c r="A28" s="477" t="s">
        <v>23</v>
      </c>
      <c r="B28" s="443">
        <f t="shared" si="4"/>
        <v>763</v>
      </c>
      <c r="C28" s="582" t="s">
        <v>184</v>
      </c>
      <c r="D28" s="443">
        <v>224</v>
      </c>
      <c r="E28" s="443" t="s">
        <v>184</v>
      </c>
      <c r="F28" s="443">
        <v>539</v>
      </c>
      <c r="G28" s="582" t="s">
        <v>184</v>
      </c>
      <c r="H28" s="582"/>
      <c r="I28" s="239">
        <f t="shared" si="5"/>
        <v>0.43224318919561977</v>
      </c>
      <c r="J28" s="239"/>
      <c r="K28" s="239">
        <f t="shared" si="6"/>
        <v>3.0530189450729179</v>
      </c>
      <c r="L28" s="223"/>
      <c r="M28" s="239">
        <f t="shared" si="7"/>
        <v>0.31858804615093628</v>
      </c>
      <c r="N28" s="447"/>
    </row>
    <row r="29" spans="1:20" s="435" customFormat="1" ht="11.4">
      <c r="A29" s="477" t="s">
        <v>3</v>
      </c>
      <c r="B29" s="443">
        <f t="shared" si="4"/>
        <v>93</v>
      </c>
      <c r="C29" s="582" t="s">
        <v>184</v>
      </c>
      <c r="D29" s="443">
        <v>0</v>
      </c>
      <c r="E29" s="443"/>
      <c r="F29" s="443">
        <v>93</v>
      </c>
      <c r="G29" s="582" t="s">
        <v>184</v>
      </c>
      <c r="H29" s="582"/>
      <c r="I29" s="321" t="s">
        <v>108</v>
      </c>
      <c r="J29" s="321"/>
      <c r="K29" s="321">
        <v>0</v>
      </c>
      <c r="L29" s="307"/>
      <c r="M29" s="321" t="s">
        <v>108</v>
      </c>
      <c r="N29" s="447"/>
    </row>
    <row r="30" spans="1:20" s="435" customFormat="1" ht="6" customHeight="1">
      <c r="A30" s="437"/>
      <c r="B30" s="460"/>
      <c r="C30" s="444"/>
      <c r="D30" s="460"/>
      <c r="E30" s="444"/>
      <c r="F30" s="460"/>
      <c r="G30" s="444"/>
      <c r="H30" s="444"/>
      <c r="I30" s="223"/>
      <c r="J30" s="223"/>
      <c r="K30" s="223"/>
      <c r="L30" s="223"/>
      <c r="M30" s="223"/>
      <c r="N30" s="445"/>
    </row>
    <row r="31" spans="1:20" s="435" customFormat="1" ht="12">
      <c r="A31" s="421" t="s">
        <v>15</v>
      </c>
      <c r="B31" s="439">
        <f>D31+F31</f>
        <v>24929</v>
      </c>
      <c r="C31" s="521"/>
      <c r="D31" s="583">
        <f>SUM(D32:D37)</f>
        <v>19507</v>
      </c>
      <c r="E31" s="442"/>
      <c r="F31" s="583">
        <f>SUM(F32:F37)</f>
        <v>5422</v>
      </c>
      <c r="G31" s="521"/>
      <c r="H31" s="521"/>
      <c r="I31" s="304">
        <f>SUM(I32:I37)</f>
        <v>99.999999999999986</v>
      </c>
      <c r="J31" s="304"/>
      <c r="K31" s="304">
        <f>SUM(K32:K37)</f>
        <v>100.00000000000001</v>
      </c>
      <c r="L31" s="304"/>
      <c r="M31" s="304">
        <f>SUM(M32:M37)</f>
        <v>99.999999999999986</v>
      </c>
      <c r="N31" s="459"/>
    </row>
    <row r="32" spans="1:20" s="435" customFormat="1" ht="11.4">
      <c r="A32" s="477" t="s">
        <v>6</v>
      </c>
      <c r="B32" s="443">
        <f>D32+F32</f>
        <v>7328</v>
      </c>
      <c r="C32" s="443"/>
      <c r="D32" s="443">
        <v>5492</v>
      </c>
      <c r="E32" s="443" t="s">
        <v>184</v>
      </c>
      <c r="F32" s="443">
        <v>1836</v>
      </c>
      <c r="G32" s="582" t="s">
        <v>184</v>
      </c>
      <c r="H32" s="582"/>
      <c r="I32" s="239">
        <f>B32/SUM($B$32:$B$37)*100</f>
        <v>29.395483172209076</v>
      </c>
      <c r="J32" s="239"/>
      <c r="K32" s="239">
        <f>D32/SUM($D$32:$D$37)*100</f>
        <v>28.153996001435384</v>
      </c>
      <c r="L32" s="239"/>
      <c r="M32" s="239">
        <f>F32/SUM($F$32:$F$37)*100</f>
        <v>33.86204352637403</v>
      </c>
      <c r="N32" s="447"/>
    </row>
    <row r="33" spans="1:14" s="435" customFormat="1" ht="11.4">
      <c r="A33" s="477" t="s">
        <v>7</v>
      </c>
      <c r="B33" s="443">
        <f t="shared" ref="B33:B37" si="8">D33+F33</f>
        <v>6052</v>
      </c>
      <c r="C33" s="443"/>
      <c r="D33" s="443">
        <v>4569</v>
      </c>
      <c r="E33" s="443" t="s">
        <v>184</v>
      </c>
      <c r="F33" s="443">
        <v>1483</v>
      </c>
      <c r="G33" s="582" t="s">
        <v>184</v>
      </c>
      <c r="H33" s="582"/>
      <c r="I33" s="239">
        <f t="shared" ref="I33:I37" si="9">B33/SUM($B$32:$B$37)*100</f>
        <v>24.276946528139916</v>
      </c>
      <c r="J33" s="223"/>
      <c r="K33" s="239">
        <f t="shared" ref="K33:K37" si="10">D33/SUM($D$32:$D$37)*100</f>
        <v>23.422361203670476</v>
      </c>
      <c r="L33" s="223"/>
      <c r="M33" s="239">
        <f t="shared" ref="M33:M37" si="11">F33/SUM($F$32:$F$37)*100</f>
        <v>27.351530800442642</v>
      </c>
      <c r="N33" s="447"/>
    </row>
    <row r="34" spans="1:14" s="435" customFormat="1" ht="11.4">
      <c r="A34" s="477" t="s">
        <v>8</v>
      </c>
      <c r="B34" s="443">
        <f t="shared" si="8"/>
        <v>5888</v>
      </c>
      <c r="C34" s="443"/>
      <c r="D34" s="443">
        <v>5071</v>
      </c>
      <c r="E34" s="443"/>
      <c r="F34" s="443">
        <v>817</v>
      </c>
      <c r="G34" s="582" t="s">
        <v>184</v>
      </c>
      <c r="H34" s="582"/>
      <c r="I34" s="239">
        <f t="shared" si="9"/>
        <v>23.619078182036983</v>
      </c>
      <c r="J34" s="223"/>
      <c r="K34" s="239">
        <f t="shared" si="10"/>
        <v>25.995796380786384</v>
      </c>
      <c r="L34" s="223"/>
      <c r="M34" s="239">
        <f t="shared" si="11"/>
        <v>15.068240501659904</v>
      </c>
      <c r="N34" s="447"/>
    </row>
    <row r="35" spans="1:14" s="435" customFormat="1" ht="11.4">
      <c r="A35" s="477" t="s">
        <v>9</v>
      </c>
      <c r="B35" s="443">
        <f t="shared" si="8"/>
        <v>180</v>
      </c>
      <c r="C35" s="443" t="s">
        <v>184</v>
      </c>
      <c r="D35" s="443">
        <v>180</v>
      </c>
      <c r="E35" s="443" t="s">
        <v>184</v>
      </c>
      <c r="F35" s="443">
        <v>0</v>
      </c>
      <c r="G35" s="582"/>
      <c r="H35" s="582"/>
      <c r="I35" s="239">
        <f t="shared" si="9"/>
        <v>0.72205062377151108</v>
      </c>
      <c r="J35" s="223"/>
      <c r="K35" s="239">
        <f t="shared" si="10"/>
        <v>0.92274568103757637</v>
      </c>
      <c r="L35" s="223"/>
      <c r="M35" s="239">
        <f t="shared" si="11"/>
        <v>0</v>
      </c>
      <c r="N35" s="447"/>
    </row>
    <row r="36" spans="1:14" s="435" customFormat="1" ht="11.4">
      <c r="A36" s="477" t="s">
        <v>10</v>
      </c>
      <c r="B36" s="443">
        <f t="shared" si="8"/>
        <v>3307</v>
      </c>
      <c r="C36" s="443" t="s">
        <v>184</v>
      </c>
      <c r="D36" s="443">
        <v>2985</v>
      </c>
      <c r="E36" s="443" t="s">
        <v>184</v>
      </c>
      <c r="F36" s="443">
        <v>322</v>
      </c>
      <c r="G36" s="582" t="s">
        <v>184</v>
      </c>
      <c r="H36" s="582"/>
      <c r="I36" s="239">
        <f t="shared" si="9"/>
        <v>13.265674515624374</v>
      </c>
      <c r="J36" s="223"/>
      <c r="K36" s="239">
        <f t="shared" si="10"/>
        <v>15.302199210539808</v>
      </c>
      <c r="L36" s="223"/>
      <c r="M36" s="239">
        <f t="shared" si="11"/>
        <v>5.9387679822943564</v>
      </c>
      <c r="N36" s="447"/>
    </row>
    <row r="37" spans="1:14" s="435" customFormat="1" ht="11.4">
      <c r="A37" s="477" t="s">
        <v>23</v>
      </c>
      <c r="B37" s="443">
        <f t="shared" si="8"/>
        <v>2174</v>
      </c>
      <c r="C37" s="443" t="s">
        <v>184</v>
      </c>
      <c r="D37" s="443">
        <v>1210</v>
      </c>
      <c r="E37" s="443" t="s">
        <v>184</v>
      </c>
      <c r="F37" s="443">
        <v>964</v>
      </c>
      <c r="G37" s="582" t="s">
        <v>184</v>
      </c>
      <c r="H37" s="582"/>
      <c r="I37" s="239">
        <f t="shared" si="9"/>
        <v>8.7207669782181387</v>
      </c>
      <c r="J37" s="223"/>
      <c r="K37" s="239">
        <f t="shared" si="10"/>
        <v>6.2029015225303734</v>
      </c>
      <c r="L37" s="223"/>
      <c r="M37" s="239">
        <f t="shared" si="11"/>
        <v>17.779417189229065</v>
      </c>
      <c r="N37" s="447"/>
    </row>
    <row r="38" spans="1:14" s="435" customFormat="1" ht="6" customHeight="1">
      <c r="A38" s="477"/>
      <c r="B38" s="460"/>
      <c r="C38" s="444"/>
      <c r="D38" s="460"/>
      <c r="E38" s="444"/>
      <c r="F38" s="460"/>
      <c r="G38" s="444"/>
      <c r="H38" s="444"/>
      <c r="I38" s="223"/>
      <c r="J38" s="223"/>
      <c r="K38" s="223"/>
      <c r="L38" s="223"/>
      <c r="M38" s="223"/>
      <c r="N38" s="445"/>
    </row>
    <row r="39" spans="1:14" s="435" customFormat="1" ht="12">
      <c r="A39" s="520" t="s">
        <v>18</v>
      </c>
      <c r="B39" s="439">
        <f>D39+F39</f>
        <v>58858</v>
      </c>
      <c r="C39" s="459"/>
      <c r="D39" s="583">
        <f>SUM(D40:D45)</f>
        <v>38532</v>
      </c>
      <c r="E39" s="442"/>
      <c r="F39" s="583">
        <f>SUM(F40:F45)</f>
        <v>20326</v>
      </c>
      <c r="G39" s="521"/>
      <c r="H39" s="521"/>
      <c r="I39" s="304">
        <f>SUM(I40:I45)</f>
        <v>100.00000000000001</v>
      </c>
      <c r="J39" s="304"/>
      <c r="K39" s="304">
        <f>SUM(K40:K45)</f>
        <v>100.00000000000001</v>
      </c>
      <c r="L39" s="304"/>
      <c r="M39" s="304">
        <f>SUM(M40:M45)</f>
        <v>100</v>
      </c>
      <c r="N39" s="459"/>
    </row>
    <row r="40" spans="1:14" s="435" customFormat="1" ht="11.4">
      <c r="A40" s="477" t="s">
        <v>6</v>
      </c>
      <c r="B40" s="443">
        <f>D40+F40</f>
        <v>14721</v>
      </c>
      <c r="C40" s="443"/>
      <c r="D40" s="443">
        <v>6900</v>
      </c>
      <c r="E40" s="443" t="s">
        <v>184</v>
      </c>
      <c r="F40" s="443">
        <v>7821</v>
      </c>
      <c r="G40" s="582"/>
      <c r="H40" s="582"/>
      <c r="I40" s="239">
        <f>B40/SUM($B$40:$B$45)*100</f>
        <v>25.011043528492305</v>
      </c>
      <c r="J40" s="223"/>
      <c r="K40" s="239">
        <f>D40/SUM($D$40:$D$45)*100</f>
        <v>17.907194020554346</v>
      </c>
      <c r="L40" s="223"/>
      <c r="M40" s="239">
        <f>F40/SUM($F$40:$F$45)*100</f>
        <v>38.477811669782547</v>
      </c>
      <c r="N40" s="445"/>
    </row>
    <row r="41" spans="1:14" s="435" customFormat="1" ht="11.4">
      <c r="A41" s="477" t="s">
        <v>7</v>
      </c>
      <c r="B41" s="443">
        <f t="shared" ref="B41:B42" si="12">D41+F41</f>
        <v>21066</v>
      </c>
      <c r="C41" s="443"/>
      <c r="D41" s="443">
        <v>13790</v>
      </c>
      <c r="E41" s="443"/>
      <c r="F41" s="443">
        <v>7276</v>
      </c>
      <c r="G41" s="582"/>
      <c r="H41" s="582"/>
      <c r="I41" s="239">
        <f t="shared" ref="I41:I45" si="13">B41/SUM($B$40:$B$45)*100</f>
        <v>35.791226341363966</v>
      </c>
      <c r="J41" s="223"/>
      <c r="K41" s="239">
        <f t="shared" ref="K41:K45" si="14">D41/SUM($D$40:$D$45)*100</f>
        <v>35.788435586006436</v>
      </c>
      <c r="L41" s="223"/>
      <c r="M41" s="239">
        <f t="shared" ref="M41:M45" si="15">F41/SUM($F$40:$F$45)*100</f>
        <v>35.796516776542362</v>
      </c>
      <c r="N41" s="445"/>
    </row>
    <row r="42" spans="1:14" s="435" customFormat="1" ht="11.4">
      <c r="A42" s="477" t="s">
        <v>8</v>
      </c>
      <c r="B42" s="443">
        <f t="shared" si="12"/>
        <v>13031</v>
      </c>
      <c r="C42" s="443"/>
      <c r="D42" s="443">
        <v>9921</v>
      </c>
      <c r="E42" s="443"/>
      <c r="F42" s="443">
        <v>3110</v>
      </c>
      <c r="G42" s="582"/>
      <c r="H42" s="582"/>
      <c r="I42" s="239">
        <f t="shared" si="13"/>
        <v>22.139726120493393</v>
      </c>
      <c r="J42" s="223"/>
      <c r="K42" s="239">
        <f t="shared" si="14"/>
        <v>25.747430706944879</v>
      </c>
      <c r="L42" s="223"/>
      <c r="M42" s="239">
        <f t="shared" si="15"/>
        <v>15.300600216471514</v>
      </c>
      <c r="N42" s="445"/>
    </row>
    <row r="43" spans="1:14" s="435" customFormat="1" ht="11.4">
      <c r="A43" s="477" t="s">
        <v>9</v>
      </c>
      <c r="B43" s="443">
        <f>D43+F43</f>
        <v>4150</v>
      </c>
      <c r="C43" s="443" t="s">
        <v>184</v>
      </c>
      <c r="D43" s="443">
        <v>3003</v>
      </c>
      <c r="E43" s="443" t="s">
        <v>184</v>
      </c>
      <c r="F43" s="443">
        <v>1147</v>
      </c>
      <c r="G43" s="582" t="s">
        <v>184</v>
      </c>
      <c r="H43" s="582"/>
      <c r="I43" s="239">
        <f t="shared" si="13"/>
        <v>7.0508681912399336</v>
      </c>
      <c r="J43" s="223"/>
      <c r="K43" s="239">
        <f t="shared" si="14"/>
        <v>7.7935222672064777</v>
      </c>
      <c r="L43" s="223"/>
      <c r="M43" s="239">
        <f t="shared" si="15"/>
        <v>5.6430187936632885</v>
      </c>
      <c r="N43" s="447"/>
    </row>
    <row r="44" spans="1:14" s="435" customFormat="1" ht="11.4">
      <c r="A44" s="477" t="s">
        <v>10</v>
      </c>
      <c r="B44" s="443">
        <f t="shared" ref="B44:B45" si="16">D44+F44</f>
        <v>3321</v>
      </c>
      <c r="C44" s="443" t="s">
        <v>184</v>
      </c>
      <c r="D44" s="443">
        <v>2855</v>
      </c>
      <c r="E44" s="443" t="s">
        <v>184</v>
      </c>
      <c r="F44" s="443">
        <v>466</v>
      </c>
      <c r="G44" s="582" t="s">
        <v>184</v>
      </c>
      <c r="H44" s="582"/>
      <c r="I44" s="239">
        <f t="shared" si="13"/>
        <v>5.6423935573753781</v>
      </c>
      <c r="J44" s="223"/>
      <c r="K44" s="239">
        <f t="shared" si="14"/>
        <v>7.4094259316931383</v>
      </c>
      <c r="L44" s="223"/>
      <c r="M44" s="239">
        <f t="shared" si="15"/>
        <v>2.292630128898947</v>
      </c>
      <c r="N44" s="447"/>
    </row>
    <row r="45" spans="1:14" s="435" customFormat="1" ht="11.4">
      <c r="A45" s="477" t="s">
        <v>23</v>
      </c>
      <c r="B45" s="443">
        <f t="shared" si="16"/>
        <v>2569</v>
      </c>
      <c r="C45" s="443" t="s">
        <v>184</v>
      </c>
      <c r="D45" s="443">
        <v>2063</v>
      </c>
      <c r="E45" s="443" t="s">
        <v>184</v>
      </c>
      <c r="F45" s="443">
        <v>506</v>
      </c>
      <c r="G45" s="582" t="s">
        <v>184</v>
      </c>
      <c r="H45" s="582"/>
      <c r="I45" s="239">
        <f t="shared" si="13"/>
        <v>4.3647422610350342</v>
      </c>
      <c r="J45" s="223"/>
      <c r="K45" s="239">
        <f t="shared" si="14"/>
        <v>5.353991487594727</v>
      </c>
      <c r="L45" s="223"/>
      <c r="M45" s="239">
        <f t="shared" si="15"/>
        <v>2.4894224146413459</v>
      </c>
      <c r="N45" s="447"/>
    </row>
    <row r="46" spans="1:14" s="435" customFormat="1" ht="6" customHeight="1">
      <c r="A46" s="437"/>
      <c r="B46" s="460"/>
      <c r="C46" s="444"/>
      <c r="D46" s="460"/>
      <c r="E46" s="444"/>
      <c r="F46" s="460"/>
      <c r="G46" s="444"/>
      <c r="H46" s="444"/>
      <c r="I46" s="249"/>
      <c r="J46" s="223"/>
      <c r="K46" s="584"/>
      <c r="L46" s="223"/>
      <c r="M46" s="249"/>
      <c r="N46" s="445"/>
    </row>
    <row r="47" spans="1:14" s="435" customFormat="1" ht="13.8">
      <c r="A47" s="578" t="s">
        <v>133</v>
      </c>
      <c r="B47" s="439">
        <f>D47+F47</f>
        <v>931</v>
      </c>
      <c r="C47" s="582" t="s">
        <v>184</v>
      </c>
      <c r="D47" s="443">
        <v>0</v>
      </c>
      <c r="E47" s="443"/>
      <c r="F47" s="443">
        <v>931</v>
      </c>
      <c r="G47" s="582" t="s">
        <v>184</v>
      </c>
      <c r="H47" s="582"/>
      <c r="I47" s="585">
        <f>K47+M47</f>
        <v>100</v>
      </c>
      <c r="J47" s="304"/>
      <c r="K47" s="585">
        <f>D47*100/B47</f>
        <v>0</v>
      </c>
      <c r="L47" s="304"/>
      <c r="M47" s="585">
        <f>F47*100/B47</f>
        <v>100</v>
      </c>
      <c r="N47" s="445"/>
    </row>
    <row r="48" spans="1:14" s="435" customFormat="1" ht="12">
      <c r="A48" s="477" t="s">
        <v>6</v>
      </c>
      <c r="B48" s="443">
        <f t="shared" ref="B48:B51" si="17">D48+F48</f>
        <v>252</v>
      </c>
      <c r="C48" s="582"/>
      <c r="D48" s="443">
        <v>0</v>
      </c>
      <c r="E48" s="443"/>
      <c r="F48" s="443">
        <v>252</v>
      </c>
      <c r="G48" s="582" t="s">
        <v>184</v>
      </c>
      <c r="H48" s="582"/>
      <c r="I48" s="239">
        <f>B48/SUM($B$48:$B$51)*100</f>
        <v>19.429452582883577</v>
      </c>
      <c r="J48" s="304"/>
      <c r="K48" s="239">
        <v>0</v>
      </c>
      <c r="L48" s="304"/>
      <c r="M48" s="239">
        <f>F48/SUM($F$48:$F$51)*100</f>
        <v>19.429452582883577</v>
      </c>
      <c r="N48" s="445"/>
    </row>
    <row r="49" spans="1:14" s="435" customFormat="1" ht="12">
      <c r="A49" s="477" t="s">
        <v>7</v>
      </c>
      <c r="B49" s="443">
        <f t="shared" si="17"/>
        <v>669</v>
      </c>
      <c r="C49" s="582"/>
      <c r="D49" s="443">
        <v>0</v>
      </c>
      <c r="E49" s="443"/>
      <c r="F49" s="443">
        <v>669</v>
      </c>
      <c r="G49" s="582" t="s">
        <v>184</v>
      </c>
      <c r="H49" s="582"/>
      <c r="I49" s="239">
        <f t="shared" ref="I49:I51" si="18">B49/SUM($B$48:$B$51)*100</f>
        <v>51.580570547417118</v>
      </c>
      <c r="J49" s="304"/>
      <c r="K49" s="239">
        <v>0</v>
      </c>
      <c r="L49" s="304"/>
      <c r="M49" s="239">
        <f>F49/SUM($F$48:$F$51)*100</f>
        <v>51.580570547417118</v>
      </c>
      <c r="N49" s="445"/>
    </row>
    <row r="50" spans="1:14" s="435" customFormat="1" ht="12">
      <c r="A50" s="477" t="s">
        <v>8</v>
      </c>
      <c r="B50" s="443">
        <f t="shared" si="17"/>
        <v>339</v>
      </c>
      <c r="C50" s="582"/>
      <c r="D50" s="443">
        <v>0</v>
      </c>
      <c r="E50" s="443"/>
      <c r="F50" s="443">
        <v>339</v>
      </c>
      <c r="G50" s="582" t="s">
        <v>184</v>
      </c>
      <c r="H50" s="582"/>
      <c r="I50" s="239">
        <f>B50/SUM($B$48:$B$51)*100</f>
        <v>26.137239784117195</v>
      </c>
      <c r="J50" s="304"/>
      <c r="K50" s="239">
        <v>0</v>
      </c>
      <c r="L50" s="304"/>
      <c r="M50" s="239">
        <f>F50/SUM($F$48:$F$51)*100</f>
        <v>26.137239784117195</v>
      </c>
      <c r="N50" s="445"/>
    </row>
    <row r="51" spans="1:14" s="435" customFormat="1" ht="12">
      <c r="A51" s="477" t="s">
        <v>9</v>
      </c>
      <c r="B51" s="443">
        <f t="shared" si="17"/>
        <v>37</v>
      </c>
      <c r="C51" s="582"/>
      <c r="D51" s="443">
        <v>0</v>
      </c>
      <c r="E51" s="443"/>
      <c r="F51" s="443">
        <v>37</v>
      </c>
      <c r="G51" s="582" t="s">
        <v>184</v>
      </c>
      <c r="H51" s="582"/>
      <c r="I51" s="239">
        <f t="shared" si="18"/>
        <v>2.8527370855821124</v>
      </c>
      <c r="J51" s="304"/>
      <c r="K51" s="239">
        <v>0</v>
      </c>
      <c r="L51" s="304"/>
      <c r="M51" s="239">
        <f>F51/SUM($F$48:$F$51)*100</f>
        <v>2.8527370855821124</v>
      </c>
      <c r="N51" s="445"/>
    </row>
    <row r="52" spans="1:14" s="435" customFormat="1" ht="6" customHeight="1">
      <c r="A52" s="437"/>
      <c r="B52" s="460"/>
      <c r="C52" s="444"/>
      <c r="D52" s="443"/>
      <c r="E52" s="443"/>
      <c r="F52" s="443"/>
      <c r="G52" s="444"/>
      <c r="H52" s="444"/>
      <c r="I52" s="249"/>
      <c r="J52" s="223"/>
      <c r="K52" s="584"/>
      <c r="L52" s="223"/>
      <c r="M52" s="249"/>
      <c r="N52" s="445"/>
    </row>
    <row r="53" spans="1:14" s="435" customFormat="1" ht="12">
      <c r="A53" s="578" t="s">
        <v>3</v>
      </c>
      <c r="B53" s="439">
        <f>B13-B22-B31-B39-B47</f>
        <v>2658</v>
      </c>
      <c r="C53" s="439" t="s">
        <v>184</v>
      </c>
      <c r="D53" s="443">
        <v>738</v>
      </c>
      <c r="E53" s="443" t="s">
        <v>184</v>
      </c>
      <c r="F53" s="443">
        <v>1556</v>
      </c>
      <c r="G53" s="582" t="s">
        <v>184</v>
      </c>
      <c r="H53" s="582"/>
      <c r="I53" s="496" t="s">
        <v>108</v>
      </c>
      <c r="J53" s="304"/>
      <c r="K53" s="496" t="s">
        <v>108</v>
      </c>
      <c r="L53" s="304"/>
      <c r="M53" s="496" t="s">
        <v>108</v>
      </c>
      <c r="N53" s="445"/>
    </row>
    <row r="54" spans="1:14" s="435" customFormat="1" ht="6" customHeight="1" thickBot="1">
      <c r="A54" s="448"/>
      <c r="B54" s="448"/>
      <c r="C54" s="449"/>
      <c r="D54" s="448"/>
      <c r="E54" s="449"/>
      <c r="F54" s="462"/>
      <c r="G54" s="449"/>
      <c r="H54" s="463"/>
      <c r="I54" s="586"/>
      <c r="J54" s="586"/>
      <c r="K54" s="586"/>
      <c r="L54" s="586"/>
      <c r="M54" s="586"/>
      <c r="N54" s="448"/>
    </row>
    <row r="55" spans="1:14" s="274" customFormat="1" ht="6" customHeight="1">
      <c r="C55" s="452"/>
      <c r="E55" s="452"/>
      <c r="G55" s="452"/>
      <c r="H55" s="452"/>
      <c r="I55" s="587"/>
      <c r="J55" s="587"/>
      <c r="K55" s="587"/>
      <c r="L55" s="587"/>
      <c r="M55" s="587"/>
    </row>
    <row r="56" spans="1:14" s="274" customFormat="1" ht="11.4">
      <c r="A56" s="429" t="s">
        <v>42</v>
      </c>
      <c r="B56" s="429"/>
      <c r="C56" s="453"/>
      <c r="D56" s="429"/>
      <c r="E56" s="453"/>
      <c r="F56" s="429"/>
      <c r="G56" s="453"/>
      <c r="H56" s="453"/>
      <c r="I56" s="429"/>
      <c r="J56" s="429"/>
    </row>
    <row r="57" spans="1:14" s="274" customFormat="1" ht="11.25" customHeight="1">
      <c r="A57" s="429" t="s">
        <v>163</v>
      </c>
      <c r="B57" s="573"/>
      <c r="C57" s="573"/>
      <c r="D57" s="573"/>
      <c r="E57" s="573"/>
      <c r="F57" s="573"/>
      <c r="G57" s="573"/>
      <c r="H57" s="573"/>
      <c r="I57" s="573"/>
      <c r="J57" s="573"/>
      <c r="K57" s="573"/>
      <c r="L57" s="573"/>
      <c r="M57" s="573"/>
      <c r="N57" s="574"/>
    </row>
    <row r="58" spans="1:14" s="269" customFormat="1" ht="10.199999999999999">
      <c r="A58" s="630" t="s">
        <v>150</v>
      </c>
      <c r="B58" s="631"/>
      <c r="C58" s="631"/>
      <c r="D58" s="631"/>
      <c r="E58" s="631"/>
      <c r="F58" s="631"/>
      <c r="G58" s="631"/>
      <c r="H58" s="631"/>
    </row>
    <row r="59" spans="1:14" s="274" customFormat="1" ht="10.199999999999999">
      <c r="A59" s="270" t="s">
        <v>26</v>
      </c>
    </row>
    <row r="60" spans="1:14" s="274" customFormat="1" ht="10.199999999999999">
      <c r="A60" s="273" t="s">
        <v>118</v>
      </c>
    </row>
    <row r="61" spans="1:14">
      <c r="A61" s="269" t="s">
        <v>213</v>
      </c>
    </row>
    <row r="62" spans="1:14">
      <c r="A62" s="274" t="s">
        <v>185</v>
      </c>
    </row>
    <row r="63" spans="1:14">
      <c r="A63" s="588"/>
      <c r="B63" s="589"/>
      <c r="D63" s="589"/>
      <c r="F63" s="589"/>
    </row>
    <row r="64" spans="1:14" ht="14.4">
      <c r="A64" s="611" t="s">
        <v>214</v>
      </c>
      <c r="B64" s="612"/>
      <c r="C64" s="612"/>
      <c r="D64" s="612"/>
      <c r="E64" s="612"/>
      <c r="F64" s="612"/>
      <c r="G64" s="612"/>
      <c r="H64" s="612"/>
      <c r="I64" s="612"/>
      <c r="J64" s="612"/>
      <c r="K64" s="612"/>
      <c r="L64" s="613"/>
      <c r="M64" s="613"/>
    </row>
    <row r="65" spans="1:13">
      <c r="A65" s="615" t="s">
        <v>215</v>
      </c>
      <c r="B65" s="615"/>
      <c r="C65" s="615"/>
      <c r="D65" s="615"/>
      <c r="E65" s="615"/>
      <c r="F65" s="615"/>
      <c r="G65" s="615"/>
      <c r="H65" s="615"/>
      <c r="I65" s="615"/>
      <c r="J65" s="615"/>
      <c r="K65" s="615"/>
      <c r="L65" s="615"/>
      <c r="M65" s="615"/>
    </row>
    <row r="66" spans="1:13">
      <c r="A66" s="615"/>
      <c r="B66" s="615"/>
      <c r="C66" s="615"/>
      <c r="D66" s="615"/>
      <c r="E66" s="615"/>
      <c r="F66" s="615"/>
      <c r="G66" s="615"/>
      <c r="H66" s="615"/>
      <c r="I66" s="615"/>
      <c r="J66" s="615"/>
      <c r="K66" s="615"/>
      <c r="L66" s="615"/>
      <c r="M66" s="615"/>
    </row>
    <row r="67" spans="1:13">
      <c r="A67" s="615"/>
      <c r="B67" s="615"/>
      <c r="C67" s="615"/>
      <c r="D67" s="615"/>
      <c r="E67" s="615"/>
      <c r="F67" s="615"/>
      <c r="G67" s="615"/>
      <c r="H67" s="615"/>
      <c r="I67" s="615"/>
      <c r="J67" s="615"/>
      <c r="K67" s="615"/>
      <c r="L67" s="615"/>
      <c r="M67" s="615"/>
    </row>
    <row r="68" spans="1:13">
      <c r="A68" s="615"/>
      <c r="B68" s="615"/>
      <c r="C68" s="615"/>
      <c r="D68" s="615"/>
      <c r="E68" s="615"/>
      <c r="F68" s="615"/>
      <c r="G68" s="615"/>
      <c r="H68" s="615"/>
      <c r="I68" s="615"/>
      <c r="J68" s="615"/>
      <c r="K68" s="615"/>
      <c r="L68" s="615"/>
      <c r="M68" s="615"/>
    </row>
    <row r="69" spans="1:13">
      <c r="A69" s="588"/>
      <c r="B69" s="589"/>
      <c r="D69" s="589"/>
      <c r="F69" s="589"/>
    </row>
    <row r="70" spans="1:13">
      <c r="A70" s="588"/>
      <c r="B70" s="589"/>
      <c r="D70" s="589"/>
      <c r="F70" s="589"/>
    </row>
    <row r="71" spans="1:13">
      <c r="A71" s="588"/>
      <c r="B71" s="589"/>
      <c r="D71" s="589"/>
      <c r="F71" s="589"/>
    </row>
    <row r="72" spans="1:13">
      <c r="A72" s="435"/>
    </row>
    <row r="73" spans="1:13">
      <c r="A73" s="435"/>
    </row>
    <row r="74" spans="1:13">
      <c r="A74" s="435"/>
    </row>
    <row r="75" spans="1:13">
      <c r="A75" s="435"/>
    </row>
    <row r="76" spans="1:13">
      <c r="A76" s="435"/>
    </row>
    <row r="77" spans="1:13">
      <c r="A77" s="435"/>
    </row>
    <row r="78" spans="1:13">
      <c r="A78" s="435"/>
    </row>
    <row r="79" spans="1:13">
      <c r="A79" s="435"/>
    </row>
    <row r="80" spans="1:13">
      <c r="A80" s="435"/>
    </row>
    <row r="81" spans="1:1">
      <c r="A81" s="435"/>
    </row>
    <row r="82" spans="1:1">
      <c r="A82" s="435"/>
    </row>
    <row r="83" spans="1:1">
      <c r="A83" s="435"/>
    </row>
    <row r="84" spans="1:1">
      <c r="A84" s="435"/>
    </row>
    <row r="85" spans="1:1">
      <c r="A85" s="435"/>
    </row>
    <row r="86" spans="1:1">
      <c r="A86" s="435"/>
    </row>
    <row r="87" spans="1:1">
      <c r="A87" s="435"/>
    </row>
    <row r="88" spans="1:1">
      <c r="A88" s="435"/>
    </row>
    <row r="89" spans="1:1">
      <c r="A89" s="435"/>
    </row>
  </sheetData>
  <mergeCells count="17">
    <mergeCell ref="B4:G4"/>
    <mergeCell ref="B7:C10"/>
    <mergeCell ref="B5:G5"/>
    <mergeCell ref="A65:M68"/>
    <mergeCell ref="P13:T23"/>
    <mergeCell ref="A1:N1"/>
    <mergeCell ref="D7:G7"/>
    <mergeCell ref="D10:E10"/>
    <mergeCell ref="I4:N4"/>
    <mergeCell ref="I7:J10"/>
    <mergeCell ref="K7:N7"/>
    <mergeCell ref="K10:L10"/>
    <mergeCell ref="M10:N10"/>
    <mergeCell ref="F10:G10"/>
    <mergeCell ref="A58:H58"/>
    <mergeCell ref="A4:A10"/>
    <mergeCell ref="I5:N5"/>
  </mergeCells>
  <phoneticPr fontId="10" type="noConversion"/>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workbookViewId="0">
      <pane xSplit="1" ySplit="11" topLeftCell="B12" activePane="bottomRight" state="frozen"/>
      <selection activeCell="B12" sqref="B12"/>
      <selection pane="topRight" activeCell="B12" sqref="B12"/>
      <selection pane="bottomLeft" activeCell="B12" sqref="B12"/>
      <selection pane="bottomRight" activeCell="A4" sqref="A4:A10"/>
    </sheetView>
  </sheetViews>
  <sheetFormatPr defaultColWidth="11.44140625" defaultRowHeight="13.2"/>
  <cols>
    <col min="1" max="1" width="25.6640625" style="432" customWidth="1"/>
    <col min="2" max="2" width="8.6640625" style="432" customWidth="1"/>
    <col min="3" max="3" width="2.6640625" style="432" customWidth="1"/>
    <col min="4" max="4" width="8.6640625" style="432" customWidth="1"/>
    <col min="5" max="5" width="2.6640625" style="432" customWidth="1"/>
    <col min="6" max="6" width="8.6640625" style="432" customWidth="1"/>
    <col min="7" max="8" width="2.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5" width="6.21875" style="432" customWidth="1"/>
    <col min="16" max="16384" width="11.44140625" style="432"/>
  </cols>
  <sheetData>
    <row r="1" spans="1:20" ht="38.25" customHeight="1">
      <c r="A1" s="643" t="s">
        <v>211</v>
      </c>
      <c r="B1" s="643"/>
      <c r="C1" s="643"/>
      <c r="D1" s="643"/>
      <c r="E1" s="643"/>
      <c r="F1" s="643"/>
      <c r="G1" s="643"/>
      <c r="H1" s="643"/>
      <c r="I1" s="643"/>
      <c r="J1" s="643"/>
      <c r="K1" s="643"/>
      <c r="L1" s="643"/>
      <c r="M1" s="643"/>
      <c r="N1" s="643"/>
    </row>
    <row r="2" spans="1:20" ht="6" customHeight="1" thickBot="1">
      <c r="A2" s="433" t="s">
        <v>173</v>
      </c>
      <c r="B2" s="433"/>
      <c r="C2" s="433"/>
      <c r="D2" s="433"/>
      <c r="E2" s="433"/>
      <c r="F2" s="433"/>
      <c r="G2" s="433"/>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6" t="s">
        <v>175</v>
      </c>
      <c r="B4" s="619" t="s">
        <v>43</v>
      </c>
      <c r="C4" s="619"/>
      <c r="D4" s="619"/>
      <c r="E4" s="619"/>
      <c r="F4" s="619"/>
      <c r="G4" s="619"/>
      <c r="H4" s="204"/>
      <c r="I4" s="629" t="s">
        <v>44</v>
      </c>
      <c r="J4" s="629"/>
      <c r="K4" s="629"/>
      <c r="L4" s="629"/>
      <c r="M4" s="629"/>
      <c r="N4" s="629"/>
    </row>
    <row r="5" spans="1:20" s="435" customFormat="1" ht="16.2" customHeight="1">
      <c r="A5" s="646"/>
      <c r="B5" s="626"/>
      <c r="C5" s="626"/>
      <c r="D5" s="626"/>
      <c r="E5" s="626"/>
      <c r="F5" s="626"/>
      <c r="G5" s="626"/>
      <c r="H5" s="54"/>
      <c r="I5" s="626"/>
      <c r="J5" s="626"/>
      <c r="K5" s="626"/>
      <c r="L5" s="626"/>
      <c r="M5" s="626"/>
      <c r="N5" s="626"/>
    </row>
    <row r="6" spans="1:20" s="435" customFormat="1" ht="6" customHeight="1">
      <c r="A6" s="646"/>
      <c r="B6" s="169"/>
      <c r="C6" s="169"/>
      <c r="D6" s="169"/>
      <c r="E6" s="169"/>
      <c r="F6" s="169"/>
      <c r="G6" s="169"/>
      <c r="H6" s="169"/>
      <c r="I6" s="169"/>
      <c r="J6" s="169"/>
      <c r="K6" s="169"/>
      <c r="L6" s="169"/>
      <c r="M6" s="169"/>
      <c r="N6" s="169"/>
    </row>
    <row r="7" spans="1:20" s="435" customFormat="1" ht="25.5" customHeight="1">
      <c r="A7" s="646"/>
      <c r="B7" s="642" t="s">
        <v>0</v>
      </c>
      <c r="C7" s="642"/>
      <c r="D7" s="644" t="s">
        <v>54</v>
      </c>
      <c r="E7" s="644"/>
      <c r="F7" s="644"/>
      <c r="G7" s="644"/>
      <c r="H7" s="202"/>
      <c r="I7" s="642" t="s">
        <v>0</v>
      </c>
      <c r="J7" s="642"/>
      <c r="K7" s="644" t="s">
        <v>54</v>
      </c>
      <c r="L7" s="644"/>
      <c r="M7" s="644"/>
      <c r="N7" s="644"/>
    </row>
    <row r="8" spans="1:20" s="435" customFormat="1" ht="6" customHeight="1">
      <c r="A8" s="646"/>
      <c r="B8" s="642"/>
      <c r="C8" s="642"/>
      <c r="D8" s="170"/>
      <c r="E8" s="170"/>
      <c r="F8" s="170"/>
      <c r="G8" s="170"/>
      <c r="H8" s="202"/>
      <c r="I8" s="642"/>
      <c r="J8" s="642"/>
      <c r="K8" s="170"/>
      <c r="L8" s="170"/>
      <c r="M8" s="170"/>
      <c r="N8" s="170"/>
    </row>
    <row r="9" spans="1:20" s="435" customFormat="1" ht="6" customHeight="1">
      <c r="A9" s="646"/>
      <c r="B9" s="642"/>
      <c r="C9" s="642"/>
      <c r="D9" s="202"/>
      <c r="E9" s="202"/>
      <c r="F9" s="202"/>
      <c r="G9" s="202"/>
      <c r="H9" s="202"/>
      <c r="I9" s="642"/>
      <c r="J9" s="642"/>
      <c r="K9" s="202"/>
      <c r="L9" s="202"/>
      <c r="M9" s="202"/>
      <c r="N9" s="202"/>
    </row>
    <row r="10" spans="1:20" s="435" customFormat="1" ht="25.5" customHeight="1">
      <c r="A10" s="646"/>
      <c r="B10" s="642"/>
      <c r="C10" s="642"/>
      <c r="D10" s="645" t="s">
        <v>1</v>
      </c>
      <c r="E10" s="645"/>
      <c r="F10" s="645" t="s">
        <v>2</v>
      </c>
      <c r="G10" s="645"/>
      <c r="H10" s="203"/>
      <c r="I10" s="642"/>
      <c r="J10" s="642"/>
      <c r="K10" s="645" t="s">
        <v>1</v>
      </c>
      <c r="L10" s="645"/>
      <c r="M10" s="645" t="s">
        <v>2</v>
      </c>
      <c r="N10" s="645"/>
    </row>
    <row r="11" spans="1:20" s="435" customFormat="1" ht="6" customHeight="1">
      <c r="A11" s="171"/>
      <c r="B11" s="171"/>
      <c r="C11" s="171"/>
      <c r="D11" s="172"/>
      <c r="E11" s="172"/>
      <c r="F11" s="170"/>
      <c r="G11" s="170"/>
      <c r="H11" s="170"/>
      <c r="I11" s="173"/>
      <c r="J11" s="173"/>
      <c r="K11" s="172"/>
      <c r="L11" s="172"/>
      <c r="M11" s="170"/>
      <c r="N11" s="170"/>
    </row>
    <row r="12" spans="1:20" s="435" customFormat="1" ht="6" customHeight="1">
      <c r="A12" s="500"/>
      <c r="B12" s="437"/>
      <c r="C12" s="590"/>
      <c r="D12" s="437"/>
      <c r="E12" s="590"/>
      <c r="F12" s="437"/>
      <c r="G12" s="437"/>
      <c r="H12" s="437"/>
    </row>
    <row r="13" spans="1:20" s="435" customFormat="1" ht="13.8">
      <c r="A13" s="106" t="s">
        <v>157</v>
      </c>
      <c r="B13" s="35">
        <f>D13+F13</f>
        <v>263990</v>
      </c>
      <c r="C13" s="165"/>
      <c r="D13" s="126">
        <f>SUM(D14:D20)</f>
        <v>66112</v>
      </c>
      <c r="E13" s="165"/>
      <c r="F13" s="126">
        <f>SUM(F14:F20)</f>
        <v>197878</v>
      </c>
      <c r="G13" s="166"/>
      <c r="H13" s="166"/>
      <c r="I13" s="57">
        <f>SUM(I14:I19)</f>
        <v>100</v>
      </c>
      <c r="J13" s="57"/>
      <c r="K13" s="57">
        <f>SUM(K14:K19)</f>
        <v>99.999999999999986</v>
      </c>
      <c r="L13" s="57"/>
      <c r="M13" s="57">
        <f>SUM(M14:M19)</f>
        <v>100</v>
      </c>
      <c r="N13" s="167"/>
      <c r="P13" s="617"/>
      <c r="Q13" s="617"/>
      <c r="R13" s="617"/>
      <c r="S13" s="617"/>
      <c r="T13" s="617"/>
    </row>
    <row r="14" spans="1:20" s="435" customFormat="1" ht="12">
      <c r="A14" s="153" t="s">
        <v>187</v>
      </c>
      <c r="B14" s="45">
        <f t="shared" ref="B14:B20" si="0">D14+F14</f>
        <v>1000</v>
      </c>
      <c r="C14" s="165" t="s">
        <v>184</v>
      </c>
      <c r="D14" s="45">
        <v>0</v>
      </c>
      <c r="E14" s="45"/>
      <c r="F14" s="45">
        <v>1000</v>
      </c>
      <c r="G14" s="166" t="s">
        <v>184</v>
      </c>
      <c r="H14" s="166"/>
      <c r="I14" s="47">
        <f>B14*100/SUM($B$14:$B$19)</f>
        <v>0.39028197872963216</v>
      </c>
      <c r="J14" s="57"/>
      <c r="K14" s="47">
        <f>D14*100/SUM($D$14:$D$19)</f>
        <v>0</v>
      </c>
      <c r="L14" s="57"/>
      <c r="M14" s="47">
        <f>F14*100/SUM($F$14:$F$19)</f>
        <v>0.5143980000205759</v>
      </c>
      <c r="N14" s="167"/>
      <c r="P14" s="617"/>
      <c r="Q14" s="617"/>
      <c r="R14" s="617"/>
      <c r="S14" s="617"/>
      <c r="T14" s="617"/>
    </row>
    <row r="15" spans="1:20" s="435" customFormat="1" ht="11.4">
      <c r="A15" s="159" t="s">
        <v>39</v>
      </c>
      <c r="B15" s="45">
        <f t="shared" si="0"/>
        <v>138294</v>
      </c>
      <c r="C15" s="168"/>
      <c r="D15" s="45">
        <v>10235</v>
      </c>
      <c r="E15" s="45"/>
      <c r="F15" s="45">
        <v>128059</v>
      </c>
      <c r="G15" s="148"/>
      <c r="H15" s="148"/>
      <c r="I15" s="47">
        <f t="shared" ref="I15:I19" si="1">B15*100/SUM($B$14:$B$19)</f>
        <v>53.97365596643575</v>
      </c>
      <c r="J15" s="47"/>
      <c r="K15" s="47">
        <f t="shared" ref="K15:K19" si="2">D15*100/SUM($D$14:$D$19)</f>
        <v>16.555327305371787</v>
      </c>
      <c r="L15" s="47"/>
      <c r="M15" s="47">
        <f t="shared" ref="M15:M19" si="3">F15*100/SUM($F$14:$F$19)</f>
        <v>65.873293484634928</v>
      </c>
      <c r="N15" s="135"/>
      <c r="P15" s="617"/>
      <c r="Q15" s="617"/>
      <c r="R15" s="617"/>
      <c r="S15" s="617"/>
      <c r="T15" s="617"/>
    </row>
    <row r="16" spans="1:20" s="435" customFormat="1" ht="11.4">
      <c r="A16" s="159" t="s">
        <v>27</v>
      </c>
      <c r="B16" s="45">
        <f t="shared" si="0"/>
        <v>81646</v>
      </c>
      <c r="C16" s="168"/>
      <c r="D16" s="45">
        <v>28023</v>
      </c>
      <c r="E16" s="45"/>
      <c r="F16" s="45">
        <v>53623</v>
      </c>
      <c r="G16" s="148"/>
      <c r="H16" s="148"/>
      <c r="I16" s="47">
        <f t="shared" si="1"/>
        <v>31.864962435359548</v>
      </c>
      <c r="J16" s="47"/>
      <c r="K16" s="47">
        <f t="shared" si="2"/>
        <v>45.327790628083399</v>
      </c>
      <c r="L16" s="47"/>
      <c r="M16" s="47">
        <f t="shared" si="3"/>
        <v>27.583563955103344</v>
      </c>
      <c r="N16" s="135"/>
      <c r="P16" s="617"/>
      <c r="Q16" s="617"/>
      <c r="R16" s="617"/>
      <c r="S16" s="617"/>
      <c r="T16" s="617"/>
    </row>
    <row r="17" spans="1:20" s="435" customFormat="1" ht="11.4">
      <c r="A17" s="159" t="s">
        <v>28</v>
      </c>
      <c r="B17" s="45">
        <f t="shared" si="0"/>
        <v>25495</v>
      </c>
      <c r="C17" s="168"/>
      <c r="D17" s="45">
        <v>16505</v>
      </c>
      <c r="E17" s="45"/>
      <c r="F17" s="45">
        <v>8990</v>
      </c>
      <c r="G17" s="148"/>
      <c r="H17" s="148"/>
      <c r="I17" s="47">
        <f t="shared" si="1"/>
        <v>9.9502390477119711</v>
      </c>
      <c r="J17" s="47"/>
      <c r="K17" s="47">
        <f t="shared" si="2"/>
        <v>26.69718389596105</v>
      </c>
      <c r="L17" s="47"/>
      <c r="M17" s="47">
        <f t="shared" si="3"/>
        <v>4.6244380201849777</v>
      </c>
      <c r="N17" s="135"/>
      <c r="P17" s="617"/>
      <c r="Q17" s="617"/>
      <c r="R17" s="617"/>
      <c r="S17" s="617"/>
      <c r="T17" s="617"/>
    </row>
    <row r="18" spans="1:20" s="435" customFormat="1" ht="11.4">
      <c r="A18" s="159" t="s">
        <v>29</v>
      </c>
      <c r="B18" s="45">
        <f t="shared" si="0"/>
        <v>8012</v>
      </c>
      <c r="C18" s="168"/>
      <c r="D18" s="45">
        <v>5934</v>
      </c>
      <c r="E18" s="45"/>
      <c r="F18" s="45">
        <v>2078</v>
      </c>
      <c r="G18" s="148" t="s">
        <v>184</v>
      </c>
      <c r="H18" s="148"/>
      <c r="I18" s="47">
        <f t="shared" si="1"/>
        <v>3.1269392135818128</v>
      </c>
      <c r="J18" s="47"/>
      <c r="K18" s="47">
        <f t="shared" si="2"/>
        <v>9.5983695388447661</v>
      </c>
      <c r="L18" s="47"/>
      <c r="M18" s="47">
        <f t="shared" si="3"/>
        <v>1.0689190440427567</v>
      </c>
      <c r="N18" s="135"/>
      <c r="P18" s="617"/>
      <c r="Q18" s="617"/>
      <c r="R18" s="617"/>
      <c r="S18" s="617"/>
      <c r="T18" s="617"/>
    </row>
    <row r="19" spans="1:20" s="435" customFormat="1" ht="11.4">
      <c r="A19" s="159" t="s">
        <v>30</v>
      </c>
      <c r="B19" s="45">
        <f t="shared" si="0"/>
        <v>1778</v>
      </c>
      <c r="C19" s="168" t="s">
        <v>184</v>
      </c>
      <c r="D19" s="45">
        <v>1126</v>
      </c>
      <c r="E19" s="45" t="s">
        <v>184</v>
      </c>
      <c r="F19" s="45">
        <v>652</v>
      </c>
      <c r="G19" s="168" t="s">
        <v>184</v>
      </c>
      <c r="H19" s="168"/>
      <c r="I19" s="47">
        <f t="shared" si="1"/>
        <v>0.69392135818128597</v>
      </c>
      <c r="J19" s="47"/>
      <c r="K19" s="47">
        <f t="shared" si="2"/>
        <v>1.8213286317389967</v>
      </c>
      <c r="L19" s="47"/>
      <c r="M19" s="47">
        <f t="shared" si="3"/>
        <v>0.3353874960134155</v>
      </c>
      <c r="N19" s="135"/>
      <c r="P19" s="617"/>
      <c r="Q19" s="617"/>
      <c r="R19" s="617"/>
      <c r="S19" s="617"/>
      <c r="T19" s="617"/>
    </row>
    <row r="20" spans="1:20" s="435" customFormat="1" ht="11.4">
      <c r="A20" s="159" t="s">
        <v>3</v>
      </c>
      <c r="B20" s="45">
        <f t="shared" si="0"/>
        <v>7765</v>
      </c>
      <c r="C20" s="168"/>
      <c r="D20" s="45">
        <v>4289</v>
      </c>
      <c r="E20" s="45" t="s">
        <v>184</v>
      </c>
      <c r="F20" s="45">
        <v>3476</v>
      </c>
      <c r="G20" s="168"/>
      <c r="H20" s="168"/>
      <c r="I20" s="74" t="s">
        <v>108</v>
      </c>
      <c r="J20" s="47"/>
      <c r="K20" s="74" t="s">
        <v>108</v>
      </c>
      <c r="L20" s="47"/>
      <c r="M20" s="74" t="s">
        <v>108</v>
      </c>
      <c r="N20" s="135"/>
      <c r="P20" s="617"/>
      <c r="Q20" s="617"/>
      <c r="R20" s="617"/>
      <c r="S20" s="617"/>
      <c r="T20" s="617"/>
    </row>
    <row r="21" spans="1:20" s="435" customFormat="1" ht="6" customHeight="1">
      <c r="A21" s="437"/>
      <c r="B21" s="460"/>
      <c r="C21" s="220"/>
      <c r="D21" s="460"/>
      <c r="E21" s="220"/>
      <c r="F21" s="460"/>
      <c r="G21" s="220"/>
      <c r="H21" s="220"/>
      <c r="I21" s="296"/>
      <c r="J21" s="296"/>
      <c r="K21" s="296"/>
      <c r="L21" s="296"/>
      <c r="M21" s="296"/>
      <c r="N21" s="508"/>
      <c r="P21" s="617"/>
      <c r="Q21" s="617"/>
      <c r="R21" s="617"/>
      <c r="S21" s="617"/>
      <c r="T21" s="617"/>
    </row>
    <row r="22" spans="1:20" s="435" customFormat="1" ht="12">
      <c r="A22" s="505" t="s">
        <v>4</v>
      </c>
      <c r="B22" s="439">
        <f>D22+F22</f>
        <v>239794</v>
      </c>
      <c r="C22" s="254"/>
      <c r="D22" s="439">
        <f>SUM(D23:D29)</f>
        <v>50391</v>
      </c>
      <c r="E22" s="254"/>
      <c r="F22" s="439">
        <f>SUM(F23:F29)</f>
        <v>189403</v>
      </c>
      <c r="G22" s="254"/>
      <c r="H22" s="254"/>
      <c r="I22" s="304">
        <f>SUM(I23:I28)</f>
        <v>99.999999999999986</v>
      </c>
      <c r="J22" s="304"/>
      <c r="K22" s="304">
        <f>SUM(K24:K28)</f>
        <v>100</v>
      </c>
      <c r="L22" s="304"/>
      <c r="M22" s="304">
        <f>SUM(M23:M28)</f>
        <v>100</v>
      </c>
      <c r="N22" s="459"/>
      <c r="P22" s="617"/>
      <c r="Q22" s="617"/>
      <c r="R22" s="617"/>
      <c r="S22" s="617"/>
      <c r="T22" s="617"/>
    </row>
    <row r="23" spans="1:20" s="435" customFormat="1" ht="12">
      <c r="A23" s="507" t="s">
        <v>187</v>
      </c>
      <c r="B23" s="443">
        <f t="shared" ref="B23:B29" si="4">D23+F23</f>
        <v>816</v>
      </c>
      <c r="C23" s="254" t="s">
        <v>184</v>
      </c>
      <c r="D23" s="443">
        <v>0</v>
      </c>
      <c r="E23" s="443"/>
      <c r="F23" s="443">
        <v>816</v>
      </c>
      <c r="G23" s="254" t="s">
        <v>184</v>
      </c>
      <c r="H23" s="254"/>
      <c r="I23" s="223">
        <f>B23*100/SUM($B$23:$B$28)</f>
        <v>0.34850497345639203</v>
      </c>
      <c r="J23" s="304"/>
      <c r="K23" s="223">
        <f>D23*100/SUM($D$23:$D$28)</f>
        <v>0</v>
      </c>
      <c r="L23" s="304"/>
      <c r="M23" s="223">
        <f>F23*100/SUM($F$23:$F$28)</f>
        <v>0.43831848994982975</v>
      </c>
      <c r="N23" s="459"/>
      <c r="P23" s="617"/>
      <c r="Q23" s="617"/>
      <c r="R23" s="617"/>
      <c r="S23" s="617"/>
      <c r="T23" s="617"/>
    </row>
    <row r="24" spans="1:20" s="435" customFormat="1" ht="11.4">
      <c r="A24" s="477" t="s">
        <v>39</v>
      </c>
      <c r="B24" s="443">
        <f t="shared" si="4"/>
        <v>129812</v>
      </c>
      <c r="C24" s="254"/>
      <c r="D24" s="443">
        <v>5779</v>
      </c>
      <c r="E24" s="443"/>
      <c r="F24" s="443">
        <v>124033</v>
      </c>
      <c r="G24" s="254"/>
      <c r="H24" s="254"/>
      <c r="I24" s="223">
        <f t="shared" ref="I24:I28" si="5">B24*100/SUM($B$23:$B$28)</f>
        <v>55.441332860687702</v>
      </c>
      <c r="J24" s="223"/>
      <c r="K24" s="223">
        <f t="shared" ref="K24:K28" si="6">D24*100/SUM($D$23:$D$28)</f>
        <v>12.04535506596911</v>
      </c>
      <c r="L24" s="223"/>
      <c r="M24" s="223">
        <f t="shared" ref="M24:M28" si="7">F24*100/SUM($F$23:$F$28)</f>
        <v>66.624947627386305</v>
      </c>
      <c r="N24" s="447"/>
    </row>
    <row r="25" spans="1:20" s="437" customFormat="1" ht="11.4">
      <c r="A25" s="477" t="s">
        <v>27</v>
      </c>
      <c r="B25" s="443">
        <f t="shared" si="4"/>
        <v>73348</v>
      </c>
      <c r="C25" s="254"/>
      <c r="D25" s="443">
        <v>21881</v>
      </c>
      <c r="E25" s="443"/>
      <c r="F25" s="443">
        <v>51467</v>
      </c>
      <c r="G25" s="254"/>
      <c r="H25" s="254"/>
      <c r="I25" s="223">
        <f t="shared" si="5"/>
        <v>31.326155383675786</v>
      </c>
      <c r="J25" s="223"/>
      <c r="K25" s="223">
        <f t="shared" si="6"/>
        <v>45.607270150280343</v>
      </c>
      <c r="L25" s="223"/>
      <c r="M25" s="223">
        <f t="shared" si="7"/>
        <v>27.645757012558683</v>
      </c>
      <c r="N25" s="447"/>
    </row>
    <row r="26" spans="1:20" s="435" customFormat="1" ht="11.4">
      <c r="A26" s="477" t="s">
        <v>28</v>
      </c>
      <c r="B26" s="443">
        <f t="shared" si="4"/>
        <v>21874</v>
      </c>
      <c r="C26" s="254"/>
      <c r="D26" s="443">
        <v>14275</v>
      </c>
      <c r="E26" s="443"/>
      <c r="F26" s="443">
        <v>7599</v>
      </c>
      <c r="G26" s="220"/>
      <c r="H26" s="220"/>
      <c r="I26" s="223">
        <f t="shared" si="5"/>
        <v>9.3421541536582353</v>
      </c>
      <c r="J26" s="223"/>
      <c r="K26" s="223">
        <f t="shared" si="6"/>
        <v>29.753840381849635</v>
      </c>
      <c r="L26" s="223"/>
      <c r="M26" s="223">
        <f t="shared" si="7"/>
        <v>4.0818409376577893</v>
      </c>
      <c r="N26" s="508"/>
    </row>
    <row r="27" spans="1:20" s="435" customFormat="1" ht="11.4">
      <c r="A27" s="477" t="s">
        <v>29</v>
      </c>
      <c r="B27" s="443">
        <f t="shared" si="4"/>
        <v>7066</v>
      </c>
      <c r="C27" s="254"/>
      <c r="D27" s="443">
        <v>5245</v>
      </c>
      <c r="E27" s="443"/>
      <c r="F27" s="443">
        <v>1821</v>
      </c>
      <c r="G27" s="220" t="s">
        <v>184</v>
      </c>
      <c r="H27" s="220"/>
      <c r="I27" s="223">
        <f t="shared" si="5"/>
        <v>3.0178139000525319</v>
      </c>
      <c r="J27" s="223"/>
      <c r="K27" s="223">
        <f t="shared" si="6"/>
        <v>10.932321737499219</v>
      </c>
      <c r="L27" s="223"/>
      <c r="M27" s="223">
        <f t="shared" si="7"/>
        <v>0.97815927720421558</v>
      </c>
      <c r="N27" s="508"/>
    </row>
    <row r="28" spans="1:20" s="435" customFormat="1" ht="11.4">
      <c r="A28" s="477" t="s">
        <v>30</v>
      </c>
      <c r="B28" s="443">
        <f t="shared" si="4"/>
        <v>1227</v>
      </c>
      <c r="C28" s="254" t="s">
        <v>184</v>
      </c>
      <c r="D28" s="443">
        <v>797</v>
      </c>
      <c r="E28" s="443" t="s">
        <v>184</v>
      </c>
      <c r="F28" s="443">
        <v>430</v>
      </c>
      <c r="G28" s="254" t="s">
        <v>184</v>
      </c>
      <c r="H28" s="254"/>
      <c r="I28" s="223">
        <f t="shared" si="5"/>
        <v>0.52403872846935418</v>
      </c>
      <c r="J28" s="223"/>
      <c r="K28" s="223">
        <f t="shared" si="6"/>
        <v>1.6612126644016925</v>
      </c>
      <c r="L28" s="223"/>
      <c r="M28" s="223">
        <f t="shared" si="7"/>
        <v>0.23097665524317007</v>
      </c>
      <c r="N28" s="508"/>
    </row>
    <row r="29" spans="1:20" s="435" customFormat="1" ht="11.4">
      <c r="A29" s="477" t="s">
        <v>3</v>
      </c>
      <c r="B29" s="443">
        <f t="shared" si="4"/>
        <v>5651</v>
      </c>
      <c r="C29" s="254"/>
      <c r="D29" s="443">
        <v>2414</v>
      </c>
      <c r="E29" s="443" t="s">
        <v>184</v>
      </c>
      <c r="F29" s="443">
        <v>3237</v>
      </c>
      <c r="G29" s="254"/>
      <c r="H29" s="254"/>
      <c r="I29" s="249" t="s">
        <v>108</v>
      </c>
      <c r="J29" s="223"/>
      <c r="K29" s="249" t="s">
        <v>108</v>
      </c>
      <c r="L29" s="223"/>
      <c r="M29" s="249" t="s">
        <v>108</v>
      </c>
      <c r="N29" s="508"/>
    </row>
    <row r="30" spans="1:20" s="435" customFormat="1" ht="6" customHeight="1">
      <c r="A30" s="437"/>
      <c r="B30" s="443"/>
      <c r="C30" s="254"/>
      <c r="D30" s="443"/>
      <c r="E30" s="254"/>
      <c r="F30" s="460"/>
      <c r="G30" s="220"/>
      <c r="H30" s="220"/>
      <c r="I30" s="223"/>
      <c r="J30" s="223"/>
      <c r="K30" s="223"/>
      <c r="L30" s="223"/>
      <c r="M30" s="223"/>
      <c r="N30" s="508"/>
    </row>
    <row r="31" spans="1:20" s="435" customFormat="1" ht="12">
      <c r="A31" s="505" t="s">
        <v>5</v>
      </c>
      <c r="B31" s="439">
        <f>D31+F31</f>
        <v>24196</v>
      </c>
      <c r="C31" s="254"/>
      <c r="D31" s="439">
        <f>SUM(D32:D38)</f>
        <v>15721</v>
      </c>
      <c r="E31" s="254"/>
      <c r="F31" s="439">
        <f>SUM(F32:F38)</f>
        <v>8475</v>
      </c>
      <c r="G31" s="254"/>
      <c r="H31" s="254"/>
      <c r="I31" s="304">
        <f>SUM(I32:I37)</f>
        <v>100.00000000000001</v>
      </c>
      <c r="J31" s="304"/>
      <c r="K31" s="304">
        <f>SUM(K32:K37)</f>
        <v>100</v>
      </c>
      <c r="L31" s="304"/>
      <c r="M31" s="304">
        <f>SUM(M32:M37)</f>
        <v>100</v>
      </c>
      <c r="N31" s="459"/>
    </row>
    <row r="32" spans="1:20" s="435" customFormat="1" ht="12">
      <c r="A32" s="507" t="s">
        <v>187</v>
      </c>
      <c r="B32" s="443">
        <f t="shared" ref="B32:B38" si="8">D32+F32</f>
        <v>184</v>
      </c>
      <c r="C32" s="254" t="s">
        <v>184</v>
      </c>
      <c r="D32" s="443">
        <v>0</v>
      </c>
      <c r="E32" s="443"/>
      <c r="F32" s="443">
        <v>184</v>
      </c>
      <c r="G32" s="254" t="s">
        <v>184</v>
      </c>
      <c r="H32" s="254"/>
      <c r="I32" s="223">
        <f>B32*100/SUM($B$32:$B$37)</f>
        <v>0.83322012407734458</v>
      </c>
      <c r="J32" s="304"/>
      <c r="K32" s="223">
        <f>D32*100/SUM($D$32:$D$37)</f>
        <v>0</v>
      </c>
      <c r="L32" s="304"/>
      <c r="M32" s="223">
        <f>F32*100/SUM($F$32:$F$37)</f>
        <v>2.2340942204953862</v>
      </c>
      <c r="N32" s="459"/>
    </row>
    <row r="33" spans="1:14" s="435" customFormat="1" ht="11.4">
      <c r="A33" s="477" t="s">
        <v>39</v>
      </c>
      <c r="B33" s="443">
        <f t="shared" si="8"/>
        <v>8482</v>
      </c>
      <c r="C33" s="254"/>
      <c r="D33" s="443">
        <v>4456</v>
      </c>
      <c r="E33" s="443" t="s">
        <v>184</v>
      </c>
      <c r="F33" s="443">
        <v>4026</v>
      </c>
      <c r="G33" s="220"/>
      <c r="H33" s="220"/>
      <c r="I33" s="223">
        <f t="shared" ref="I33:I37" si="9">B33*100/SUM($B$32:$B$37)</f>
        <v>38.409636371869766</v>
      </c>
      <c r="J33" s="223"/>
      <c r="K33" s="223">
        <f t="shared" ref="K33:K37" si="10">D33*100/SUM($D$32:$D$37)</f>
        <v>32.180255651043545</v>
      </c>
      <c r="L33" s="223"/>
      <c r="M33" s="223">
        <f t="shared" ref="M33:M37" si="11">F33*100/SUM($F$32:$F$37)</f>
        <v>48.88295288975231</v>
      </c>
      <c r="N33" s="447"/>
    </row>
    <row r="34" spans="1:14" s="435" customFormat="1" ht="11.4">
      <c r="A34" s="477" t="s">
        <v>27</v>
      </c>
      <c r="B34" s="443">
        <f t="shared" si="8"/>
        <v>8298</v>
      </c>
      <c r="C34" s="254"/>
      <c r="D34" s="443">
        <v>6142</v>
      </c>
      <c r="E34" s="443"/>
      <c r="F34" s="443">
        <v>2156</v>
      </c>
      <c r="G34" s="220" t="s">
        <v>184</v>
      </c>
      <c r="H34" s="220"/>
      <c r="I34" s="223">
        <f t="shared" si="9"/>
        <v>37.576416247792416</v>
      </c>
      <c r="J34" s="223"/>
      <c r="K34" s="223">
        <f t="shared" si="10"/>
        <v>44.356178233552392</v>
      </c>
      <c r="L34" s="223"/>
      <c r="M34" s="223">
        <f t="shared" si="11"/>
        <v>26.17775619232637</v>
      </c>
      <c r="N34" s="445"/>
    </row>
    <row r="35" spans="1:14" s="435" customFormat="1" ht="11.4">
      <c r="A35" s="477" t="s">
        <v>28</v>
      </c>
      <c r="B35" s="443">
        <f t="shared" si="8"/>
        <v>3622</v>
      </c>
      <c r="C35" s="254" t="s">
        <v>184</v>
      </c>
      <c r="D35" s="443">
        <v>2231</v>
      </c>
      <c r="E35" s="443" t="s">
        <v>184</v>
      </c>
      <c r="F35" s="443">
        <v>1391</v>
      </c>
      <c r="G35" s="254" t="s">
        <v>184</v>
      </c>
      <c r="H35" s="254"/>
      <c r="I35" s="223">
        <f t="shared" si="9"/>
        <v>16.401757007652947</v>
      </c>
      <c r="J35" s="223"/>
      <c r="K35" s="223">
        <f t="shared" si="10"/>
        <v>16.111793168195277</v>
      </c>
      <c r="L35" s="223"/>
      <c r="M35" s="223">
        <f t="shared" si="11"/>
        <v>16.889266634288489</v>
      </c>
      <c r="N35" s="445"/>
    </row>
    <row r="36" spans="1:14" s="435" customFormat="1" ht="11.4">
      <c r="A36" s="477" t="s">
        <v>29</v>
      </c>
      <c r="B36" s="443">
        <f t="shared" si="8"/>
        <v>946</v>
      </c>
      <c r="C36" s="254" t="s">
        <v>184</v>
      </c>
      <c r="D36" s="443">
        <v>689</v>
      </c>
      <c r="E36" s="443" t="s">
        <v>184</v>
      </c>
      <c r="F36" s="443">
        <v>257</v>
      </c>
      <c r="G36" s="254" t="s">
        <v>184</v>
      </c>
      <c r="H36" s="254"/>
      <c r="I36" s="223">
        <f t="shared" si="9"/>
        <v>4.2838382466150433</v>
      </c>
      <c r="J36" s="223"/>
      <c r="K36" s="223">
        <f t="shared" si="10"/>
        <v>4.9758070340145881</v>
      </c>
      <c r="L36" s="223"/>
      <c r="M36" s="223">
        <f t="shared" si="11"/>
        <v>3.120446818844099</v>
      </c>
      <c r="N36" s="445"/>
    </row>
    <row r="37" spans="1:14" s="435" customFormat="1" ht="11.4">
      <c r="A37" s="477" t="s">
        <v>30</v>
      </c>
      <c r="B37" s="443">
        <f t="shared" si="8"/>
        <v>551</v>
      </c>
      <c r="C37" s="254" t="s">
        <v>184</v>
      </c>
      <c r="D37" s="443">
        <v>329</v>
      </c>
      <c r="E37" s="443" t="s">
        <v>184</v>
      </c>
      <c r="F37" s="443">
        <v>222</v>
      </c>
      <c r="G37" s="254" t="s">
        <v>184</v>
      </c>
      <c r="H37" s="254"/>
      <c r="I37" s="223">
        <f t="shared" si="9"/>
        <v>2.495132001992483</v>
      </c>
      <c r="J37" s="223"/>
      <c r="K37" s="223">
        <f t="shared" si="10"/>
        <v>2.3759659131941935</v>
      </c>
      <c r="L37" s="223"/>
      <c r="M37" s="223">
        <f t="shared" si="11"/>
        <v>2.6954832442933463</v>
      </c>
      <c r="N37" s="445"/>
    </row>
    <row r="38" spans="1:14" s="435" customFormat="1" ht="11.4">
      <c r="A38" s="477" t="s">
        <v>3</v>
      </c>
      <c r="B38" s="443">
        <f t="shared" si="8"/>
        <v>2113</v>
      </c>
      <c r="C38" s="254" t="s">
        <v>184</v>
      </c>
      <c r="D38" s="443">
        <v>1874</v>
      </c>
      <c r="E38" s="443" t="s">
        <v>184</v>
      </c>
      <c r="F38" s="443">
        <v>239</v>
      </c>
      <c r="G38" s="254" t="s">
        <v>184</v>
      </c>
      <c r="H38" s="254"/>
      <c r="I38" s="249" t="s">
        <v>108</v>
      </c>
      <c r="J38" s="223"/>
      <c r="K38" s="249" t="s">
        <v>108</v>
      </c>
      <c r="L38" s="223"/>
      <c r="M38" s="249" t="s">
        <v>108</v>
      </c>
      <c r="N38" s="508"/>
    </row>
    <row r="39" spans="1:14" s="435" customFormat="1" ht="6" customHeight="1" thickBot="1">
      <c r="A39" s="591"/>
      <c r="B39" s="450"/>
      <c r="C39" s="450"/>
      <c r="D39" s="450"/>
      <c r="E39" s="450"/>
      <c r="F39" s="450"/>
      <c r="G39" s="592"/>
      <c r="H39" s="593"/>
      <c r="I39" s="569"/>
      <c r="J39" s="569"/>
      <c r="K39" s="569"/>
      <c r="L39" s="569"/>
      <c r="M39" s="569"/>
      <c r="N39" s="448"/>
    </row>
    <row r="40" spans="1:14" s="274" customFormat="1" ht="6" customHeight="1">
      <c r="D40" s="527"/>
      <c r="E40" s="527"/>
      <c r="F40" s="527"/>
      <c r="G40" s="527"/>
      <c r="H40" s="527"/>
      <c r="I40" s="527"/>
      <c r="J40" s="527"/>
      <c r="K40" s="527"/>
      <c r="L40" s="527"/>
      <c r="M40" s="527"/>
      <c r="N40" s="527"/>
    </row>
    <row r="41" spans="1:14" s="274" customFormat="1" ht="11.4">
      <c r="A41" s="641" t="s">
        <v>190</v>
      </c>
      <c r="B41" s="641"/>
      <c r="C41" s="641"/>
      <c r="D41" s="641"/>
      <c r="E41" s="641"/>
      <c r="F41" s="641"/>
      <c r="G41" s="641"/>
      <c r="H41" s="641"/>
    </row>
    <row r="42" spans="1:14" s="274" customFormat="1" ht="11.4">
      <c r="A42" s="429" t="s">
        <v>159</v>
      </c>
      <c r="B42" s="429"/>
      <c r="C42" s="453"/>
      <c r="D42" s="429"/>
      <c r="E42" s="453"/>
      <c r="F42" s="429"/>
      <c r="G42" s="453"/>
      <c r="H42" s="453"/>
      <c r="I42" s="429"/>
      <c r="J42" s="429"/>
    </row>
    <row r="43" spans="1:14" s="269" customFormat="1" ht="10.199999999999999">
      <c r="A43" s="630" t="s">
        <v>150</v>
      </c>
      <c r="B43" s="631"/>
      <c r="C43" s="631"/>
      <c r="D43" s="631"/>
      <c r="E43" s="631"/>
      <c r="F43" s="631"/>
      <c r="G43" s="631"/>
      <c r="H43" s="631"/>
    </row>
    <row r="44" spans="1:14" s="274" customFormat="1" ht="10.199999999999999">
      <c r="A44" s="270" t="s">
        <v>26</v>
      </c>
    </row>
    <row r="45" spans="1:14" s="274" customFormat="1" ht="10.199999999999999">
      <c r="A45" s="273" t="s">
        <v>118</v>
      </c>
    </row>
    <row r="46" spans="1:14">
      <c r="A46" s="269" t="s">
        <v>213</v>
      </c>
    </row>
    <row r="47" spans="1:14">
      <c r="A47" s="274" t="s">
        <v>186</v>
      </c>
    </row>
    <row r="49" spans="1:13" ht="14.4">
      <c r="A49" s="611" t="s">
        <v>214</v>
      </c>
      <c r="B49" s="612"/>
      <c r="C49" s="612"/>
      <c r="D49" s="612"/>
      <c r="E49" s="612"/>
      <c r="F49" s="612"/>
      <c r="G49" s="612"/>
      <c r="H49" s="612"/>
      <c r="I49" s="612"/>
      <c r="J49" s="612"/>
      <c r="K49" s="612"/>
      <c r="L49" s="613"/>
      <c r="M49" s="613"/>
    </row>
    <row r="50" spans="1:13">
      <c r="A50" s="615" t="s">
        <v>215</v>
      </c>
      <c r="B50" s="615"/>
      <c r="C50" s="615"/>
      <c r="D50" s="615"/>
      <c r="E50" s="615"/>
      <c r="F50" s="615"/>
      <c r="G50" s="615"/>
      <c r="H50" s="615"/>
      <c r="I50" s="615"/>
      <c r="J50" s="615"/>
      <c r="K50" s="615"/>
      <c r="L50" s="615"/>
      <c r="M50" s="615"/>
    </row>
    <row r="51" spans="1:13">
      <c r="A51" s="615"/>
      <c r="B51" s="615"/>
      <c r="C51" s="615"/>
      <c r="D51" s="615"/>
      <c r="E51" s="615"/>
      <c r="F51" s="615"/>
      <c r="G51" s="615"/>
      <c r="H51" s="615"/>
      <c r="I51" s="615"/>
      <c r="J51" s="615"/>
      <c r="K51" s="615"/>
      <c r="L51" s="615"/>
      <c r="M51" s="615"/>
    </row>
    <row r="52" spans="1:13">
      <c r="A52" s="615"/>
      <c r="B52" s="615"/>
      <c r="C52" s="615"/>
      <c r="D52" s="615"/>
      <c r="E52" s="615"/>
      <c r="F52" s="615"/>
      <c r="G52" s="615"/>
      <c r="H52" s="615"/>
      <c r="I52" s="615"/>
      <c r="J52" s="615"/>
      <c r="K52" s="615"/>
      <c r="L52" s="615"/>
      <c r="M52" s="615"/>
    </row>
    <row r="53" spans="1:13">
      <c r="A53" s="615"/>
      <c r="B53" s="615"/>
      <c r="C53" s="615"/>
      <c r="D53" s="615"/>
      <c r="E53" s="615"/>
      <c r="F53" s="615"/>
      <c r="G53" s="615"/>
      <c r="H53" s="615"/>
      <c r="I53" s="615"/>
      <c r="J53" s="615"/>
      <c r="K53" s="615"/>
      <c r="L53" s="615"/>
      <c r="M53" s="615"/>
    </row>
  </sheetData>
  <mergeCells count="18">
    <mergeCell ref="A1:N1"/>
    <mergeCell ref="A43:H43"/>
    <mergeCell ref="A41:H41"/>
    <mergeCell ref="B5:G5"/>
    <mergeCell ref="I5:N5"/>
    <mergeCell ref="A4:A10"/>
    <mergeCell ref="B4:G4"/>
    <mergeCell ref="B7:C10"/>
    <mergeCell ref="D7:G7"/>
    <mergeCell ref="D10:E10"/>
    <mergeCell ref="F10:G10"/>
    <mergeCell ref="A50:M53"/>
    <mergeCell ref="P13:T23"/>
    <mergeCell ref="I4:N4"/>
    <mergeCell ref="I7:J10"/>
    <mergeCell ref="K7:N7"/>
    <mergeCell ref="K10:L10"/>
    <mergeCell ref="M10:N10"/>
  </mergeCells>
  <printOptions horizontalCentered="1"/>
  <pageMargins left="0.78740157480314965" right="0.78740157480314965" top="0.78740157480314965" bottom="0.78740157480314965" header="0.39370078740157483" footer="0.39370078740157483"/>
  <pageSetup scale="93" orientation="portrait"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1"/>
  <sheetViews>
    <sheetView tabSelected="1" zoomScaleNormal="100" workbookViewId="0">
      <pane xSplit="1" ySplit="11" topLeftCell="B12" activePane="bottomRight" state="frozen"/>
      <selection activeCell="B12" sqref="B12"/>
      <selection pane="topRight" activeCell="B12" sqref="B12"/>
      <selection pane="bottomLeft" activeCell="B12" sqref="B12"/>
      <selection pane="bottomRight" activeCell="A4" sqref="A4:A10"/>
    </sheetView>
  </sheetViews>
  <sheetFormatPr defaultColWidth="11.44140625" defaultRowHeight="13.2"/>
  <cols>
    <col min="1" max="1" width="25.6640625" style="432" customWidth="1"/>
    <col min="2" max="2" width="8.6640625" style="432" customWidth="1"/>
    <col min="3" max="3" width="2.6640625" style="432" customWidth="1"/>
    <col min="4" max="4" width="8.6640625" style="432" customWidth="1"/>
    <col min="5" max="5" width="2.6640625" style="432" customWidth="1"/>
    <col min="6" max="6" width="8.6640625" style="432" customWidth="1"/>
    <col min="7" max="8" width="2.6640625" style="432" customWidth="1"/>
    <col min="9" max="9" width="8.6640625" style="432" customWidth="1"/>
    <col min="10" max="10" width="2.6640625" style="432" customWidth="1"/>
    <col min="11" max="11" width="8.6640625" style="432" customWidth="1"/>
    <col min="12" max="12" width="2.6640625" style="432" customWidth="1"/>
    <col min="13" max="13" width="8.6640625" style="432" customWidth="1"/>
    <col min="14" max="14" width="2.6640625" style="432" customWidth="1"/>
    <col min="15" max="16384" width="11.44140625" style="432"/>
  </cols>
  <sheetData>
    <row r="1" spans="1:20" ht="38.25" customHeight="1">
      <c r="A1" s="643" t="s">
        <v>212</v>
      </c>
      <c r="B1" s="643"/>
      <c r="C1" s="643"/>
      <c r="D1" s="643"/>
      <c r="E1" s="643"/>
      <c r="F1" s="643"/>
      <c r="G1" s="643"/>
      <c r="H1" s="643"/>
      <c r="I1" s="643"/>
      <c r="J1" s="643"/>
      <c r="K1" s="643"/>
      <c r="L1" s="643"/>
      <c r="M1" s="643"/>
      <c r="N1" s="643"/>
    </row>
    <row r="2" spans="1:20" ht="6" customHeight="1" thickBot="1">
      <c r="A2" s="433"/>
      <c r="B2" s="433"/>
      <c r="C2" s="433"/>
      <c r="D2" s="433"/>
      <c r="E2" s="433"/>
      <c r="F2" s="433"/>
      <c r="G2" s="433"/>
      <c r="H2" s="433"/>
      <c r="I2" s="433"/>
      <c r="J2" s="433"/>
      <c r="K2" s="433"/>
      <c r="L2" s="433"/>
      <c r="M2" s="433"/>
      <c r="N2" s="433"/>
    </row>
    <row r="3" spans="1:20" s="435" customFormat="1" ht="6" customHeight="1">
      <c r="A3" s="111"/>
      <c r="B3" s="22"/>
      <c r="C3" s="23"/>
      <c r="D3" s="22"/>
      <c r="E3" s="23"/>
      <c r="F3" s="22"/>
      <c r="G3" s="23"/>
      <c r="H3" s="23"/>
      <c r="I3" s="22"/>
      <c r="J3" s="22"/>
      <c r="K3" s="22"/>
      <c r="L3" s="22"/>
      <c r="M3" s="22"/>
      <c r="N3" s="22"/>
    </row>
    <row r="4" spans="1:20" s="435" customFormat="1" ht="13.5" customHeight="1">
      <c r="A4" s="646" t="s">
        <v>176</v>
      </c>
      <c r="B4" s="619" t="s">
        <v>43</v>
      </c>
      <c r="C4" s="619"/>
      <c r="D4" s="619"/>
      <c r="E4" s="619"/>
      <c r="F4" s="619"/>
      <c r="G4" s="619"/>
      <c r="H4" s="204"/>
      <c r="I4" s="629" t="s">
        <v>44</v>
      </c>
      <c r="J4" s="629"/>
      <c r="K4" s="629"/>
      <c r="L4" s="629"/>
      <c r="M4" s="629"/>
      <c r="N4" s="629"/>
    </row>
    <row r="5" spans="1:20" s="435" customFormat="1" ht="13.2" customHeight="1">
      <c r="A5" s="646"/>
      <c r="B5" s="626"/>
      <c r="C5" s="626"/>
      <c r="D5" s="626"/>
      <c r="E5" s="626"/>
      <c r="F5" s="626"/>
      <c r="G5" s="626"/>
      <c r="H5" s="54"/>
      <c r="I5" s="626"/>
      <c r="J5" s="626"/>
      <c r="K5" s="626"/>
      <c r="L5" s="626"/>
      <c r="M5" s="626"/>
      <c r="N5" s="626"/>
    </row>
    <row r="6" spans="1:20" s="435" customFormat="1" ht="6" customHeight="1">
      <c r="A6" s="646"/>
      <c r="B6" s="169"/>
      <c r="C6" s="169"/>
      <c r="D6" s="169"/>
      <c r="E6" s="169"/>
      <c r="F6" s="169"/>
      <c r="G6" s="169"/>
      <c r="H6" s="169"/>
      <c r="I6" s="169"/>
      <c r="J6" s="169"/>
      <c r="K6" s="169"/>
      <c r="L6" s="169"/>
      <c r="M6" s="169"/>
      <c r="N6" s="169"/>
    </row>
    <row r="7" spans="1:20" s="435" customFormat="1" ht="25.5" customHeight="1">
      <c r="A7" s="646"/>
      <c r="B7" s="642" t="s">
        <v>0</v>
      </c>
      <c r="C7" s="642"/>
      <c r="D7" s="644" t="s">
        <v>54</v>
      </c>
      <c r="E7" s="644"/>
      <c r="F7" s="644"/>
      <c r="G7" s="644"/>
      <c r="H7" s="202"/>
      <c r="I7" s="642" t="s">
        <v>0</v>
      </c>
      <c r="J7" s="642"/>
      <c r="K7" s="644" t="s">
        <v>54</v>
      </c>
      <c r="L7" s="644"/>
      <c r="M7" s="644"/>
      <c r="N7" s="644"/>
    </row>
    <row r="8" spans="1:20" s="435" customFormat="1" ht="6" customHeight="1">
      <c r="A8" s="646"/>
      <c r="B8" s="642"/>
      <c r="C8" s="642"/>
      <c r="D8" s="170"/>
      <c r="E8" s="170"/>
      <c r="F8" s="170"/>
      <c r="G8" s="170"/>
      <c r="H8" s="202"/>
      <c r="I8" s="642"/>
      <c r="J8" s="642"/>
      <c r="K8" s="170"/>
      <c r="L8" s="170"/>
      <c r="M8" s="170"/>
      <c r="N8" s="170"/>
    </row>
    <row r="9" spans="1:20" s="435" customFormat="1" ht="6" customHeight="1">
      <c r="A9" s="646"/>
      <c r="B9" s="642"/>
      <c r="C9" s="642"/>
      <c r="D9" s="202"/>
      <c r="E9" s="202"/>
      <c r="F9" s="202"/>
      <c r="G9" s="202"/>
      <c r="H9" s="202"/>
      <c r="I9" s="642"/>
      <c r="J9" s="642"/>
      <c r="K9" s="202"/>
      <c r="L9" s="202"/>
      <c r="M9" s="202"/>
      <c r="N9" s="202"/>
    </row>
    <row r="10" spans="1:20" s="435" customFormat="1" ht="25.5" customHeight="1">
      <c r="A10" s="646"/>
      <c r="B10" s="642"/>
      <c r="C10" s="642"/>
      <c r="D10" s="645" t="s">
        <v>1</v>
      </c>
      <c r="E10" s="645"/>
      <c r="F10" s="645" t="s">
        <v>2</v>
      </c>
      <c r="G10" s="645"/>
      <c r="H10" s="203"/>
      <c r="I10" s="642"/>
      <c r="J10" s="642"/>
      <c r="K10" s="645" t="s">
        <v>1</v>
      </c>
      <c r="L10" s="645"/>
      <c r="M10" s="645" t="s">
        <v>2</v>
      </c>
      <c r="N10" s="645"/>
    </row>
    <row r="11" spans="1:20" s="435" customFormat="1" ht="6" customHeight="1">
      <c r="A11" s="171"/>
      <c r="B11" s="171"/>
      <c r="C11" s="171"/>
      <c r="D11" s="172"/>
      <c r="E11" s="172"/>
      <c r="F11" s="170"/>
      <c r="G11" s="170"/>
      <c r="H11" s="170"/>
      <c r="I11" s="173"/>
      <c r="J11" s="173"/>
      <c r="K11" s="172"/>
      <c r="L11" s="172"/>
      <c r="M11" s="170"/>
      <c r="N11" s="170"/>
    </row>
    <row r="12" spans="1:20" s="435" customFormat="1" ht="6" customHeight="1">
      <c r="A12" s="500"/>
      <c r="B12" s="437"/>
      <c r="C12" s="437"/>
      <c r="D12" s="437"/>
      <c r="E12" s="437"/>
      <c r="F12" s="437"/>
      <c r="G12" s="437"/>
      <c r="H12" s="437"/>
    </row>
    <row r="13" spans="1:20" s="435" customFormat="1" ht="13.8">
      <c r="A13" s="106" t="s">
        <v>157</v>
      </c>
      <c r="B13" s="35">
        <f>D13+F13</f>
        <v>263990</v>
      </c>
      <c r="C13" s="165"/>
      <c r="D13" s="126">
        <f>SUM(D14:D20)</f>
        <v>66112</v>
      </c>
      <c r="E13" s="165"/>
      <c r="F13" s="126">
        <f>SUM(F14:F20)</f>
        <v>197878</v>
      </c>
      <c r="G13" s="166"/>
      <c r="H13" s="166"/>
      <c r="I13" s="57">
        <f>SUM(I14:I19)</f>
        <v>100</v>
      </c>
      <c r="J13" s="57"/>
      <c r="K13" s="57">
        <f>SUM(K14:K19)</f>
        <v>99.999999999999986</v>
      </c>
      <c r="L13" s="57"/>
      <c r="M13" s="57">
        <f>SUM(M14:M19)</f>
        <v>100</v>
      </c>
      <c r="N13" s="167"/>
      <c r="P13" s="617"/>
      <c r="Q13" s="617"/>
      <c r="R13" s="617"/>
      <c r="S13" s="617"/>
      <c r="T13" s="617"/>
    </row>
    <row r="14" spans="1:20" s="435" customFormat="1" ht="12">
      <c r="A14" s="153" t="s">
        <v>187</v>
      </c>
      <c r="B14" s="45">
        <f t="shared" ref="B14" si="0">D14+F14</f>
        <v>1000</v>
      </c>
      <c r="C14" s="165" t="s">
        <v>184</v>
      </c>
      <c r="D14" s="45">
        <v>0</v>
      </c>
      <c r="E14" s="45"/>
      <c r="F14" s="45">
        <v>1000</v>
      </c>
      <c r="G14" s="166" t="s">
        <v>184</v>
      </c>
      <c r="H14" s="166"/>
      <c r="I14" s="47">
        <f>B14*100/SUM($B$14:$B$19)</f>
        <v>0.39028197872963216</v>
      </c>
      <c r="J14" s="57"/>
      <c r="K14" s="47">
        <f>D14*100/SUM($D$14:$D$19)</f>
        <v>0</v>
      </c>
      <c r="L14" s="57"/>
      <c r="M14" s="47">
        <f>F14*100/SUM($F$14:$F$19)</f>
        <v>0.5143980000205759</v>
      </c>
      <c r="N14" s="167"/>
      <c r="P14" s="617"/>
      <c r="Q14" s="617"/>
      <c r="R14" s="617"/>
      <c r="S14" s="617"/>
      <c r="T14" s="617"/>
    </row>
    <row r="15" spans="1:20" s="435" customFormat="1" ht="11.4">
      <c r="A15" s="159" t="s">
        <v>39</v>
      </c>
      <c r="B15" s="45">
        <f>D15+F15</f>
        <v>138294</v>
      </c>
      <c r="C15" s="168"/>
      <c r="D15" s="45">
        <v>10235</v>
      </c>
      <c r="E15" s="45"/>
      <c r="F15" s="45">
        <v>128059</v>
      </c>
      <c r="G15" s="148"/>
      <c r="H15" s="148"/>
      <c r="I15" s="47">
        <f t="shared" ref="I15:I19" si="1">B15*100/SUM($B$14:$B$19)</f>
        <v>53.97365596643575</v>
      </c>
      <c r="J15" s="47"/>
      <c r="K15" s="47">
        <f t="shared" ref="K15:K19" si="2">D15*100/SUM($D$14:$D$19)</f>
        <v>16.555327305371787</v>
      </c>
      <c r="L15" s="47"/>
      <c r="M15" s="47">
        <f t="shared" ref="M15:M19" si="3">F15*100/SUM($F$14:$F$19)</f>
        <v>65.873293484634928</v>
      </c>
      <c r="N15" s="135"/>
      <c r="P15" s="617"/>
      <c r="Q15" s="617"/>
      <c r="R15" s="617"/>
      <c r="S15" s="617"/>
      <c r="T15" s="617"/>
    </row>
    <row r="16" spans="1:20" s="435" customFormat="1" ht="11.4">
      <c r="A16" s="159" t="s">
        <v>27</v>
      </c>
      <c r="B16" s="45">
        <f t="shared" ref="B16:B20" si="4">D16+F16</f>
        <v>81646</v>
      </c>
      <c r="C16" s="168"/>
      <c r="D16" s="45">
        <v>28023</v>
      </c>
      <c r="E16" s="45"/>
      <c r="F16" s="45">
        <v>53623</v>
      </c>
      <c r="G16" s="148"/>
      <c r="H16" s="148"/>
      <c r="I16" s="47">
        <f t="shared" si="1"/>
        <v>31.864962435359548</v>
      </c>
      <c r="J16" s="47"/>
      <c r="K16" s="47">
        <f t="shared" si="2"/>
        <v>45.327790628083399</v>
      </c>
      <c r="L16" s="47"/>
      <c r="M16" s="47">
        <f t="shared" si="3"/>
        <v>27.583563955103344</v>
      </c>
      <c r="N16" s="135"/>
      <c r="P16" s="617"/>
      <c r="Q16" s="617"/>
      <c r="R16" s="617"/>
      <c r="S16" s="617"/>
      <c r="T16" s="617"/>
    </row>
    <row r="17" spans="1:20" s="435" customFormat="1" ht="11.4">
      <c r="A17" s="159" t="s">
        <v>28</v>
      </c>
      <c r="B17" s="45">
        <f t="shared" si="4"/>
        <v>25495</v>
      </c>
      <c r="C17" s="168"/>
      <c r="D17" s="45">
        <v>16505</v>
      </c>
      <c r="E17" s="45"/>
      <c r="F17" s="45">
        <v>8990</v>
      </c>
      <c r="G17" s="148"/>
      <c r="H17" s="148"/>
      <c r="I17" s="47">
        <f t="shared" si="1"/>
        <v>9.9502390477119711</v>
      </c>
      <c r="J17" s="47"/>
      <c r="K17" s="47">
        <f t="shared" si="2"/>
        <v>26.69718389596105</v>
      </c>
      <c r="L17" s="47"/>
      <c r="M17" s="47">
        <f t="shared" si="3"/>
        <v>4.6244380201849777</v>
      </c>
      <c r="N17" s="135"/>
      <c r="P17" s="617"/>
      <c r="Q17" s="617"/>
      <c r="R17" s="617"/>
      <c r="S17" s="617"/>
      <c r="T17" s="617"/>
    </row>
    <row r="18" spans="1:20" s="435" customFormat="1" ht="11.4">
      <c r="A18" s="159" t="s">
        <v>29</v>
      </c>
      <c r="B18" s="45">
        <f t="shared" si="4"/>
        <v>8012</v>
      </c>
      <c r="C18" s="168"/>
      <c r="D18" s="45">
        <v>5934</v>
      </c>
      <c r="E18" s="45"/>
      <c r="F18" s="45">
        <v>2078</v>
      </c>
      <c r="G18" s="148" t="s">
        <v>184</v>
      </c>
      <c r="H18" s="148"/>
      <c r="I18" s="47">
        <f t="shared" si="1"/>
        <v>3.1269392135818128</v>
      </c>
      <c r="J18" s="47"/>
      <c r="K18" s="47">
        <f t="shared" si="2"/>
        <v>9.5983695388447661</v>
      </c>
      <c r="L18" s="47"/>
      <c r="M18" s="47">
        <f t="shared" si="3"/>
        <v>1.0689190440427567</v>
      </c>
      <c r="N18" s="135"/>
      <c r="P18" s="617"/>
      <c r="Q18" s="617"/>
      <c r="R18" s="617"/>
      <c r="S18" s="617"/>
      <c r="T18" s="617"/>
    </row>
    <row r="19" spans="1:20" s="435" customFormat="1" ht="11.4">
      <c r="A19" s="159" t="s">
        <v>30</v>
      </c>
      <c r="B19" s="45">
        <f t="shared" si="4"/>
        <v>1778</v>
      </c>
      <c r="C19" s="168" t="s">
        <v>184</v>
      </c>
      <c r="D19" s="45">
        <v>1126</v>
      </c>
      <c r="E19" s="45" t="s">
        <v>184</v>
      </c>
      <c r="F19" s="45">
        <v>652</v>
      </c>
      <c r="G19" s="168" t="s">
        <v>184</v>
      </c>
      <c r="H19" s="168"/>
      <c r="I19" s="47">
        <f t="shared" si="1"/>
        <v>0.69392135818128597</v>
      </c>
      <c r="J19" s="47"/>
      <c r="K19" s="47">
        <f t="shared" si="2"/>
        <v>1.8213286317389967</v>
      </c>
      <c r="L19" s="47"/>
      <c r="M19" s="47">
        <f t="shared" si="3"/>
        <v>0.3353874960134155</v>
      </c>
      <c r="N19" s="135"/>
      <c r="P19" s="617"/>
      <c r="Q19" s="617"/>
      <c r="R19" s="617"/>
      <c r="S19" s="617"/>
      <c r="T19" s="617"/>
    </row>
    <row r="20" spans="1:20" s="435" customFormat="1" ht="11.4">
      <c r="A20" s="159" t="s">
        <v>3</v>
      </c>
      <c r="B20" s="45">
        <f t="shared" si="4"/>
        <v>7765</v>
      </c>
      <c r="C20" s="168"/>
      <c r="D20" s="45">
        <v>4289</v>
      </c>
      <c r="E20" s="45" t="s">
        <v>184</v>
      </c>
      <c r="F20" s="45">
        <v>3476</v>
      </c>
      <c r="G20" s="168"/>
      <c r="H20" s="168"/>
      <c r="I20" s="74" t="s">
        <v>108</v>
      </c>
      <c r="J20" s="74"/>
      <c r="K20" s="74" t="s">
        <v>108</v>
      </c>
      <c r="L20" s="74"/>
      <c r="M20" s="74" t="s">
        <v>108</v>
      </c>
      <c r="N20" s="135"/>
      <c r="P20" s="617"/>
      <c r="Q20" s="617"/>
      <c r="R20" s="617"/>
      <c r="S20" s="617"/>
      <c r="T20" s="617"/>
    </row>
    <row r="21" spans="1:20" s="435" customFormat="1" ht="6" customHeight="1">
      <c r="A21" s="594"/>
      <c r="B21" s="460"/>
      <c r="C21" s="522"/>
      <c r="D21" s="460"/>
      <c r="E21" s="522"/>
      <c r="F21" s="460"/>
      <c r="G21" s="445"/>
      <c r="H21" s="445"/>
      <c r="I21" s="296"/>
      <c r="J21" s="296"/>
      <c r="K21" s="296"/>
      <c r="L21" s="296"/>
      <c r="M21" s="296"/>
      <c r="N21" s="445"/>
      <c r="P21" s="617"/>
      <c r="Q21" s="617"/>
      <c r="R21" s="617"/>
      <c r="S21" s="617"/>
      <c r="T21" s="617"/>
    </row>
    <row r="22" spans="1:20" s="435" customFormat="1" ht="12">
      <c r="A22" s="505" t="s">
        <v>6</v>
      </c>
      <c r="B22" s="532">
        <f>D22+F22</f>
        <v>78013</v>
      </c>
      <c r="C22" s="595"/>
      <c r="D22" s="532">
        <f>SUM(D23:D29)</f>
        <v>12601</v>
      </c>
      <c r="E22" s="595"/>
      <c r="F22" s="532">
        <f>SUM(F23:F29)</f>
        <v>65412</v>
      </c>
      <c r="G22" s="441"/>
      <c r="H22" s="441"/>
      <c r="I22" s="304">
        <f>SUM(I23:I28)</f>
        <v>100</v>
      </c>
      <c r="J22" s="304"/>
      <c r="K22" s="304">
        <f>SUM(K24:K28)</f>
        <v>100</v>
      </c>
      <c r="L22" s="304"/>
      <c r="M22" s="304">
        <f>SUM(M23:M28)</f>
        <v>100.00000000000001</v>
      </c>
      <c r="N22" s="441"/>
      <c r="P22" s="617"/>
      <c r="Q22" s="617"/>
      <c r="R22" s="617"/>
      <c r="S22" s="617"/>
      <c r="T22" s="617"/>
    </row>
    <row r="23" spans="1:20" s="435" customFormat="1" ht="12">
      <c r="A23" s="507" t="s">
        <v>187</v>
      </c>
      <c r="B23" s="460">
        <f t="shared" ref="B23:B29" si="5">D23+F23</f>
        <v>479</v>
      </c>
      <c r="C23" s="595" t="s">
        <v>184</v>
      </c>
      <c r="D23" s="460">
        <v>0</v>
      </c>
      <c r="E23" s="460"/>
      <c r="F23" s="460">
        <v>479</v>
      </c>
      <c r="G23" s="441" t="s">
        <v>184</v>
      </c>
      <c r="H23" s="441"/>
      <c r="I23" s="223">
        <f>B23*100/SUM($B$23:$B$28)</f>
        <v>0.62191638535445337</v>
      </c>
      <c r="J23" s="304"/>
      <c r="K23" s="304"/>
      <c r="L23" s="304"/>
      <c r="M23" s="223">
        <f t="shared" ref="M23:M28" si="6">F23*100/SUM($F$23:$F$28)</f>
        <v>0.73718392662018872</v>
      </c>
      <c r="N23" s="441"/>
      <c r="P23" s="617"/>
      <c r="Q23" s="617"/>
      <c r="R23" s="617"/>
      <c r="S23" s="617"/>
      <c r="T23" s="617"/>
    </row>
    <row r="24" spans="1:20" s="435" customFormat="1" ht="11.4">
      <c r="A24" s="477" t="s">
        <v>39</v>
      </c>
      <c r="B24" s="460">
        <f t="shared" si="5"/>
        <v>49433</v>
      </c>
      <c r="C24" s="522"/>
      <c r="D24" s="460">
        <v>3384</v>
      </c>
      <c r="E24" s="460" t="s">
        <v>184</v>
      </c>
      <c r="F24" s="460">
        <v>46049</v>
      </c>
      <c r="G24" s="445"/>
      <c r="H24" s="445"/>
      <c r="I24" s="223">
        <f t="shared" ref="I24:I28" si="7">B24*100/SUM($B$23:$B$28)</f>
        <v>64.182030641391847</v>
      </c>
      <c r="J24" s="223"/>
      <c r="K24" s="223">
        <f>D24*100/SUM($D$24:$D$28)</f>
        <v>28.099310802956072</v>
      </c>
      <c r="L24" s="223"/>
      <c r="M24" s="223">
        <f t="shared" si="6"/>
        <v>70.869692352678641</v>
      </c>
      <c r="N24" s="445"/>
    </row>
    <row r="25" spans="1:20" s="435" customFormat="1" ht="11.4">
      <c r="A25" s="477" t="s">
        <v>27</v>
      </c>
      <c r="B25" s="460">
        <f t="shared" si="5"/>
        <v>19778</v>
      </c>
      <c r="C25" s="522"/>
      <c r="D25" s="460">
        <v>5581</v>
      </c>
      <c r="E25" s="460" t="s">
        <v>184</v>
      </c>
      <c r="F25" s="460">
        <v>14197</v>
      </c>
      <c r="G25" s="445"/>
      <c r="H25" s="445"/>
      <c r="I25" s="223">
        <f t="shared" si="7"/>
        <v>25.679044404050895</v>
      </c>
      <c r="J25" s="223"/>
      <c r="K25" s="223">
        <f>D25*100/SUM($D$24:$D$28)</f>
        <v>46.342273519887073</v>
      </c>
      <c r="L25" s="223"/>
      <c r="M25" s="223">
        <f t="shared" si="6"/>
        <v>21.849269741600875</v>
      </c>
      <c r="N25" s="445"/>
    </row>
    <row r="26" spans="1:20" s="435" customFormat="1" ht="11.4">
      <c r="A26" s="477" t="s">
        <v>28</v>
      </c>
      <c r="B26" s="460">
        <f t="shared" si="5"/>
        <v>6623</v>
      </c>
      <c r="C26" s="522"/>
      <c r="D26" s="460">
        <v>3078</v>
      </c>
      <c r="E26" s="460" t="s">
        <v>184</v>
      </c>
      <c r="F26" s="460">
        <v>3545</v>
      </c>
      <c r="G26" s="445" t="s">
        <v>184</v>
      </c>
      <c r="H26" s="445"/>
      <c r="I26" s="223">
        <f t="shared" si="7"/>
        <v>8.5990651778758771</v>
      </c>
      <c r="J26" s="223"/>
      <c r="K26" s="223">
        <f>D26*100/SUM($D$24:$D$28)</f>
        <v>25.558415677156855</v>
      </c>
      <c r="L26" s="223"/>
      <c r="M26" s="223">
        <f t="shared" si="6"/>
        <v>5.4557766594333383</v>
      </c>
      <c r="N26" s="445"/>
    </row>
    <row r="27" spans="1:20" s="435" customFormat="1" ht="11.4">
      <c r="A27" s="477" t="s">
        <v>29</v>
      </c>
      <c r="B27" s="460">
        <f t="shared" si="5"/>
        <v>580</v>
      </c>
      <c r="C27" s="522" t="s">
        <v>184</v>
      </c>
      <c r="D27" s="460">
        <v>0</v>
      </c>
      <c r="E27" s="460"/>
      <c r="F27" s="460">
        <v>580</v>
      </c>
      <c r="G27" s="445" t="s">
        <v>184</v>
      </c>
      <c r="H27" s="445"/>
      <c r="I27" s="223">
        <f t="shared" si="7"/>
        <v>0.75305115554401458</v>
      </c>
      <c r="J27" s="223"/>
      <c r="K27" s="223">
        <f>D27*100/SUM($D$24:$D$28)</f>
        <v>0</v>
      </c>
      <c r="L27" s="223"/>
      <c r="M27" s="223">
        <f t="shared" si="6"/>
        <v>0.89262354371546859</v>
      </c>
      <c r="N27" s="445"/>
    </row>
    <row r="28" spans="1:20" s="435" customFormat="1" ht="11.4">
      <c r="A28" s="477" t="s">
        <v>30</v>
      </c>
      <c r="B28" s="460">
        <f t="shared" si="5"/>
        <v>127</v>
      </c>
      <c r="C28" s="522" t="s">
        <v>184</v>
      </c>
      <c r="D28" s="460">
        <v>0</v>
      </c>
      <c r="E28" s="460"/>
      <c r="F28" s="460">
        <v>127</v>
      </c>
      <c r="G28" s="445" t="s">
        <v>184</v>
      </c>
      <c r="H28" s="445"/>
      <c r="I28" s="223">
        <f t="shared" si="7"/>
        <v>0.16489223578291354</v>
      </c>
      <c r="J28" s="223"/>
      <c r="K28" s="223">
        <f t="shared" ref="K28" si="8">D28*100/SUM($D$24:$D$28)</f>
        <v>0</v>
      </c>
      <c r="L28" s="223"/>
      <c r="M28" s="223">
        <f t="shared" si="6"/>
        <v>0.19545377595149052</v>
      </c>
      <c r="N28" s="445"/>
    </row>
    <row r="29" spans="1:20" s="435" customFormat="1" ht="11.4">
      <c r="A29" s="477" t="s">
        <v>3</v>
      </c>
      <c r="B29" s="460">
        <f t="shared" si="5"/>
        <v>993</v>
      </c>
      <c r="C29" s="522" t="s">
        <v>184</v>
      </c>
      <c r="D29" s="460">
        <v>558</v>
      </c>
      <c r="E29" s="460" t="s">
        <v>184</v>
      </c>
      <c r="F29" s="460">
        <v>435</v>
      </c>
      <c r="G29" s="445" t="s">
        <v>184</v>
      </c>
      <c r="H29" s="445"/>
      <c r="I29" s="249" t="s">
        <v>108</v>
      </c>
      <c r="J29" s="223"/>
      <c r="K29" s="249" t="s">
        <v>108</v>
      </c>
      <c r="L29" s="223"/>
      <c r="M29" s="249" t="s">
        <v>108</v>
      </c>
      <c r="N29" s="445"/>
    </row>
    <row r="30" spans="1:20" s="435" customFormat="1" ht="6" customHeight="1">
      <c r="A30" s="594"/>
      <c r="B30" s="460"/>
      <c r="C30" s="522"/>
      <c r="D30" s="460"/>
      <c r="E30" s="522"/>
      <c r="F30" s="460"/>
      <c r="G30" s="445"/>
      <c r="H30" s="445"/>
      <c r="I30" s="223"/>
      <c r="J30" s="223"/>
      <c r="K30" s="223"/>
      <c r="L30" s="223"/>
      <c r="M30" s="223"/>
      <c r="N30" s="445"/>
    </row>
    <row r="31" spans="1:20" s="435" customFormat="1" ht="12">
      <c r="A31" s="505" t="s">
        <v>7</v>
      </c>
      <c r="B31" s="532">
        <f>D31+F31</f>
        <v>102059</v>
      </c>
      <c r="C31" s="595"/>
      <c r="D31" s="532">
        <f>SUM(D32:D38)</f>
        <v>20023</v>
      </c>
      <c r="E31" s="522"/>
      <c r="F31" s="532">
        <f>SUM(F32:F38)</f>
        <v>82036</v>
      </c>
      <c r="G31" s="441"/>
      <c r="H31" s="441"/>
      <c r="I31" s="304">
        <f>SUM(I32:I37)</f>
        <v>100</v>
      </c>
      <c r="J31" s="304"/>
      <c r="K31" s="304">
        <f>SUM(K33:K37)</f>
        <v>100</v>
      </c>
      <c r="L31" s="304"/>
      <c r="M31" s="304">
        <f>SUM(M32:M37)</f>
        <v>100.00000000000001</v>
      </c>
      <c r="N31" s="441"/>
    </row>
    <row r="32" spans="1:20" s="435" customFormat="1" ht="12">
      <c r="A32" s="507" t="s">
        <v>187</v>
      </c>
      <c r="B32" s="460">
        <f t="shared" ref="B32:B38" si="9">D32+F32</f>
        <v>394</v>
      </c>
      <c r="C32" s="595" t="s">
        <v>184</v>
      </c>
      <c r="D32" s="460">
        <v>0</v>
      </c>
      <c r="E32" s="460"/>
      <c r="F32" s="460">
        <v>394</v>
      </c>
      <c r="G32" s="441" t="s">
        <v>184</v>
      </c>
      <c r="H32" s="441"/>
      <c r="I32" s="223">
        <f t="shared" ref="I32:I37" si="10">B32*100/SUM($B$32:$B$37)</f>
        <v>0.3937676770705284</v>
      </c>
      <c r="J32" s="304"/>
      <c r="K32" s="304">
        <v>0</v>
      </c>
      <c r="L32" s="304"/>
      <c r="M32" s="223">
        <f t="shared" ref="M32:M37" si="11">F32*100/SUM($F$32:$F$37)</f>
        <v>0.48737645501663762</v>
      </c>
      <c r="N32" s="441"/>
    </row>
    <row r="33" spans="1:14" s="435" customFormat="1" ht="11.4">
      <c r="A33" s="477" t="s">
        <v>39</v>
      </c>
      <c r="B33" s="460">
        <f t="shared" si="9"/>
        <v>61243</v>
      </c>
      <c r="C33" s="522"/>
      <c r="D33" s="460">
        <v>3437</v>
      </c>
      <c r="E33" s="460" t="s">
        <v>184</v>
      </c>
      <c r="F33" s="460">
        <v>57806</v>
      </c>
      <c r="G33" s="445"/>
      <c r="H33" s="445"/>
      <c r="I33" s="223">
        <f t="shared" si="10"/>
        <v>61.206887936117688</v>
      </c>
      <c r="J33" s="223"/>
      <c r="K33" s="223">
        <f>D33*100/SUM($D$32:$D$37)</f>
        <v>17.884275158705382</v>
      </c>
      <c r="L33" s="223"/>
      <c r="M33" s="223">
        <f t="shared" si="11"/>
        <v>71.505795326628814</v>
      </c>
      <c r="N33" s="445"/>
    </row>
    <row r="34" spans="1:14" s="435" customFormat="1" ht="11.4">
      <c r="A34" s="477" t="s">
        <v>27</v>
      </c>
      <c r="B34" s="460">
        <f t="shared" si="9"/>
        <v>27843</v>
      </c>
      <c r="C34" s="522"/>
      <c r="D34" s="460">
        <v>8816</v>
      </c>
      <c r="E34" s="460"/>
      <c r="F34" s="460">
        <v>19027</v>
      </c>
      <c r="G34" s="445"/>
      <c r="H34" s="445"/>
      <c r="I34" s="223">
        <f t="shared" si="10"/>
        <v>27.826582316433303</v>
      </c>
      <c r="J34" s="223"/>
      <c r="K34" s="223">
        <f>D34*100/SUM($D$32:$D$37)</f>
        <v>45.873660110313246</v>
      </c>
      <c r="L34" s="223"/>
      <c r="M34" s="223">
        <f t="shared" si="11"/>
        <v>23.536324389851686</v>
      </c>
      <c r="N34" s="445"/>
    </row>
    <row r="35" spans="1:14" s="435" customFormat="1" ht="11.4">
      <c r="A35" s="477" t="s">
        <v>28</v>
      </c>
      <c r="B35" s="460">
        <f t="shared" si="9"/>
        <v>7843</v>
      </c>
      <c r="C35" s="522"/>
      <c r="D35" s="460">
        <v>4893</v>
      </c>
      <c r="E35" s="460" t="s">
        <v>184</v>
      </c>
      <c r="F35" s="460">
        <v>2950</v>
      </c>
      <c r="G35" s="445" t="s">
        <v>184</v>
      </c>
      <c r="H35" s="445"/>
      <c r="I35" s="223">
        <f t="shared" si="10"/>
        <v>7.8383753585384621</v>
      </c>
      <c r="J35" s="223"/>
      <c r="K35" s="223">
        <f>D35*100/SUM($D$32:$D$37)</f>
        <v>25.460505775835156</v>
      </c>
      <c r="L35" s="223"/>
      <c r="M35" s="223">
        <f t="shared" si="11"/>
        <v>3.6491384322311697</v>
      </c>
      <c r="N35" s="445"/>
    </row>
    <row r="36" spans="1:14" s="435" customFormat="1" ht="11.4">
      <c r="A36" s="477" t="s">
        <v>29</v>
      </c>
      <c r="B36" s="460">
        <f t="shared" si="9"/>
        <v>2192</v>
      </c>
      <c r="C36" s="522" t="s">
        <v>184</v>
      </c>
      <c r="D36" s="460">
        <v>1642</v>
      </c>
      <c r="E36" s="460" t="s">
        <v>184</v>
      </c>
      <c r="F36" s="460">
        <v>550</v>
      </c>
      <c r="G36" s="445" t="s">
        <v>184</v>
      </c>
      <c r="H36" s="445"/>
      <c r="I36" s="223">
        <f t="shared" si="10"/>
        <v>2.1907074825852746</v>
      </c>
      <c r="J36" s="223"/>
      <c r="K36" s="223">
        <f>D36*100/SUM($D$32:$D$37)</f>
        <v>8.5440732646477269</v>
      </c>
      <c r="L36" s="223"/>
      <c r="M36" s="223">
        <f t="shared" si="11"/>
        <v>0.68034784329733677</v>
      </c>
      <c r="N36" s="445"/>
    </row>
    <row r="37" spans="1:14" s="435" customFormat="1" ht="11.4">
      <c r="A37" s="477" t="s">
        <v>30</v>
      </c>
      <c r="B37" s="460">
        <f t="shared" si="9"/>
        <v>544</v>
      </c>
      <c r="C37" s="522" t="s">
        <v>184</v>
      </c>
      <c r="D37" s="460">
        <v>430</v>
      </c>
      <c r="E37" s="460" t="s">
        <v>184</v>
      </c>
      <c r="F37" s="460">
        <v>114</v>
      </c>
      <c r="G37" s="445" t="s">
        <v>184</v>
      </c>
      <c r="H37" s="445"/>
      <c r="I37" s="223">
        <f t="shared" si="10"/>
        <v>0.54367922925473966</v>
      </c>
      <c r="J37" s="223"/>
      <c r="K37" s="223">
        <f>D37*100/SUM($D$32:$D$37)</f>
        <v>2.2374856904984912</v>
      </c>
      <c r="L37" s="223"/>
      <c r="M37" s="223">
        <f t="shared" si="11"/>
        <v>0.14101755297435706</v>
      </c>
      <c r="N37" s="445"/>
    </row>
    <row r="38" spans="1:14" s="435" customFormat="1" ht="11.4">
      <c r="A38" s="477" t="s">
        <v>3</v>
      </c>
      <c r="B38" s="460">
        <f t="shared" si="9"/>
        <v>2000</v>
      </c>
      <c r="C38" s="522" t="s">
        <v>184</v>
      </c>
      <c r="D38" s="460">
        <v>805</v>
      </c>
      <c r="E38" s="460" t="s">
        <v>184</v>
      </c>
      <c r="F38" s="460">
        <v>1195</v>
      </c>
      <c r="G38" s="445" t="s">
        <v>184</v>
      </c>
      <c r="H38" s="445"/>
      <c r="I38" s="249" t="s">
        <v>108</v>
      </c>
      <c r="J38" s="223"/>
      <c r="K38" s="249" t="s">
        <v>108</v>
      </c>
      <c r="L38" s="223"/>
      <c r="M38" s="249" t="s">
        <v>108</v>
      </c>
      <c r="N38" s="445"/>
    </row>
    <row r="39" spans="1:14" s="435" customFormat="1" ht="6" customHeight="1">
      <c r="A39" s="596"/>
      <c r="B39" s="460"/>
      <c r="C39" s="522"/>
      <c r="D39" s="460"/>
      <c r="E39" s="522"/>
      <c r="F39" s="510"/>
      <c r="G39" s="445"/>
      <c r="H39" s="445"/>
      <c r="I39" s="223"/>
      <c r="J39" s="223"/>
      <c r="K39" s="223"/>
      <c r="L39" s="223"/>
      <c r="M39" s="223"/>
      <c r="N39" s="445"/>
    </row>
    <row r="40" spans="1:14" s="435" customFormat="1" ht="12">
      <c r="A40" s="505" t="s">
        <v>8</v>
      </c>
      <c r="B40" s="532">
        <f>D40+F40</f>
        <v>56906</v>
      </c>
      <c r="C40" s="595"/>
      <c r="D40" s="532">
        <f>SUM(D41:D47)</f>
        <v>18615</v>
      </c>
      <c r="E40" s="595"/>
      <c r="F40" s="532">
        <f>SUM(F41:F47)</f>
        <v>38291</v>
      </c>
      <c r="G40" s="441"/>
      <c r="H40" s="441"/>
      <c r="I40" s="304">
        <f>SUM(I41:I46)</f>
        <v>100</v>
      </c>
      <c r="J40" s="304"/>
      <c r="K40" s="304">
        <f>SUM(K41:K46)</f>
        <v>99.999999999999986</v>
      </c>
      <c r="L40" s="304"/>
      <c r="M40" s="304">
        <f>SUM(M41:M46)</f>
        <v>100</v>
      </c>
      <c r="N40" s="441"/>
    </row>
    <row r="41" spans="1:14" s="435" customFormat="1" ht="12">
      <c r="A41" s="507" t="s">
        <v>187</v>
      </c>
      <c r="B41" s="460">
        <f t="shared" ref="B41:B47" si="12">D41+F41</f>
        <v>127</v>
      </c>
      <c r="C41" s="595" t="s">
        <v>184</v>
      </c>
      <c r="D41" s="460">
        <v>0</v>
      </c>
      <c r="E41" s="460"/>
      <c r="F41" s="460">
        <v>127</v>
      </c>
      <c r="G41" s="441" t="s">
        <v>184</v>
      </c>
      <c r="H41" s="441"/>
      <c r="I41" s="223">
        <f>B41*100/SUM($B$41:$B$46)</f>
        <v>0.23605070443477938</v>
      </c>
      <c r="J41" s="304"/>
      <c r="K41" s="223">
        <f t="shared" ref="K41:K46" si="13">D41*100/SUM($D$41:$D$46)</f>
        <v>0</v>
      </c>
      <c r="L41" s="304"/>
      <c r="M41" s="223">
        <f t="shared" ref="M41:M46" si="14">F41*100/SUM($F$41:$F$46)</f>
        <v>0.34417344173441733</v>
      </c>
      <c r="N41" s="441"/>
    </row>
    <row r="42" spans="1:14" s="435" customFormat="1" ht="11.4">
      <c r="A42" s="477" t="s">
        <v>39</v>
      </c>
      <c r="B42" s="460">
        <f t="shared" si="12"/>
        <v>20915</v>
      </c>
      <c r="C42" s="522"/>
      <c r="D42" s="460">
        <v>1976</v>
      </c>
      <c r="E42" s="460" t="s">
        <v>184</v>
      </c>
      <c r="F42" s="460">
        <v>18939</v>
      </c>
      <c r="G42" s="445"/>
      <c r="H42" s="445"/>
      <c r="I42" s="223">
        <f t="shared" ref="I42:I46" si="15">B42*100/SUM($B$41:$B$46)</f>
        <v>38.87401955317646</v>
      </c>
      <c r="J42" s="223"/>
      <c r="K42" s="223">
        <f t="shared" si="13"/>
        <v>11.690924150988049</v>
      </c>
      <c r="L42" s="223"/>
      <c r="M42" s="223">
        <f t="shared" si="14"/>
        <v>51.325203252032523</v>
      </c>
      <c r="N42" s="445"/>
    </row>
    <row r="43" spans="1:14" s="435" customFormat="1" ht="11.4">
      <c r="A43" s="477" t="s">
        <v>27</v>
      </c>
      <c r="B43" s="460">
        <f t="shared" si="12"/>
        <v>23213</v>
      </c>
      <c r="C43" s="522"/>
      <c r="D43" s="460">
        <v>8235</v>
      </c>
      <c r="E43" s="460"/>
      <c r="F43" s="460">
        <v>14978</v>
      </c>
      <c r="G43" s="445"/>
      <c r="H43" s="445"/>
      <c r="I43" s="223">
        <f t="shared" si="15"/>
        <v>43.145236236571129</v>
      </c>
      <c r="J43" s="223"/>
      <c r="K43" s="223">
        <f t="shared" si="13"/>
        <v>48.722044728434504</v>
      </c>
      <c r="L43" s="223"/>
      <c r="M43" s="223">
        <f t="shared" si="14"/>
        <v>40.590785907859079</v>
      </c>
      <c r="N43" s="445"/>
    </row>
    <row r="44" spans="1:14" s="435" customFormat="1" ht="11.4">
      <c r="A44" s="477" t="s">
        <v>28</v>
      </c>
      <c r="B44" s="460">
        <f t="shared" si="12"/>
        <v>6730</v>
      </c>
      <c r="C44" s="522"/>
      <c r="D44" s="460">
        <v>4819</v>
      </c>
      <c r="E44" s="460"/>
      <c r="F44" s="460">
        <v>1911</v>
      </c>
      <c r="G44" s="445" t="s">
        <v>184</v>
      </c>
      <c r="H44" s="445"/>
      <c r="I44" s="223">
        <f t="shared" si="15"/>
        <v>12.508828668079254</v>
      </c>
      <c r="J44" s="223"/>
      <c r="K44" s="223">
        <f t="shared" si="13"/>
        <v>28.511418767009822</v>
      </c>
      <c r="L44" s="223"/>
      <c r="M44" s="223">
        <f t="shared" si="14"/>
        <v>5.178861788617886</v>
      </c>
      <c r="N44" s="445"/>
    </row>
    <row r="45" spans="1:14" s="435" customFormat="1" ht="11.4">
      <c r="A45" s="477" t="s">
        <v>29</v>
      </c>
      <c r="B45" s="460">
        <f t="shared" si="12"/>
        <v>2373</v>
      </c>
      <c r="C45" s="522" t="s">
        <v>184</v>
      </c>
      <c r="D45" s="460">
        <v>1512</v>
      </c>
      <c r="E45" s="460" t="s">
        <v>184</v>
      </c>
      <c r="F45" s="460">
        <v>861</v>
      </c>
      <c r="G45" s="445" t="s">
        <v>184</v>
      </c>
      <c r="H45" s="445"/>
      <c r="I45" s="223">
        <f t="shared" si="15"/>
        <v>4.4106167056986729</v>
      </c>
      <c r="J45" s="223"/>
      <c r="K45" s="223">
        <f t="shared" si="13"/>
        <v>8.9456869009584672</v>
      </c>
      <c r="L45" s="223"/>
      <c r="M45" s="223">
        <f t="shared" si="14"/>
        <v>2.3333333333333335</v>
      </c>
      <c r="N45" s="445"/>
    </row>
    <row r="46" spans="1:14" s="435" customFormat="1" ht="11.4">
      <c r="A46" s="477" t="s">
        <v>30</v>
      </c>
      <c r="B46" s="460">
        <f t="shared" si="12"/>
        <v>444</v>
      </c>
      <c r="C46" s="522" t="s">
        <v>184</v>
      </c>
      <c r="D46" s="460">
        <v>360</v>
      </c>
      <c r="E46" s="460" t="s">
        <v>184</v>
      </c>
      <c r="F46" s="460">
        <v>84</v>
      </c>
      <c r="G46" s="445" t="s">
        <v>184</v>
      </c>
      <c r="H46" s="445"/>
      <c r="I46" s="223">
        <f t="shared" si="15"/>
        <v>0.82524813203970115</v>
      </c>
      <c r="J46" s="249"/>
      <c r="K46" s="223">
        <f t="shared" si="13"/>
        <v>2.1299254526091587</v>
      </c>
      <c r="L46" s="249"/>
      <c r="M46" s="223">
        <f t="shared" si="14"/>
        <v>0.22764227642276422</v>
      </c>
      <c r="N46" s="445"/>
    </row>
    <row r="47" spans="1:14" s="435" customFormat="1" ht="11.4">
      <c r="A47" s="477" t="s">
        <v>3</v>
      </c>
      <c r="B47" s="460">
        <f t="shared" si="12"/>
        <v>3104</v>
      </c>
      <c r="C47" s="522" t="s">
        <v>184</v>
      </c>
      <c r="D47" s="460">
        <v>1713</v>
      </c>
      <c r="E47" s="460" t="s">
        <v>184</v>
      </c>
      <c r="F47" s="460">
        <v>1391</v>
      </c>
      <c r="G47" s="445" t="s">
        <v>184</v>
      </c>
      <c r="H47" s="445"/>
      <c r="I47" s="249" t="s">
        <v>108</v>
      </c>
      <c r="J47" s="223"/>
      <c r="K47" s="249" t="s">
        <v>108</v>
      </c>
      <c r="L47" s="223"/>
      <c r="M47" s="249" t="s">
        <v>108</v>
      </c>
      <c r="N47" s="445"/>
    </row>
    <row r="48" spans="1:14" s="435" customFormat="1" ht="6" customHeight="1">
      <c r="A48" s="596"/>
      <c r="B48" s="460"/>
      <c r="C48" s="522"/>
      <c r="D48" s="460"/>
      <c r="E48" s="460"/>
      <c r="F48" s="460"/>
      <c r="G48" s="445"/>
      <c r="H48" s="445"/>
      <c r="I48" s="223"/>
      <c r="J48" s="223"/>
      <c r="K48" s="223"/>
      <c r="L48" s="223"/>
      <c r="M48" s="223"/>
      <c r="N48" s="445"/>
    </row>
    <row r="49" spans="1:14" s="435" customFormat="1" ht="12">
      <c r="A49" s="505" t="s">
        <v>9</v>
      </c>
      <c r="B49" s="532">
        <f>D49+F49</f>
        <v>9475</v>
      </c>
      <c r="C49" s="595"/>
      <c r="D49" s="532">
        <f>SUM(D50:D55)</f>
        <v>3569</v>
      </c>
      <c r="E49" s="595" t="s">
        <v>184</v>
      </c>
      <c r="F49" s="532">
        <f>SUM(F50:F55)</f>
        <v>5906</v>
      </c>
      <c r="G49" s="441"/>
      <c r="H49" s="441"/>
      <c r="I49" s="304">
        <f>SUM(I50:I54)</f>
        <v>100</v>
      </c>
      <c r="J49" s="304"/>
      <c r="K49" s="304">
        <f>SUM(K50:K54)</f>
        <v>100</v>
      </c>
      <c r="L49" s="304"/>
      <c r="M49" s="304">
        <f>SUM(M50:M54)</f>
        <v>100</v>
      </c>
      <c r="N49" s="441"/>
    </row>
    <row r="50" spans="1:14" s="435" customFormat="1" ht="11.4">
      <c r="A50" s="477" t="s">
        <v>39</v>
      </c>
      <c r="B50" s="460">
        <f t="shared" ref="B50:B55" si="16">D50+F50</f>
        <v>4217</v>
      </c>
      <c r="C50" s="522"/>
      <c r="D50" s="460">
        <v>690</v>
      </c>
      <c r="E50" s="460" t="s">
        <v>184</v>
      </c>
      <c r="F50" s="460">
        <v>3527</v>
      </c>
      <c r="G50" s="445"/>
      <c r="H50" s="445"/>
      <c r="I50" s="223">
        <f>B50*100/SUM($B$50:$B$54)</f>
        <v>44.885577434805747</v>
      </c>
      <c r="J50" s="223"/>
      <c r="K50" s="223">
        <f>D50*100/SUM($D$50:$D$54)</f>
        <v>19.333146539646961</v>
      </c>
      <c r="L50" s="223"/>
      <c r="M50" s="223">
        <f>F50*100/SUM($F$50:$F$54)</f>
        <v>60.538963268108482</v>
      </c>
      <c r="N50" s="445"/>
    </row>
    <row r="51" spans="1:14" s="435" customFormat="1" ht="11.4">
      <c r="A51" s="477" t="s">
        <v>27</v>
      </c>
      <c r="B51" s="460">
        <f t="shared" si="16"/>
        <v>2650</v>
      </c>
      <c r="C51" s="522"/>
      <c r="D51" s="460">
        <v>586</v>
      </c>
      <c r="E51" s="460" t="s">
        <v>184</v>
      </c>
      <c r="F51" s="460">
        <v>2064</v>
      </c>
      <c r="G51" s="445" t="s">
        <v>184</v>
      </c>
      <c r="H51" s="445"/>
      <c r="I51" s="223">
        <f>B51*100/SUM($B$50:$B$54)</f>
        <v>28.206492815327302</v>
      </c>
      <c r="J51" s="223"/>
      <c r="K51" s="223">
        <f>D51*100/SUM($D$50:$D$54)</f>
        <v>16.419165032221912</v>
      </c>
      <c r="L51" s="223"/>
      <c r="M51" s="223">
        <f>F51*100/SUM($F$50:$F$54)</f>
        <v>35.427394438722963</v>
      </c>
      <c r="N51" s="445"/>
    </row>
    <row r="52" spans="1:14" s="435" customFormat="1" ht="11.4">
      <c r="A52" s="477" t="s">
        <v>28</v>
      </c>
      <c r="B52" s="460">
        <f t="shared" si="16"/>
        <v>1258</v>
      </c>
      <c r="C52" s="522" t="s">
        <v>184</v>
      </c>
      <c r="D52" s="460">
        <v>1181</v>
      </c>
      <c r="E52" s="460" t="s">
        <v>184</v>
      </c>
      <c r="F52" s="460">
        <v>77</v>
      </c>
      <c r="G52" s="445" t="s">
        <v>184</v>
      </c>
      <c r="H52" s="445"/>
      <c r="I52" s="223">
        <f>B52*100/SUM($B$50:$B$54)</f>
        <v>13.390101117615753</v>
      </c>
      <c r="J52" s="223"/>
      <c r="K52" s="223">
        <f>D52*100/SUM($D$50:$D$54)</f>
        <v>33.090501541047914</v>
      </c>
      <c r="L52" s="223"/>
      <c r="M52" s="223">
        <f>F52*100/SUM($F$50:$F$54)</f>
        <v>1.3216615173360797</v>
      </c>
      <c r="N52" s="445"/>
    </row>
    <row r="53" spans="1:14" s="435" customFormat="1" ht="11.4">
      <c r="A53" s="477" t="s">
        <v>29</v>
      </c>
      <c r="B53" s="460">
        <f t="shared" si="16"/>
        <v>1112</v>
      </c>
      <c r="C53" s="522" t="s">
        <v>184</v>
      </c>
      <c r="D53" s="460">
        <v>1112</v>
      </c>
      <c r="E53" s="460" t="s">
        <v>184</v>
      </c>
      <c r="F53" s="460">
        <v>0</v>
      </c>
      <c r="G53" s="445"/>
      <c r="H53" s="445"/>
      <c r="I53" s="223">
        <f>B53*100/SUM($B$50:$B$54)</f>
        <v>11.836083022884512</v>
      </c>
      <c r="J53" s="223"/>
      <c r="K53" s="223">
        <f>D53*100/SUM($D$50:$D$54)</f>
        <v>31.157186887083217</v>
      </c>
      <c r="L53" s="223"/>
      <c r="M53" s="223">
        <f>F53*100/SUM($F$50:$F$54)</f>
        <v>0</v>
      </c>
      <c r="N53" s="445"/>
    </row>
    <row r="54" spans="1:14" s="435" customFormat="1" ht="11.4">
      <c r="A54" s="477" t="s">
        <v>30</v>
      </c>
      <c r="B54" s="460">
        <f t="shared" si="16"/>
        <v>158</v>
      </c>
      <c r="C54" s="522" t="s">
        <v>184</v>
      </c>
      <c r="D54" s="460">
        <v>0</v>
      </c>
      <c r="E54" s="460"/>
      <c r="F54" s="460">
        <v>158</v>
      </c>
      <c r="G54" s="445" t="s">
        <v>184</v>
      </c>
      <c r="H54" s="445"/>
      <c r="I54" s="223">
        <f>B54*100/SUM($B$50:$B$54)</f>
        <v>1.6817456093666845</v>
      </c>
      <c r="J54" s="223"/>
      <c r="K54" s="223">
        <f>D54*100/SUM($D$50:$D$54)</f>
        <v>0</v>
      </c>
      <c r="L54" s="223"/>
      <c r="M54" s="223">
        <f>F54*100/SUM($F$50:$F$54)</f>
        <v>2.7119807758324752</v>
      </c>
      <c r="N54" s="445"/>
    </row>
    <row r="55" spans="1:14" s="435" customFormat="1" ht="11.4">
      <c r="A55" s="477" t="s">
        <v>3</v>
      </c>
      <c r="B55" s="460">
        <f t="shared" si="16"/>
        <v>80</v>
      </c>
      <c r="C55" s="522" t="s">
        <v>184</v>
      </c>
      <c r="D55" s="460">
        <v>0</v>
      </c>
      <c r="E55" s="460"/>
      <c r="F55" s="460">
        <v>80</v>
      </c>
      <c r="G55" s="445" t="s">
        <v>184</v>
      </c>
      <c r="H55" s="445"/>
      <c r="I55" s="249" t="s">
        <v>108</v>
      </c>
      <c r="J55" s="223"/>
      <c r="K55" s="249" t="s">
        <v>108</v>
      </c>
      <c r="L55" s="223"/>
      <c r="M55" s="249">
        <v>0</v>
      </c>
      <c r="N55" s="445"/>
    </row>
    <row r="56" spans="1:14" s="435" customFormat="1" ht="6" customHeight="1">
      <c r="A56" s="596"/>
      <c r="B56" s="460"/>
      <c r="C56" s="522"/>
      <c r="D56" s="460"/>
      <c r="E56" s="460"/>
      <c r="F56" s="460"/>
      <c r="G56" s="445"/>
      <c r="H56" s="445"/>
      <c r="I56" s="223"/>
      <c r="J56" s="223"/>
      <c r="K56" s="223"/>
      <c r="L56" s="223"/>
      <c r="M56" s="223"/>
      <c r="N56" s="445"/>
    </row>
    <row r="57" spans="1:14" s="435" customFormat="1" ht="13.8">
      <c r="A57" s="505" t="s">
        <v>166</v>
      </c>
      <c r="B57" s="532">
        <f>D57+F57</f>
        <v>17444</v>
      </c>
      <c r="C57" s="595"/>
      <c r="D57" s="532">
        <f>SUM(D58:D63)</f>
        <v>11305</v>
      </c>
      <c r="E57" s="595"/>
      <c r="F57" s="532">
        <f>SUM(F58:F63)</f>
        <v>6139</v>
      </c>
      <c r="G57" s="441"/>
      <c r="H57" s="441"/>
      <c r="I57" s="304">
        <f>SUM(I58:I62)</f>
        <v>100</v>
      </c>
      <c r="J57" s="304"/>
      <c r="K57" s="304">
        <f>SUM(K58:K62)</f>
        <v>100</v>
      </c>
      <c r="L57" s="304"/>
      <c r="M57" s="304">
        <f>SUM(M58:M62)</f>
        <v>100</v>
      </c>
      <c r="N57" s="441"/>
    </row>
    <row r="58" spans="1:14" s="435" customFormat="1" ht="11.4">
      <c r="A58" s="477" t="s">
        <v>39</v>
      </c>
      <c r="B58" s="460">
        <f t="shared" ref="B58:B62" si="17">D58+F58</f>
        <v>2393</v>
      </c>
      <c r="C58" s="522" t="s">
        <v>184</v>
      </c>
      <c r="D58" s="460">
        <v>748</v>
      </c>
      <c r="E58" s="460" t="s">
        <v>184</v>
      </c>
      <c r="F58" s="460">
        <v>1645</v>
      </c>
      <c r="G58" s="445" t="s">
        <v>184</v>
      </c>
      <c r="H58" s="445"/>
      <c r="I58" s="223">
        <f>B58*100/SUM($B$58:$B$62)</f>
        <v>15.092078708375379</v>
      </c>
      <c r="J58" s="223"/>
      <c r="K58" s="223">
        <f>D58*100/SUM($D$58:$D$62)</f>
        <v>7.4118113357114543</v>
      </c>
      <c r="L58" s="223"/>
      <c r="M58" s="223">
        <f>F58*100/SUM($F$58:$F$62)</f>
        <v>28.539208882720335</v>
      </c>
      <c r="N58" s="445"/>
    </row>
    <row r="59" spans="1:14" s="435" customFormat="1" ht="11.4">
      <c r="A59" s="477" t="s">
        <v>27</v>
      </c>
      <c r="B59" s="460">
        <f t="shared" si="17"/>
        <v>8162</v>
      </c>
      <c r="C59" s="522"/>
      <c r="D59" s="460">
        <v>4806</v>
      </c>
      <c r="E59" s="460"/>
      <c r="F59" s="460">
        <v>3356</v>
      </c>
      <c r="G59" s="445"/>
      <c r="H59" s="445"/>
      <c r="I59" s="223">
        <f>B59*100/SUM($B$58:$B$62)</f>
        <v>51.475782038345109</v>
      </c>
      <c r="J59" s="223"/>
      <c r="K59" s="223">
        <f>D59*100/SUM($D$58:$D$62)</f>
        <v>47.621878715814503</v>
      </c>
      <c r="L59" s="223"/>
      <c r="M59" s="223">
        <f>F59*100/SUM($F$58:$F$62)</f>
        <v>58.223455933379597</v>
      </c>
      <c r="N59" s="445"/>
    </row>
    <row r="60" spans="1:14" s="435" customFormat="1" ht="11.4">
      <c r="A60" s="477" t="s">
        <v>28</v>
      </c>
      <c r="B60" s="460">
        <f t="shared" si="17"/>
        <v>3042</v>
      </c>
      <c r="C60" s="522"/>
      <c r="D60" s="460">
        <v>2534</v>
      </c>
      <c r="E60" s="460" t="s">
        <v>184</v>
      </c>
      <c r="F60" s="460">
        <v>508</v>
      </c>
      <c r="G60" s="445" t="s">
        <v>184</v>
      </c>
      <c r="H60" s="445"/>
      <c r="I60" s="223">
        <f>B60*100/SUM($B$58:$B$62)</f>
        <v>19.185166498486378</v>
      </c>
      <c r="J60" s="223"/>
      <c r="K60" s="223">
        <f>D60*100/SUM($D$58:$D$62)</f>
        <v>25.108997225525169</v>
      </c>
      <c r="L60" s="223"/>
      <c r="M60" s="223">
        <f>F60*100/SUM($F$58:$F$62)</f>
        <v>8.8133240804996529</v>
      </c>
      <c r="N60" s="445"/>
    </row>
    <row r="61" spans="1:14" s="435" customFormat="1" ht="11.4">
      <c r="A61" s="477" t="s">
        <v>29</v>
      </c>
      <c r="B61" s="460">
        <f t="shared" si="17"/>
        <v>1755</v>
      </c>
      <c r="C61" s="522" t="s">
        <v>184</v>
      </c>
      <c r="D61" s="460">
        <v>1668</v>
      </c>
      <c r="E61" s="460" t="s">
        <v>184</v>
      </c>
      <c r="F61" s="460">
        <v>87</v>
      </c>
      <c r="G61" s="445" t="s">
        <v>184</v>
      </c>
      <c r="H61" s="445"/>
      <c r="I61" s="223">
        <f>B61*100/SUM($B$58:$B$62)</f>
        <v>11.068365287588295</v>
      </c>
      <c r="J61" s="223"/>
      <c r="K61" s="223">
        <f>D61*100/SUM($D$58:$D$62)</f>
        <v>16.527942925089178</v>
      </c>
      <c r="L61" s="223"/>
      <c r="M61" s="223">
        <f>F61*100/SUM($F$58:$F$62)</f>
        <v>1.5093684941013186</v>
      </c>
      <c r="N61" s="445"/>
    </row>
    <row r="62" spans="1:14" s="435" customFormat="1" ht="11.4">
      <c r="A62" s="477" t="s">
        <v>30</v>
      </c>
      <c r="B62" s="460">
        <f t="shared" si="17"/>
        <v>504</v>
      </c>
      <c r="C62" s="522" t="s">
        <v>184</v>
      </c>
      <c r="D62" s="460">
        <v>336</v>
      </c>
      <c r="E62" s="460" t="s">
        <v>184</v>
      </c>
      <c r="F62" s="460">
        <v>168</v>
      </c>
      <c r="G62" s="445" t="s">
        <v>184</v>
      </c>
      <c r="H62" s="445"/>
      <c r="I62" s="223">
        <f>B62*100/SUM($B$58:$B$62)</f>
        <v>3.1786074672048437</v>
      </c>
      <c r="J62" s="223"/>
      <c r="K62" s="223">
        <f>D62*100/SUM($D$58:$D$62)</f>
        <v>3.329369797859691</v>
      </c>
      <c r="L62" s="223"/>
      <c r="M62" s="223">
        <f>F62*100/SUM($F$58:$F$62)</f>
        <v>2.914642609299098</v>
      </c>
      <c r="N62" s="445"/>
    </row>
    <row r="63" spans="1:14" s="435" customFormat="1" ht="11.4">
      <c r="A63" s="477" t="s">
        <v>3</v>
      </c>
      <c r="B63" s="460">
        <f>D63+F63</f>
        <v>1588</v>
      </c>
      <c r="C63" s="522" t="s">
        <v>184</v>
      </c>
      <c r="D63" s="460">
        <v>1213</v>
      </c>
      <c r="E63" s="460" t="s">
        <v>184</v>
      </c>
      <c r="F63" s="460">
        <v>375</v>
      </c>
      <c r="G63" s="445" t="s">
        <v>184</v>
      </c>
      <c r="H63" s="445"/>
      <c r="I63" s="249" t="s">
        <v>108</v>
      </c>
      <c r="J63" s="223"/>
      <c r="K63" s="249" t="s">
        <v>108</v>
      </c>
      <c r="L63" s="223"/>
      <c r="M63" s="249" t="s">
        <v>108</v>
      </c>
      <c r="N63" s="445"/>
    </row>
    <row r="64" spans="1:14" s="435" customFormat="1" ht="6" customHeight="1">
      <c r="A64" s="477"/>
      <c r="B64" s="460"/>
      <c r="C64" s="522"/>
      <c r="D64" s="460"/>
      <c r="E64" s="460"/>
      <c r="F64" s="460"/>
      <c r="G64" s="445"/>
      <c r="H64" s="445"/>
      <c r="I64" s="249"/>
      <c r="J64" s="249"/>
      <c r="K64" s="249"/>
      <c r="L64" s="249"/>
      <c r="M64" s="249"/>
      <c r="N64" s="445"/>
    </row>
    <row r="65" spans="1:14" s="435" customFormat="1" ht="12">
      <c r="A65" s="578" t="s">
        <v>3</v>
      </c>
      <c r="B65" s="439">
        <f>D65+F65</f>
        <v>0</v>
      </c>
      <c r="C65" s="439" t="s">
        <v>184</v>
      </c>
      <c r="D65" s="439"/>
      <c r="E65" s="439"/>
      <c r="F65" s="439"/>
      <c r="G65" s="582" t="s">
        <v>184</v>
      </c>
      <c r="H65" s="582"/>
      <c r="I65" s="496" t="s">
        <v>108</v>
      </c>
      <c r="J65" s="304"/>
      <c r="K65" s="496">
        <v>0</v>
      </c>
      <c r="L65" s="304"/>
      <c r="M65" s="496" t="s">
        <v>108</v>
      </c>
      <c r="N65" s="445"/>
    </row>
    <row r="66" spans="1:14" s="435" customFormat="1" ht="6" customHeight="1" thickBot="1">
      <c r="A66" s="597"/>
      <c r="B66" s="598"/>
      <c r="C66" s="598"/>
      <c r="D66" s="599"/>
      <c r="E66" s="599"/>
      <c r="F66" s="598"/>
      <c r="G66" s="600"/>
      <c r="H66" s="601"/>
      <c r="I66" s="562"/>
      <c r="J66" s="562"/>
      <c r="K66" s="602"/>
      <c r="L66" s="602"/>
      <c r="M66" s="562"/>
      <c r="N66" s="600"/>
    </row>
    <row r="67" spans="1:14" s="274" customFormat="1" ht="6" customHeight="1">
      <c r="A67" s="603"/>
      <c r="B67" s="486"/>
      <c r="C67" s="486"/>
      <c r="D67" s="486"/>
      <c r="E67" s="486"/>
      <c r="F67" s="572"/>
      <c r="G67" s="429"/>
      <c r="H67" s="429"/>
      <c r="I67" s="429"/>
      <c r="J67" s="429"/>
      <c r="K67" s="429"/>
      <c r="L67" s="429"/>
      <c r="M67" s="429"/>
      <c r="N67" s="429"/>
    </row>
    <row r="68" spans="1:14" s="274" customFormat="1" ht="11.4">
      <c r="A68" s="641" t="s">
        <v>188</v>
      </c>
      <c r="B68" s="641"/>
      <c r="C68" s="641"/>
      <c r="D68" s="641"/>
      <c r="E68" s="641"/>
      <c r="F68" s="641"/>
      <c r="G68" s="641"/>
      <c r="H68" s="641"/>
    </row>
    <row r="69" spans="1:14" s="274" customFormat="1" ht="12" customHeight="1">
      <c r="A69" s="544" t="s">
        <v>159</v>
      </c>
      <c r="B69" s="544"/>
      <c r="C69" s="544"/>
      <c r="D69" s="544"/>
      <c r="E69" s="544"/>
      <c r="F69" s="544"/>
      <c r="G69" s="544"/>
      <c r="H69" s="544"/>
      <c r="I69" s="544"/>
      <c r="J69" s="544"/>
      <c r="K69" s="544"/>
      <c r="L69" s="544"/>
      <c r="M69" s="544"/>
      <c r="N69" s="518"/>
    </row>
    <row r="70" spans="1:14" s="274" customFormat="1" ht="11.25" customHeight="1">
      <c r="A70" s="544" t="s">
        <v>167</v>
      </c>
      <c r="B70" s="544"/>
      <c r="C70" s="544"/>
      <c r="D70" s="544"/>
      <c r="E70" s="544"/>
      <c r="F70" s="544"/>
      <c r="G70" s="544"/>
      <c r="H70" s="544"/>
      <c r="I70" s="544"/>
      <c r="J70" s="544"/>
      <c r="K70" s="544"/>
      <c r="L70" s="544"/>
      <c r="M70" s="544"/>
      <c r="N70" s="518"/>
    </row>
    <row r="71" spans="1:14" s="269" customFormat="1" ht="10.199999999999999">
      <c r="A71" s="630" t="s">
        <v>150</v>
      </c>
      <c r="B71" s="631"/>
      <c r="C71" s="631"/>
      <c r="D71" s="631"/>
      <c r="E71" s="631"/>
      <c r="F71" s="631"/>
      <c r="G71" s="631"/>
      <c r="H71" s="631"/>
    </row>
    <row r="72" spans="1:14" s="274" customFormat="1" ht="10.199999999999999">
      <c r="A72" s="270" t="s">
        <v>26</v>
      </c>
    </row>
    <row r="73" spans="1:14" s="274" customFormat="1" ht="10.199999999999999">
      <c r="A73" s="273" t="s">
        <v>118</v>
      </c>
    </row>
    <row r="74" spans="1:14">
      <c r="A74" s="269" t="s">
        <v>213</v>
      </c>
      <c r="B74" s="435"/>
      <c r="C74" s="435"/>
      <c r="D74" s="435"/>
      <c r="E74" s="435"/>
      <c r="F74" s="435"/>
      <c r="G74" s="435"/>
      <c r="H74" s="435"/>
      <c r="I74" s="435"/>
      <c r="J74" s="435"/>
      <c r="K74" s="435"/>
      <c r="L74" s="435"/>
      <c r="M74" s="435"/>
      <c r="N74" s="435"/>
    </row>
    <row r="75" spans="1:14">
      <c r="A75" s="274" t="s">
        <v>185</v>
      </c>
      <c r="B75" s="604"/>
      <c r="C75" s="604"/>
      <c r="D75" s="604"/>
      <c r="E75" s="604"/>
      <c r="F75" s="604"/>
      <c r="G75" s="604"/>
      <c r="H75" s="604"/>
      <c r="I75" s="604"/>
      <c r="J75" s="604"/>
      <c r="K75" s="435"/>
      <c r="L75" s="435"/>
      <c r="M75" s="435"/>
      <c r="N75" s="435"/>
    </row>
    <row r="76" spans="1:14">
      <c r="A76" s="435"/>
      <c r="B76" s="435"/>
      <c r="C76" s="435"/>
      <c r="D76" s="435"/>
      <c r="E76" s="435"/>
      <c r="F76" s="435"/>
      <c r="G76" s="435"/>
      <c r="H76" s="435"/>
      <c r="I76" s="435"/>
      <c r="J76" s="435"/>
      <c r="K76" s="435"/>
      <c r="L76" s="435"/>
      <c r="M76" s="435"/>
      <c r="N76" s="435"/>
    </row>
    <row r="77" spans="1:14" ht="14.4">
      <c r="A77" s="611" t="s">
        <v>214</v>
      </c>
      <c r="B77" s="612"/>
      <c r="C77" s="612"/>
      <c r="D77" s="612"/>
      <c r="E77" s="612"/>
      <c r="F77" s="612"/>
      <c r="G77" s="612"/>
      <c r="H77" s="612"/>
      <c r="I77" s="612"/>
      <c r="J77" s="612"/>
      <c r="K77" s="612"/>
      <c r="L77" s="613"/>
      <c r="M77" s="613"/>
      <c r="N77" s="435"/>
    </row>
    <row r="78" spans="1:14">
      <c r="A78" s="615" t="s">
        <v>215</v>
      </c>
      <c r="B78" s="615"/>
      <c r="C78" s="615"/>
      <c r="D78" s="615"/>
      <c r="E78" s="615"/>
      <c r="F78" s="615"/>
      <c r="G78" s="615"/>
      <c r="H78" s="615"/>
      <c r="I78" s="615"/>
      <c r="J78" s="615"/>
      <c r="K78" s="615"/>
      <c r="L78" s="615"/>
      <c r="M78" s="615"/>
      <c r="N78" s="435"/>
    </row>
    <row r="79" spans="1:14">
      <c r="A79" s="615"/>
      <c r="B79" s="615"/>
      <c r="C79" s="615"/>
      <c r="D79" s="615"/>
      <c r="E79" s="615"/>
      <c r="F79" s="615"/>
      <c r="G79" s="615"/>
      <c r="H79" s="615"/>
      <c r="I79" s="615"/>
      <c r="J79" s="615"/>
      <c r="K79" s="615"/>
      <c r="L79" s="615"/>
      <c r="M79" s="615"/>
      <c r="N79" s="435"/>
    </row>
    <row r="80" spans="1:14">
      <c r="A80" s="615"/>
      <c r="B80" s="615"/>
      <c r="C80" s="615"/>
      <c r="D80" s="615"/>
      <c r="E80" s="615"/>
      <c r="F80" s="615"/>
      <c r="G80" s="615"/>
      <c r="H80" s="615"/>
      <c r="I80" s="615"/>
      <c r="J80" s="615"/>
      <c r="K80" s="615"/>
      <c r="L80" s="615"/>
      <c r="M80" s="615"/>
      <c r="N80" s="435"/>
    </row>
    <row r="81" spans="1:14">
      <c r="A81" s="615"/>
      <c r="B81" s="615"/>
      <c r="C81" s="615"/>
      <c r="D81" s="615"/>
      <c r="E81" s="615"/>
      <c r="F81" s="615"/>
      <c r="G81" s="615"/>
      <c r="H81" s="615"/>
      <c r="I81" s="615"/>
      <c r="J81" s="615"/>
      <c r="K81" s="615"/>
      <c r="L81" s="615"/>
      <c r="M81" s="615"/>
      <c r="N81" s="435"/>
    </row>
    <row r="82" spans="1:14">
      <c r="A82" s="435"/>
      <c r="B82" s="435"/>
      <c r="C82" s="435"/>
      <c r="D82" s="435"/>
      <c r="E82" s="435"/>
      <c r="F82" s="435"/>
      <c r="G82" s="435"/>
      <c r="H82" s="435"/>
      <c r="I82" s="435"/>
      <c r="J82" s="435"/>
      <c r="K82" s="435"/>
      <c r="L82" s="435"/>
      <c r="M82" s="435"/>
      <c r="N82" s="435"/>
    </row>
    <row r="83" spans="1:14">
      <c r="A83" s="435"/>
      <c r="B83" s="435"/>
      <c r="C83" s="435"/>
      <c r="D83" s="435"/>
      <c r="E83" s="435"/>
      <c r="F83" s="435"/>
      <c r="G83" s="435"/>
      <c r="H83" s="435"/>
      <c r="I83" s="435"/>
      <c r="J83" s="435"/>
      <c r="K83" s="435"/>
      <c r="L83" s="435"/>
      <c r="M83" s="435"/>
      <c r="N83" s="435"/>
    </row>
    <row r="84" spans="1:14">
      <c r="A84" s="435"/>
      <c r="B84" s="435"/>
      <c r="C84" s="435"/>
      <c r="D84" s="435"/>
      <c r="E84" s="435"/>
      <c r="F84" s="435"/>
      <c r="G84" s="435"/>
      <c r="H84" s="435"/>
      <c r="I84" s="435"/>
      <c r="J84" s="435"/>
      <c r="K84" s="435"/>
      <c r="L84" s="435"/>
      <c r="M84" s="435"/>
      <c r="N84" s="435"/>
    </row>
    <row r="85" spans="1:14">
      <c r="A85" s="435"/>
      <c r="B85" s="435"/>
      <c r="C85" s="435"/>
      <c r="D85" s="435"/>
      <c r="E85" s="435"/>
      <c r="F85" s="435"/>
      <c r="G85" s="435"/>
      <c r="H85" s="435"/>
      <c r="I85" s="435"/>
      <c r="J85" s="435"/>
      <c r="K85" s="435"/>
      <c r="L85" s="435"/>
      <c r="M85" s="435"/>
      <c r="N85" s="435"/>
    </row>
    <row r="86" spans="1:14">
      <c r="A86" s="435"/>
      <c r="B86" s="435"/>
      <c r="C86" s="435"/>
      <c r="D86" s="435"/>
      <c r="E86" s="435"/>
      <c r="F86" s="435"/>
      <c r="G86" s="435"/>
      <c r="H86" s="435"/>
      <c r="I86" s="435"/>
      <c r="J86" s="435"/>
      <c r="K86" s="435"/>
      <c r="L86" s="435"/>
      <c r="M86" s="435"/>
      <c r="N86" s="435"/>
    </row>
    <row r="87" spans="1:14">
      <c r="A87" s="435"/>
      <c r="B87" s="435"/>
      <c r="C87" s="435"/>
      <c r="D87" s="435"/>
      <c r="E87" s="435"/>
      <c r="F87" s="435"/>
      <c r="G87" s="435"/>
      <c r="H87" s="435"/>
      <c r="I87" s="435"/>
      <c r="J87" s="435"/>
      <c r="K87" s="435"/>
      <c r="L87" s="435"/>
      <c r="M87" s="435"/>
      <c r="N87" s="435"/>
    </row>
    <row r="88" spans="1:14">
      <c r="A88" s="435"/>
      <c r="B88" s="435"/>
      <c r="C88" s="435"/>
      <c r="D88" s="435"/>
      <c r="E88" s="435"/>
      <c r="F88" s="435"/>
      <c r="G88" s="435"/>
      <c r="H88" s="435"/>
      <c r="I88" s="435"/>
      <c r="J88" s="435"/>
      <c r="K88" s="435"/>
      <c r="L88" s="435"/>
      <c r="M88" s="435"/>
      <c r="N88" s="435"/>
    </row>
    <row r="89" spans="1:14">
      <c r="A89" s="435"/>
      <c r="B89" s="435"/>
      <c r="C89" s="435"/>
      <c r="D89" s="435"/>
      <c r="E89" s="435"/>
      <c r="F89" s="435"/>
      <c r="G89" s="435"/>
      <c r="H89" s="435"/>
      <c r="I89" s="435"/>
      <c r="J89" s="435"/>
      <c r="K89" s="435"/>
      <c r="L89" s="435"/>
      <c r="M89" s="435"/>
      <c r="N89" s="435"/>
    </row>
    <row r="90" spans="1:14">
      <c r="A90" s="435"/>
      <c r="B90" s="435"/>
      <c r="C90" s="435"/>
      <c r="D90" s="435"/>
      <c r="E90" s="435"/>
      <c r="F90" s="435"/>
      <c r="G90" s="435"/>
      <c r="H90" s="435"/>
      <c r="I90" s="435"/>
      <c r="J90" s="435"/>
      <c r="K90" s="435"/>
      <c r="L90" s="435"/>
      <c r="M90" s="435"/>
      <c r="N90" s="435"/>
    </row>
    <row r="91" spans="1:14">
      <c r="A91" s="435"/>
      <c r="B91" s="435"/>
      <c r="C91" s="435"/>
      <c r="D91" s="435"/>
      <c r="E91" s="435"/>
      <c r="F91" s="435"/>
      <c r="G91" s="435"/>
      <c r="H91" s="435"/>
      <c r="I91" s="435"/>
      <c r="J91" s="435"/>
      <c r="K91" s="435"/>
      <c r="L91" s="435"/>
      <c r="M91" s="435"/>
      <c r="N91" s="435"/>
    </row>
    <row r="92" spans="1:14">
      <c r="A92" s="435"/>
      <c r="B92" s="435"/>
      <c r="C92" s="435"/>
      <c r="D92" s="435"/>
      <c r="E92" s="435"/>
      <c r="F92" s="435"/>
      <c r="G92" s="435"/>
      <c r="H92" s="435"/>
      <c r="I92" s="435"/>
      <c r="J92" s="435"/>
      <c r="K92" s="435"/>
      <c r="L92" s="435"/>
      <c r="M92" s="435"/>
      <c r="N92" s="435"/>
    </row>
    <row r="93" spans="1:14">
      <c r="A93" s="435"/>
      <c r="B93" s="435"/>
      <c r="C93" s="435"/>
      <c r="D93" s="435"/>
      <c r="E93" s="435"/>
      <c r="F93" s="435"/>
      <c r="G93" s="435"/>
      <c r="H93" s="435"/>
      <c r="I93" s="435"/>
      <c r="J93" s="435"/>
      <c r="K93" s="435"/>
      <c r="L93" s="435"/>
      <c r="M93" s="435"/>
      <c r="N93" s="435"/>
    </row>
    <row r="94" spans="1:14">
      <c r="A94" s="435"/>
      <c r="B94" s="435"/>
      <c r="C94" s="435"/>
      <c r="D94" s="435"/>
      <c r="E94" s="435"/>
      <c r="F94" s="435"/>
      <c r="G94" s="435"/>
      <c r="H94" s="435"/>
      <c r="I94" s="435"/>
      <c r="J94" s="435"/>
      <c r="K94" s="435"/>
      <c r="L94" s="435"/>
      <c r="M94" s="435"/>
      <c r="N94" s="435"/>
    </row>
    <row r="95" spans="1:14">
      <c r="A95" s="435"/>
      <c r="B95" s="435"/>
      <c r="C95" s="435"/>
      <c r="D95" s="435"/>
      <c r="E95" s="435"/>
      <c r="F95" s="435"/>
      <c r="G95" s="435"/>
      <c r="H95" s="435"/>
      <c r="I95" s="435"/>
      <c r="J95" s="435"/>
      <c r="K95" s="435"/>
      <c r="L95" s="435"/>
      <c r="M95" s="435"/>
      <c r="N95" s="435"/>
    </row>
    <row r="96" spans="1:14">
      <c r="A96" s="435"/>
      <c r="B96" s="435"/>
      <c r="C96" s="435"/>
      <c r="D96" s="435"/>
      <c r="E96" s="435"/>
      <c r="F96" s="435"/>
      <c r="G96" s="435"/>
      <c r="H96" s="435"/>
      <c r="I96" s="435"/>
      <c r="J96" s="435"/>
      <c r="K96" s="435"/>
      <c r="L96" s="435"/>
      <c r="M96" s="435"/>
      <c r="N96" s="435"/>
    </row>
    <row r="97" spans="1:14">
      <c r="A97" s="435"/>
      <c r="B97" s="435"/>
      <c r="C97" s="435"/>
      <c r="D97" s="435"/>
      <c r="E97" s="435"/>
      <c r="F97" s="435"/>
      <c r="G97" s="435"/>
      <c r="H97" s="435"/>
      <c r="I97" s="435"/>
      <c r="J97" s="435"/>
      <c r="K97" s="435"/>
      <c r="L97" s="435"/>
      <c r="M97" s="435"/>
      <c r="N97" s="435"/>
    </row>
    <row r="98" spans="1:14">
      <c r="A98" s="435"/>
      <c r="B98" s="435"/>
      <c r="C98" s="435"/>
      <c r="D98" s="435"/>
      <c r="E98" s="435"/>
      <c r="F98" s="435"/>
      <c r="G98" s="435"/>
      <c r="H98" s="435"/>
      <c r="I98" s="435"/>
      <c r="J98" s="435"/>
      <c r="K98" s="435"/>
      <c r="L98" s="435"/>
      <c r="M98" s="435"/>
      <c r="N98" s="435"/>
    </row>
    <row r="99" spans="1:14">
      <c r="A99" s="435"/>
      <c r="B99" s="435"/>
      <c r="C99" s="435"/>
      <c r="D99" s="435"/>
      <c r="E99" s="435"/>
      <c r="F99" s="435"/>
      <c r="G99" s="435"/>
      <c r="H99" s="435"/>
      <c r="I99" s="435"/>
      <c r="J99" s="435"/>
      <c r="K99" s="435"/>
      <c r="L99" s="435"/>
      <c r="M99" s="435"/>
      <c r="N99" s="435"/>
    </row>
    <row r="100" spans="1:14">
      <c r="A100" s="435"/>
      <c r="B100" s="435"/>
      <c r="C100" s="435"/>
      <c r="D100" s="435"/>
      <c r="E100" s="435"/>
      <c r="F100" s="435"/>
      <c r="G100" s="435"/>
      <c r="H100" s="435"/>
      <c r="I100" s="435"/>
      <c r="J100" s="435"/>
      <c r="K100" s="435"/>
      <c r="L100" s="435"/>
      <c r="M100" s="435"/>
      <c r="N100" s="435"/>
    </row>
    <row r="101" spans="1:14">
      <c r="A101" s="435"/>
      <c r="B101" s="435"/>
      <c r="C101" s="435"/>
      <c r="D101" s="435"/>
      <c r="E101" s="435"/>
      <c r="F101" s="435"/>
      <c r="G101" s="435"/>
      <c r="H101" s="435"/>
      <c r="I101" s="435"/>
      <c r="J101" s="435"/>
      <c r="K101" s="435"/>
      <c r="L101" s="435"/>
      <c r="M101" s="435"/>
      <c r="N101" s="435"/>
    </row>
    <row r="102" spans="1:14">
      <c r="A102" s="435"/>
      <c r="B102" s="435"/>
      <c r="C102" s="435"/>
      <c r="D102" s="435"/>
      <c r="E102" s="435"/>
      <c r="F102" s="435"/>
      <c r="G102" s="435"/>
      <c r="H102" s="435"/>
      <c r="I102" s="435"/>
      <c r="J102" s="435"/>
      <c r="K102" s="435"/>
      <c r="L102" s="435"/>
      <c r="M102" s="435"/>
      <c r="N102" s="435"/>
    </row>
    <row r="103" spans="1:14">
      <c r="A103" s="435"/>
      <c r="B103" s="435"/>
      <c r="C103" s="435"/>
      <c r="D103" s="435"/>
      <c r="E103" s="435"/>
      <c r="F103" s="435"/>
      <c r="G103" s="435"/>
      <c r="H103" s="435"/>
      <c r="I103" s="435"/>
      <c r="J103" s="435"/>
      <c r="K103" s="435"/>
      <c r="L103" s="435"/>
      <c r="M103" s="435"/>
      <c r="N103" s="435"/>
    </row>
    <row r="104" spans="1:14">
      <c r="A104" s="435"/>
      <c r="B104" s="435"/>
      <c r="C104" s="435"/>
      <c r="D104" s="435"/>
      <c r="E104" s="435"/>
      <c r="F104" s="435"/>
      <c r="G104" s="435"/>
      <c r="H104" s="435"/>
      <c r="I104" s="435"/>
      <c r="J104" s="435"/>
      <c r="K104" s="435"/>
      <c r="L104" s="435"/>
      <c r="M104" s="435"/>
      <c r="N104" s="435"/>
    </row>
    <row r="105" spans="1:14">
      <c r="A105" s="435"/>
      <c r="B105" s="435"/>
      <c r="C105" s="435"/>
      <c r="D105" s="435"/>
      <c r="E105" s="435"/>
      <c r="F105" s="435"/>
      <c r="G105" s="435"/>
      <c r="H105" s="435"/>
      <c r="I105" s="435"/>
      <c r="J105" s="435"/>
      <c r="K105" s="435"/>
      <c r="L105" s="435"/>
      <c r="M105" s="435"/>
      <c r="N105" s="435"/>
    </row>
    <row r="106" spans="1:14">
      <c r="A106" s="435"/>
      <c r="B106" s="435"/>
      <c r="C106" s="435"/>
      <c r="D106" s="435"/>
      <c r="E106" s="435"/>
      <c r="F106" s="435"/>
      <c r="G106" s="435"/>
      <c r="H106" s="435"/>
      <c r="I106" s="435"/>
      <c r="J106" s="435"/>
      <c r="K106" s="435"/>
      <c r="L106" s="435"/>
      <c r="M106" s="435"/>
      <c r="N106" s="435"/>
    </row>
    <row r="107" spans="1:14">
      <c r="A107" s="435"/>
      <c r="B107" s="435"/>
      <c r="C107" s="435"/>
      <c r="D107" s="435"/>
      <c r="E107" s="435"/>
      <c r="F107" s="435"/>
      <c r="G107" s="435"/>
      <c r="H107" s="435"/>
      <c r="I107" s="435"/>
      <c r="J107" s="435"/>
      <c r="K107" s="435"/>
      <c r="L107" s="435"/>
      <c r="M107" s="435"/>
      <c r="N107" s="435"/>
    </row>
    <row r="108" spans="1:14">
      <c r="A108" s="435"/>
      <c r="B108" s="435"/>
      <c r="C108" s="435"/>
      <c r="D108" s="435"/>
      <c r="E108" s="435"/>
      <c r="F108" s="435"/>
      <c r="G108" s="435"/>
      <c r="H108" s="435"/>
      <c r="I108" s="435"/>
      <c r="J108" s="435"/>
      <c r="K108" s="435"/>
      <c r="L108" s="435"/>
      <c r="M108" s="435"/>
      <c r="N108" s="435"/>
    </row>
    <row r="109" spans="1:14">
      <c r="A109" s="435"/>
      <c r="B109" s="435"/>
      <c r="C109" s="435"/>
      <c r="D109" s="435"/>
      <c r="E109" s="435"/>
      <c r="F109" s="435"/>
      <c r="G109" s="435"/>
      <c r="H109" s="435"/>
      <c r="I109" s="435"/>
      <c r="J109" s="435"/>
      <c r="K109" s="435"/>
      <c r="L109" s="435"/>
      <c r="M109" s="435"/>
      <c r="N109" s="435"/>
    </row>
    <row r="110" spans="1:14">
      <c r="A110" s="435"/>
      <c r="B110" s="435"/>
      <c r="C110" s="435"/>
      <c r="D110" s="435"/>
      <c r="E110" s="435"/>
      <c r="F110" s="435"/>
      <c r="G110" s="435"/>
      <c r="H110" s="435"/>
      <c r="I110" s="435"/>
      <c r="J110" s="435"/>
      <c r="K110" s="435"/>
      <c r="L110" s="435"/>
      <c r="M110" s="435"/>
      <c r="N110" s="435"/>
    </row>
    <row r="111" spans="1:14">
      <c r="A111" s="435"/>
      <c r="B111" s="435"/>
      <c r="C111" s="435"/>
      <c r="D111" s="435"/>
      <c r="E111" s="435"/>
      <c r="F111" s="435"/>
      <c r="G111" s="435"/>
      <c r="H111" s="435"/>
      <c r="I111" s="435"/>
      <c r="J111" s="435"/>
      <c r="K111" s="435"/>
      <c r="L111" s="435"/>
      <c r="M111" s="435"/>
      <c r="N111" s="435"/>
    </row>
    <row r="112" spans="1:14">
      <c r="A112" s="435"/>
      <c r="B112" s="435"/>
      <c r="C112" s="435"/>
      <c r="D112" s="435"/>
      <c r="E112" s="435"/>
      <c r="F112" s="435"/>
      <c r="G112" s="435"/>
      <c r="H112" s="435"/>
      <c r="I112" s="435"/>
      <c r="J112" s="435"/>
      <c r="K112" s="435"/>
      <c r="L112" s="435"/>
      <c r="M112" s="435"/>
      <c r="N112" s="435"/>
    </row>
    <row r="113" spans="1:14">
      <c r="A113" s="435"/>
      <c r="B113" s="435"/>
      <c r="C113" s="435"/>
      <c r="D113" s="435"/>
      <c r="E113" s="435"/>
      <c r="F113" s="435"/>
      <c r="G113" s="435"/>
      <c r="H113" s="435"/>
      <c r="I113" s="435"/>
      <c r="J113" s="435"/>
      <c r="K113" s="435"/>
      <c r="L113" s="435"/>
      <c r="M113" s="435"/>
      <c r="N113" s="435"/>
    </row>
    <row r="114" spans="1:14">
      <c r="A114" s="435"/>
      <c r="B114" s="435"/>
      <c r="C114" s="435"/>
      <c r="D114" s="435"/>
      <c r="E114" s="435"/>
      <c r="F114" s="435"/>
      <c r="G114" s="435"/>
      <c r="H114" s="435"/>
      <c r="I114" s="435"/>
      <c r="J114" s="435"/>
      <c r="K114" s="435"/>
      <c r="L114" s="435"/>
      <c r="M114" s="435"/>
      <c r="N114" s="435"/>
    </row>
    <row r="115" spans="1:14">
      <c r="A115" s="435"/>
      <c r="B115" s="435"/>
      <c r="C115" s="435"/>
      <c r="D115" s="435"/>
      <c r="E115" s="435"/>
      <c r="F115" s="435"/>
      <c r="G115" s="435"/>
      <c r="H115" s="435"/>
      <c r="I115" s="435"/>
      <c r="J115" s="435"/>
      <c r="K115" s="435"/>
      <c r="L115" s="435"/>
      <c r="M115" s="435"/>
      <c r="N115" s="435"/>
    </row>
    <row r="116" spans="1:14">
      <c r="A116" s="435"/>
      <c r="B116" s="435"/>
      <c r="C116" s="435"/>
      <c r="D116" s="435"/>
      <c r="E116" s="435"/>
      <c r="F116" s="435"/>
      <c r="G116" s="435"/>
      <c r="H116" s="435"/>
      <c r="I116" s="435"/>
      <c r="J116" s="435"/>
      <c r="K116" s="435"/>
      <c r="L116" s="435"/>
      <c r="M116" s="435"/>
      <c r="N116" s="435"/>
    </row>
    <row r="117" spans="1:14">
      <c r="A117" s="435"/>
      <c r="B117" s="435"/>
      <c r="C117" s="435"/>
      <c r="D117" s="435"/>
      <c r="E117" s="435"/>
      <c r="F117" s="435"/>
      <c r="G117" s="435"/>
      <c r="H117" s="435"/>
      <c r="I117" s="435"/>
      <c r="J117" s="435"/>
      <c r="K117" s="435"/>
      <c r="L117" s="435"/>
      <c r="M117" s="435"/>
      <c r="N117" s="435"/>
    </row>
    <row r="118" spans="1:14">
      <c r="A118" s="435"/>
      <c r="B118" s="435"/>
      <c r="C118" s="435"/>
      <c r="D118" s="435"/>
      <c r="E118" s="435"/>
      <c r="F118" s="435"/>
      <c r="G118" s="435"/>
      <c r="H118" s="435"/>
      <c r="I118" s="435"/>
      <c r="J118" s="435"/>
      <c r="K118" s="435"/>
      <c r="L118" s="435"/>
      <c r="M118" s="435"/>
      <c r="N118" s="435"/>
    </row>
    <row r="119" spans="1:14">
      <c r="A119" s="435"/>
      <c r="B119" s="435"/>
      <c r="C119" s="435"/>
      <c r="D119" s="435"/>
      <c r="E119" s="435"/>
      <c r="F119" s="435"/>
      <c r="G119" s="435"/>
      <c r="H119" s="435"/>
      <c r="I119" s="435"/>
      <c r="J119" s="435"/>
      <c r="K119" s="435"/>
      <c r="L119" s="435"/>
      <c r="M119" s="435"/>
      <c r="N119" s="435"/>
    </row>
    <row r="120" spans="1:14">
      <c r="A120" s="435"/>
      <c r="B120" s="435"/>
      <c r="C120" s="435"/>
      <c r="D120" s="435"/>
      <c r="E120" s="435"/>
      <c r="F120" s="435"/>
      <c r="G120" s="435"/>
      <c r="H120" s="435"/>
      <c r="I120" s="435"/>
      <c r="J120" s="435"/>
      <c r="K120" s="435"/>
      <c r="L120" s="435"/>
      <c r="M120" s="435"/>
      <c r="N120" s="435"/>
    </row>
    <row r="121" spans="1:14">
      <c r="A121" s="435"/>
      <c r="B121" s="435"/>
      <c r="C121" s="435"/>
      <c r="D121" s="435"/>
      <c r="E121" s="435"/>
      <c r="F121" s="435"/>
      <c r="G121" s="435"/>
      <c r="H121" s="435"/>
      <c r="I121" s="435"/>
      <c r="J121" s="435"/>
      <c r="K121" s="435"/>
      <c r="L121" s="435"/>
      <c r="M121" s="435"/>
      <c r="N121" s="435"/>
    </row>
    <row r="122" spans="1:14">
      <c r="A122" s="435"/>
      <c r="B122" s="435"/>
      <c r="C122" s="435"/>
      <c r="D122" s="435"/>
      <c r="E122" s="435"/>
      <c r="F122" s="435"/>
      <c r="G122" s="435"/>
      <c r="H122" s="435"/>
      <c r="I122" s="435"/>
      <c r="J122" s="435"/>
      <c r="K122" s="435"/>
      <c r="L122" s="435"/>
      <c r="M122" s="435"/>
      <c r="N122" s="435"/>
    </row>
    <row r="123" spans="1:14">
      <c r="A123" s="435"/>
      <c r="B123" s="435"/>
      <c r="C123" s="435"/>
      <c r="D123" s="435"/>
      <c r="E123" s="435"/>
      <c r="F123" s="435"/>
      <c r="G123" s="435"/>
      <c r="H123" s="435"/>
      <c r="I123" s="435"/>
      <c r="J123" s="435"/>
      <c r="K123" s="435"/>
      <c r="L123" s="435"/>
      <c r="M123" s="435"/>
      <c r="N123" s="435"/>
    </row>
    <row r="124" spans="1:14">
      <c r="A124" s="435"/>
      <c r="B124" s="435"/>
      <c r="C124" s="435"/>
      <c r="D124" s="435"/>
      <c r="E124" s="435"/>
      <c r="F124" s="435"/>
      <c r="G124" s="435"/>
      <c r="H124" s="435"/>
      <c r="I124" s="435"/>
      <c r="J124" s="435"/>
      <c r="K124" s="435"/>
      <c r="L124" s="435"/>
      <c r="M124" s="435"/>
      <c r="N124" s="435"/>
    </row>
    <row r="125" spans="1:14">
      <c r="A125" s="435"/>
      <c r="B125" s="435"/>
      <c r="C125" s="435"/>
      <c r="D125" s="435"/>
      <c r="E125" s="435"/>
      <c r="F125" s="435"/>
      <c r="G125" s="435"/>
      <c r="H125" s="435"/>
      <c r="I125" s="435"/>
      <c r="J125" s="435"/>
      <c r="K125" s="435"/>
      <c r="L125" s="435"/>
      <c r="M125" s="435"/>
      <c r="N125" s="435"/>
    </row>
    <row r="126" spans="1:14">
      <c r="A126" s="435"/>
      <c r="B126" s="435"/>
      <c r="C126" s="435"/>
      <c r="D126" s="435"/>
      <c r="E126" s="435"/>
      <c r="F126" s="435"/>
      <c r="G126" s="435"/>
      <c r="H126" s="435"/>
      <c r="I126" s="435"/>
      <c r="J126" s="435"/>
      <c r="K126" s="435"/>
      <c r="L126" s="435"/>
      <c r="M126" s="435"/>
      <c r="N126" s="435"/>
    </row>
    <row r="127" spans="1:14">
      <c r="A127" s="435"/>
      <c r="B127" s="435"/>
      <c r="C127" s="435"/>
      <c r="D127" s="435"/>
      <c r="E127" s="435"/>
      <c r="F127" s="435"/>
      <c r="G127" s="435"/>
      <c r="H127" s="435"/>
      <c r="I127" s="435"/>
      <c r="J127" s="435"/>
      <c r="K127" s="435"/>
      <c r="L127" s="435"/>
      <c r="M127" s="435"/>
      <c r="N127" s="435"/>
    </row>
    <row r="128" spans="1:14">
      <c r="A128" s="435"/>
      <c r="B128" s="435"/>
      <c r="C128" s="435"/>
      <c r="D128" s="435"/>
      <c r="E128" s="435"/>
      <c r="F128" s="435"/>
      <c r="G128" s="435"/>
      <c r="H128" s="435"/>
      <c r="I128" s="435"/>
      <c r="J128" s="435"/>
      <c r="K128" s="435"/>
      <c r="L128" s="435"/>
      <c r="M128" s="435"/>
      <c r="N128" s="435"/>
    </row>
    <row r="129" spans="1:14">
      <c r="A129" s="435"/>
      <c r="B129" s="435"/>
      <c r="C129" s="435"/>
      <c r="D129" s="435"/>
      <c r="E129" s="435"/>
      <c r="F129" s="435"/>
      <c r="G129" s="435"/>
      <c r="H129" s="435"/>
      <c r="I129" s="435"/>
      <c r="J129" s="435"/>
      <c r="K129" s="435"/>
      <c r="L129" s="435"/>
      <c r="M129" s="435"/>
      <c r="N129" s="435"/>
    </row>
    <row r="130" spans="1:14">
      <c r="A130" s="435"/>
      <c r="B130" s="435"/>
      <c r="C130" s="435"/>
      <c r="D130" s="435"/>
      <c r="E130" s="435"/>
      <c r="F130" s="435"/>
      <c r="G130" s="435"/>
      <c r="H130" s="435"/>
      <c r="I130" s="435"/>
      <c r="J130" s="435"/>
      <c r="K130" s="435"/>
      <c r="L130" s="435"/>
      <c r="M130" s="435"/>
      <c r="N130" s="435"/>
    </row>
    <row r="131" spans="1:14">
      <c r="A131" s="435"/>
      <c r="B131" s="435"/>
      <c r="C131" s="435"/>
      <c r="D131" s="435"/>
      <c r="E131" s="435"/>
      <c r="F131" s="435"/>
      <c r="G131" s="435"/>
      <c r="H131" s="435"/>
      <c r="I131" s="435"/>
      <c r="J131" s="435"/>
      <c r="K131" s="435"/>
      <c r="L131" s="435"/>
      <c r="M131" s="435"/>
      <c r="N131" s="435"/>
    </row>
    <row r="132" spans="1:14">
      <c r="A132" s="435"/>
      <c r="B132" s="435"/>
      <c r="C132" s="435"/>
      <c r="D132" s="435"/>
      <c r="E132" s="435"/>
      <c r="F132" s="435"/>
      <c r="G132" s="435"/>
      <c r="H132" s="435"/>
      <c r="I132" s="435"/>
      <c r="J132" s="435"/>
      <c r="K132" s="435"/>
      <c r="L132" s="435"/>
      <c r="M132" s="435"/>
      <c r="N132" s="435"/>
    </row>
    <row r="133" spans="1:14">
      <c r="A133" s="435"/>
      <c r="B133" s="435"/>
      <c r="C133" s="435"/>
      <c r="D133" s="435"/>
      <c r="E133" s="435"/>
      <c r="F133" s="435"/>
      <c r="G133" s="435"/>
      <c r="H133" s="435"/>
      <c r="I133" s="435"/>
      <c r="J133" s="435"/>
      <c r="K133" s="435"/>
      <c r="L133" s="435"/>
      <c r="M133" s="435"/>
      <c r="N133" s="435"/>
    </row>
    <row r="134" spans="1:14">
      <c r="A134" s="435"/>
      <c r="B134" s="435"/>
      <c r="C134" s="435"/>
      <c r="D134" s="435"/>
      <c r="E134" s="435"/>
      <c r="F134" s="435"/>
      <c r="G134" s="435"/>
      <c r="H134" s="435"/>
      <c r="I134" s="435"/>
      <c r="J134" s="435"/>
      <c r="K134" s="435"/>
      <c r="L134" s="435"/>
      <c r="M134" s="435"/>
      <c r="N134" s="435"/>
    </row>
    <row r="135" spans="1:14">
      <c r="A135" s="435"/>
      <c r="B135" s="435"/>
      <c r="C135" s="435"/>
      <c r="D135" s="435"/>
      <c r="E135" s="435"/>
      <c r="F135" s="435"/>
      <c r="G135" s="435"/>
      <c r="H135" s="435"/>
      <c r="I135" s="435"/>
      <c r="J135" s="435"/>
      <c r="K135" s="435"/>
      <c r="L135" s="435"/>
      <c r="M135" s="435"/>
      <c r="N135" s="435"/>
    </row>
    <row r="136" spans="1:14">
      <c r="A136" s="435"/>
      <c r="B136" s="435"/>
      <c r="C136" s="435"/>
      <c r="D136" s="435"/>
      <c r="E136" s="435"/>
      <c r="F136" s="435"/>
      <c r="G136" s="435"/>
      <c r="H136" s="435"/>
      <c r="I136" s="435"/>
      <c r="J136" s="435"/>
      <c r="K136" s="435"/>
      <c r="L136" s="435"/>
      <c r="M136" s="435"/>
      <c r="N136" s="435"/>
    </row>
    <row r="137" spans="1:14">
      <c r="A137" s="435"/>
      <c r="B137" s="435"/>
      <c r="C137" s="435"/>
      <c r="D137" s="435"/>
      <c r="E137" s="435"/>
      <c r="F137" s="435"/>
      <c r="G137" s="435"/>
      <c r="H137" s="435"/>
      <c r="I137" s="435"/>
      <c r="J137" s="435"/>
      <c r="K137" s="435"/>
      <c r="L137" s="435"/>
      <c r="M137" s="435"/>
      <c r="N137" s="435"/>
    </row>
    <row r="138" spans="1:14">
      <c r="A138" s="435"/>
      <c r="B138" s="435"/>
      <c r="C138" s="435"/>
      <c r="D138" s="435"/>
      <c r="E138" s="435"/>
      <c r="F138" s="435"/>
      <c r="G138" s="435"/>
      <c r="H138" s="435"/>
      <c r="I138" s="435"/>
      <c r="J138" s="435"/>
      <c r="K138" s="435"/>
      <c r="L138" s="435"/>
      <c r="M138" s="435"/>
      <c r="N138" s="435"/>
    </row>
    <row r="139" spans="1:14">
      <c r="A139" s="435"/>
      <c r="B139" s="435"/>
      <c r="C139" s="435"/>
      <c r="D139" s="435"/>
      <c r="E139" s="435"/>
      <c r="F139" s="435"/>
      <c r="G139" s="435"/>
      <c r="H139" s="435"/>
      <c r="I139" s="435"/>
      <c r="J139" s="435"/>
      <c r="K139" s="435"/>
      <c r="L139" s="435"/>
      <c r="M139" s="435"/>
      <c r="N139" s="435"/>
    </row>
    <row r="140" spans="1:14">
      <c r="A140" s="435"/>
      <c r="B140" s="435"/>
      <c r="C140" s="435"/>
      <c r="D140" s="435"/>
      <c r="E140" s="435"/>
      <c r="F140" s="435"/>
      <c r="G140" s="435"/>
      <c r="H140" s="435"/>
      <c r="I140" s="435"/>
      <c r="J140" s="435"/>
      <c r="K140" s="435"/>
      <c r="L140" s="435"/>
      <c r="M140" s="435"/>
      <c r="N140" s="435"/>
    </row>
    <row r="141" spans="1:14">
      <c r="A141" s="435"/>
      <c r="B141" s="435"/>
      <c r="C141" s="435"/>
      <c r="D141" s="435"/>
      <c r="E141" s="435"/>
      <c r="F141" s="435"/>
      <c r="G141" s="435"/>
      <c r="H141" s="435"/>
      <c r="I141" s="435"/>
      <c r="J141" s="435"/>
      <c r="K141" s="435"/>
      <c r="L141" s="435"/>
      <c r="M141" s="435"/>
      <c r="N141" s="435"/>
    </row>
    <row r="142" spans="1:14">
      <c r="A142" s="435"/>
      <c r="B142" s="435"/>
      <c r="C142" s="435"/>
      <c r="D142" s="435"/>
      <c r="E142" s="435"/>
      <c r="F142" s="435"/>
      <c r="G142" s="435"/>
      <c r="H142" s="435"/>
      <c r="I142" s="435"/>
      <c r="J142" s="435"/>
      <c r="K142" s="435"/>
      <c r="L142" s="435"/>
      <c r="M142" s="435"/>
      <c r="N142" s="435"/>
    </row>
    <row r="143" spans="1:14">
      <c r="A143" s="435"/>
      <c r="B143" s="435"/>
      <c r="C143" s="435"/>
      <c r="D143" s="435"/>
      <c r="E143" s="435"/>
      <c r="F143" s="435"/>
      <c r="G143" s="435"/>
      <c r="H143" s="435"/>
      <c r="I143" s="435"/>
      <c r="J143" s="435"/>
      <c r="K143" s="435"/>
      <c r="L143" s="435"/>
      <c r="M143" s="435"/>
      <c r="N143" s="435"/>
    </row>
    <row r="144" spans="1:14">
      <c r="A144" s="435"/>
      <c r="B144" s="435"/>
      <c r="C144" s="435"/>
      <c r="D144" s="435"/>
      <c r="E144" s="435"/>
      <c r="F144" s="435"/>
      <c r="G144" s="435"/>
      <c r="H144" s="435"/>
      <c r="I144" s="435"/>
      <c r="J144" s="435"/>
      <c r="K144" s="435"/>
      <c r="L144" s="435"/>
      <c r="M144" s="435"/>
      <c r="N144" s="435"/>
    </row>
    <row r="145" spans="1:14">
      <c r="A145" s="435"/>
      <c r="B145" s="435"/>
      <c r="C145" s="435"/>
      <c r="D145" s="435"/>
      <c r="E145" s="435"/>
      <c r="F145" s="435"/>
      <c r="G145" s="435"/>
      <c r="H145" s="435"/>
      <c r="I145" s="435"/>
      <c r="J145" s="435"/>
      <c r="K145" s="435"/>
      <c r="L145" s="435"/>
      <c r="M145" s="435"/>
      <c r="N145" s="435"/>
    </row>
    <row r="146" spans="1:14">
      <c r="A146" s="435"/>
      <c r="B146" s="435"/>
      <c r="C146" s="435"/>
      <c r="D146" s="435"/>
      <c r="E146" s="435"/>
      <c r="F146" s="435"/>
      <c r="G146" s="435"/>
      <c r="H146" s="435"/>
      <c r="I146" s="435"/>
      <c r="J146" s="435"/>
      <c r="K146" s="435"/>
      <c r="L146" s="435"/>
      <c r="M146" s="435"/>
      <c r="N146" s="435"/>
    </row>
    <row r="147" spans="1:14">
      <c r="A147" s="435"/>
      <c r="B147" s="435"/>
      <c r="C147" s="435"/>
      <c r="D147" s="435"/>
      <c r="E147" s="435"/>
      <c r="F147" s="435"/>
      <c r="G147" s="435"/>
      <c r="H147" s="435"/>
      <c r="I147" s="435"/>
      <c r="J147" s="435"/>
      <c r="K147" s="435"/>
      <c r="L147" s="435"/>
      <c r="M147" s="435"/>
      <c r="N147" s="435"/>
    </row>
    <row r="148" spans="1:14">
      <c r="A148" s="435"/>
      <c r="B148" s="435"/>
      <c r="C148" s="435"/>
      <c r="D148" s="435"/>
      <c r="E148" s="435"/>
      <c r="F148" s="435"/>
      <c r="G148" s="435"/>
      <c r="H148" s="435"/>
      <c r="I148" s="435"/>
      <c r="J148" s="435"/>
      <c r="K148" s="435"/>
      <c r="L148" s="435"/>
      <c r="M148" s="435"/>
      <c r="N148" s="435"/>
    </row>
    <row r="149" spans="1:14">
      <c r="A149" s="435"/>
      <c r="B149" s="435"/>
      <c r="C149" s="435"/>
      <c r="D149" s="435"/>
      <c r="E149" s="435"/>
      <c r="F149" s="435"/>
      <c r="G149" s="435"/>
      <c r="H149" s="435"/>
      <c r="I149" s="435"/>
      <c r="J149" s="435"/>
      <c r="K149" s="435"/>
      <c r="L149" s="435"/>
      <c r="M149" s="435"/>
      <c r="N149" s="435"/>
    </row>
    <row r="150" spans="1:14">
      <c r="A150" s="435"/>
      <c r="B150" s="435"/>
      <c r="C150" s="435"/>
      <c r="D150" s="435"/>
      <c r="E150" s="435"/>
      <c r="F150" s="435"/>
      <c r="G150" s="435"/>
      <c r="H150" s="435"/>
      <c r="I150" s="435"/>
      <c r="J150" s="435"/>
      <c r="K150" s="435"/>
      <c r="L150" s="435"/>
      <c r="M150" s="435"/>
      <c r="N150" s="435"/>
    </row>
    <row r="151" spans="1:14">
      <c r="A151" s="435"/>
      <c r="B151" s="435"/>
      <c r="C151" s="435"/>
      <c r="D151" s="435"/>
      <c r="E151" s="435"/>
      <c r="F151" s="435"/>
      <c r="G151" s="435"/>
      <c r="H151" s="435"/>
      <c r="I151" s="435"/>
      <c r="J151" s="435"/>
      <c r="K151" s="435"/>
      <c r="L151" s="435"/>
      <c r="M151" s="435"/>
      <c r="N151" s="435"/>
    </row>
    <row r="152" spans="1:14">
      <c r="A152" s="435"/>
      <c r="B152" s="435"/>
      <c r="C152" s="435"/>
      <c r="D152" s="435"/>
      <c r="E152" s="435"/>
      <c r="F152" s="435"/>
      <c r="G152" s="435"/>
      <c r="H152" s="435"/>
      <c r="I152" s="435"/>
      <c r="J152" s="435"/>
      <c r="K152" s="435"/>
      <c r="L152" s="435"/>
      <c r="M152" s="435"/>
      <c r="N152" s="435"/>
    </row>
    <row r="153" spans="1:14">
      <c r="A153" s="435"/>
      <c r="B153" s="435"/>
      <c r="C153" s="435"/>
      <c r="D153" s="435"/>
      <c r="E153" s="435"/>
      <c r="F153" s="435"/>
      <c r="G153" s="435"/>
      <c r="H153" s="435"/>
      <c r="I153" s="435"/>
      <c r="J153" s="435"/>
      <c r="K153" s="435"/>
      <c r="L153" s="435"/>
      <c r="M153" s="435"/>
      <c r="N153" s="435"/>
    </row>
    <row r="154" spans="1:14">
      <c r="A154" s="435"/>
      <c r="B154" s="435"/>
      <c r="C154" s="435"/>
      <c r="D154" s="435"/>
      <c r="E154" s="435"/>
      <c r="F154" s="435"/>
      <c r="G154" s="435"/>
      <c r="H154" s="435"/>
      <c r="I154" s="435"/>
      <c r="J154" s="435"/>
      <c r="K154" s="435"/>
      <c r="L154" s="435"/>
      <c r="M154" s="435"/>
      <c r="N154" s="435"/>
    </row>
    <row r="155" spans="1:14">
      <c r="A155" s="435"/>
      <c r="B155" s="435"/>
      <c r="C155" s="435"/>
      <c r="D155" s="435"/>
      <c r="E155" s="435"/>
      <c r="F155" s="435"/>
      <c r="G155" s="435"/>
      <c r="H155" s="435"/>
      <c r="I155" s="435"/>
      <c r="J155" s="435"/>
      <c r="K155" s="435"/>
      <c r="L155" s="435"/>
      <c r="M155" s="435"/>
      <c r="N155" s="435"/>
    </row>
    <row r="156" spans="1:14">
      <c r="A156" s="435"/>
      <c r="B156" s="435"/>
      <c r="C156" s="435"/>
      <c r="D156" s="435"/>
      <c r="E156" s="435"/>
      <c r="F156" s="435"/>
      <c r="G156" s="435"/>
      <c r="H156" s="435"/>
      <c r="I156" s="435"/>
      <c r="J156" s="435"/>
      <c r="K156" s="435"/>
      <c r="L156" s="435"/>
      <c r="M156" s="435"/>
      <c r="N156" s="435"/>
    </row>
    <row r="157" spans="1:14">
      <c r="A157" s="435"/>
      <c r="B157" s="435"/>
      <c r="C157" s="435"/>
      <c r="D157" s="435"/>
      <c r="E157" s="435"/>
      <c r="F157" s="435"/>
      <c r="G157" s="435"/>
      <c r="H157" s="435"/>
      <c r="I157" s="435"/>
      <c r="J157" s="435"/>
      <c r="K157" s="435"/>
      <c r="L157" s="435"/>
      <c r="M157" s="435"/>
      <c r="N157" s="435"/>
    </row>
    <row r="158" spans="1:14">
      <c r="A158" s="435"/>
      <c r="B158" s="435"/>
      <c r="C158" s="435"/>
      <c r="D158" s="435"/>
      <c r="E158" s="435"/>
      <c r="F158" s="435"/>
      <c r="G158" s="435"/>
      <c r="H158" s="435"/>
      <c r="I158" s="435"/>
      <c r="J158" s="435"/>
      <c r="K158" s="435"/>
      <c r="L158" s="435"/>
      <c r="M158" s="435"/>
      <c r="N158" s="435"/>
    </row>
    <row r="159" spans="1:14">
      <c r="A159" s="435"/>
      <c r="B159" s="435"/>
      <c r="C159" s="435"/>
      <c r="D159" s="435"/>
      <c r="E159" s="435"/>
      <c r="F159" s="435"/>
      <c r="G159" s="435"/>
      <c r="H159" s="435"/>
      <c r="I159" s="435"/>
      <c r="J159" s="435"/>
      <c r="K159" s="435"/>
      <c r="L159" s="435"/>
      <c r="M159" s="435"/>
      <c r="N159" s="435"/>
    </row>
    <row r="160" spans="1:14">
      <c r="A160" s="435"/>
      <c r="B160" s="435"/>
      <c r="C160" s="435"/>
      <c r="D160" s="435"/>
      <c r="E160" s="435"/>
      <c r="F160" s="435"/>
      <c r="G160" s="435"/>
      <c r="H160" s="435"/>
      <c r="I160" s="435"/>
      <c r="J160" s="435"/>
      <c r="K160" s="435"/>
      <c r="L160" s="435"/>
      <c r="M160" s="435"/>
      <c r="N160" s="435"/>
    </row>
    <row r="161" spans="1:14">
      <c r="A161" s="435"/>
      <c r="B161" s="435"/>
      <c r="C161" s="435"/>
      <c r="D161" s="435"/>
      <c r="E161" s="435"/>
      <c r="F161" s="435"/>
      <c r="G161" s="435"/>
      <c r="H161" s="435"/>
      <c r="I161" s="435"/>
      <c r="J161" s="435"/>
      <c r="K161" s="435"/>
      <c r="L161" s="435"/>
      <c r="M161" s="435"/>
      <c r="N161" s="435"/>
    </row>
    <row r="162" spans="1:14">
      <c r="A162" s="435"/>
      <c r="B162" s="435"/>
      <c r="C162" s="435"/>
      <c r="D162" s="435"/>
      <c r="E162" s="435"/>
      <c r="F162" s="435"/>
      <c r="G162" s="435"/>
      <c r="H162" s="435"/>
      <c r="I162" s="435"/>
      <c r="J162" s="435"/>
      <c r="K162" s="435"/>
      <c r="L162" s="435"/>
      <c r="M162" s="435"/>
      <c r="N162" s="435"/>
    </row>
    <row r="163" spans="1:14">
      <c r="A163" s="435"/>
      <c r="B163" s="435"/>
      <c r="C163" s="435"/>
      <c r="D163" s="435"/>
      <c r="E163" s="435"/>
      <c r="F163" s="435"/>
      <c r="G163" s="435"/>
      <c r="H163" s="435"/>
      <c r="I163" s="435"/>
      <c r="J163" s="435"/>
      <c r="K163" s="435"/>
      <c r="L163" s="435"/>
      <c r="M163" s="435"/>
      <c r="N163" s="435"/>
    </row>
    <row r="164" spans="1:14">
      <c r="A164" s="435"/>
      <c r="B164" s="435"/>
      <c r="C164" s="435"/>
      <c r="D164" s="435"/>
      <c r="E164" s="435"/>
      <c r="F164" s="435"/>
      <c r="G164" s="435"/>
      <c r="H164" s="435"/>
      <c r="I164" s="435"/>
      <c r="J164" s="435"/>
      <c r="K164" s="435"/>
      <c r="L164" s="435"/>
      <c r="M164" s="435"/>
      <c r="N164" s="435"/>
    </row>
    <row r="165" spans="1:14">
      <c r="A165" s="435"/>
      <c r="B165" s="435"/>
      <c r="C165" s="435"/>
      <c r="D165" s="435"/>
      <c r="E165" s="435"/>
      <c r="F165" s="435"/>
      <c r="G165" s="435"/>
      <c r="H165" s="435"/>
      <c r="I165" s="435"/>
      <c r="J165" s="435"/>
      <c r="K165" s="435"/>
      <c r="L165" s="435"/>
      <c r="M165" s="435"/>
      <c r="N165" s="435"/>
    </row>
    <row r="166" spans="1:14">
      <c r="A166" s="435"/>
      <c r="B166" s="435"/>
      <c r="C166" s="435"/>
      <c r="D166" s="435"/>
      <c r="E166" s="435"/>
      <c r="F166" s="435"/>
      <c r="G166" s="435"/>
      <c r="H166" s="435"/>
      <c r="I166" s="435"/>
      <c r="J166" s="435"/>
      <c r="K166" s="435"/>
      <c r="L166" s="435"/>
      <c r="M166" s="435"/>
      <c r="N166" s="435"/>
    </row>
    <row r="167" spans="1:14">
      <c r="A167" s="435"/>
      <c r="B167" s="435"/>
      <c r="C167" s="435"/>
      <c r="D167" s="435"/>
      <c r="E167" s="435"/>
      <c r="F167" s="435"/>
      <c r="G167" s="435"/>
      <c r="H167" s="435"/>
      <c r="I167" s="435"/>
      <c r="J167" s="435"/>
      <c r="K167" s="435"/>
      <c r="L167" s="435"/>
      <c r="M167" s="435"/>
      <c r="N167" s="435"/>
    </row>
    <row r="168" spans="1:14">
      <c r="A168" s="435"/>
      <c r="B168" s="435"/>
      <c r="C168" s="435"/>
      <c r="D168" s="435"/>
      <c r="E168" s="435"/>
      <c r="F168" s="435"/>
      <c r="G168" s="435"/>
      <c r="H168" s="435"/>
      <c r="I168" s="435"/>
      <c r="J168" s="435"/>
      <c r="K168" s="435"/>
      <c r="L168" s="435"/>
      <c r="M168" s="435"/>
      <c r="N168" s="435"/>
    </row>
    <row r="169" spans="1:14">
      <c r="A169" s="435"/>
      <c r="B169" s="435"/>
      <c r="C169" s="435"/>
      <c r="D169" s="435"/>
      <c r="E169" s="435"/>
      <c r="F169" s="435"/>
      <c r="G169" s="435"/>
      <c r="H169" s="435"/>
      <c r="I169" s="435"/>
      <c r="J169" s="435"/>
      <c r="K169" s="435"/>
      <c r="L169" s="435"/>
      <c r="M169" s="435"/>
      <c r="N169" s="435"/>
    </row>
    <row r="170" spans="1:14">
      <c r="A170" s="435"/>
      <c r="B170" s="435"/>
      <c r="C170" s="435"/>
      <c r="D170" s="435"/>
      <c r="E170" s="435"/>
      <c r="F170" s="435"/>
      <c r="G170" s="435"/>
      <c r="H170" s="435"/>
      <c r="I170" s="435"/>
      <c r="J170" s="435"/>
      <c r="K170" s="435"/>
      <c r="L170" s="435"/>
      <c r="M170" s="435"/>
      <c r="N170" s="435"/>
    </row>
    <row r="171" spans="1:14">
      <c r="A171" s="435"/>
      <c r="B171" s="435"/>
      <c r="C171" s="435"/>
      <c r="D171" s="435"/>
      <c r="E171" s="435"/>
      <c r="F171" s="435"/>
      <c r="G171" s="435"/>
      <c r="H171" s="435"/>
      <c r="I171" s="435"/>
      <c r="J171" s="435"/>
      <c r="K171" s="435"/>
      <c r="L171" s="435"/>
      <c r="M171" s="435"/>
      <c r="N171" s="435"/>
    </row>
    <row r="172" spans="1:14">
      <c r="A172" s="435"/>
      <c r="B172" s="435"/>
      <c r="C172" s="435"/>
      <c r="D172" s="435"/>
      <c r="E172" s="435"/>
      <c r="F172" s="435"/>
      <c r="G172" s="435"/>
      <c r="H172" s="435"/>
      <c r="I172" s="435"/>
      <c r="J172" s="435"/>
      <c r="K172" s="435"/>
      <c r="L172" s="435"/>
      <c r="M172" s="435"/>
      <c r="N172" s="435"/>
    </row>
    <row r="173" spans="1:14">
      <c r="A173" s="435"/>
      <c r="B173" s="435"/>
      <c r="C173" s="435"/>
      <c r="D173" s="435"/>
      <c r="E173" s="435"/>
      <c r="F173" s="435"/>
      <c r="G173" s="435"/>
      <c r="H173" s="435"/>
      <c r="I173" s="435"/>
      <c r="J173" s="435"/>
      <c r="K173" s="435"/>
      <c r="L173" s="435"/>
      <c r="M173" s="435"/>
      <c r="N173" s="435"/>
    </row>
    <row r="174" spans="1:14">
      <c r="A174" s="435"/>
      <c r="B174" s="435"/>
      <c r="C174" s="435"/>
      <c r="D174" s="435"/>
      <c r="E174" s="435"/>
      <c r="F174" s="435"/>
      <c r="G174" s="435"/>
      <c r="H174" s="435"/>
      <c r="I174" s="435"/>
      <c r="J174" s="435"/>
      <c r="K174" s="435"/>
      <c r="L174" s="435"/>
      <c r="M174" s="435"/>
      <c r="N174" s="435"/>
    </row>
    <row r="175" spans="1:14">
      <c r="A175" s="435"/>
      <c r="B175" s="435"/>
      <c r="C175" s="435"/>
      <c r="D175" s="435"/>
      <c r="E175" s="435"/>
      <c r="F175" s="435"/>
      <c r="G175" s="435"/>
      <c r="H175" s="435"/>
      <c r="I175" s="435"/>
      <c r="J175" s="435"/>
      <c r="K175" s="435"/>
      <c r="L175" s="435"/>
      <c r="M175" s="435"/>
      <c r="N175" s="435"/>
    </row>
    <row r="176" spans="1:14">
      <c r="A176" s="435"/>
      <c r="B176" s="435"/>
      <c r="C176" s="435"/>
      <c r="D176" s="435"/>
      <c r="E176" s="435"/>
      <c r="F176" s="435"/>
      <c r="G176" s="435"/>
      <c r="H176" s="435"/>
      <c r="I176" s="435"/>
      <c r="J176" s="435"/>
      <c r="K176" s="435"/>
      <c r="L176" s="435"/>
      <c r="M176" s="435"/>
      <c r="N176" s="435"/>
    </row>
    <row r="177" spans="1:14">
      <c r="A177" s="435"/>
      <c r="B177" s="435"/>
      <c r="C177" s="435"/>
      <c r="D177" s="435"/>
      <c r="E177" s="435"/>
      <c r="F177" s="435"/>
      <c r="G177" s="435"/>
      <c r="H177" s="435"/>
      <c r="I177" s="435"/>
      <c r="J177" s="435"/>
      <c r="K177" s="435"/>
      <c r="L177" s="435"/>
      <c r="M177" s="435"/>
      <c r="N177" s="435"/>
    </row>
    <row r="178" spans="1:14">
      <c r="A178" s="435"/>
      <c r="B178" s="435"/>
      <c r="C178" s="435"/>
      <c r="D178" s="435"/>
      <c r="E178" s="435"/>
      <c r="F178" s="435"/>
      <c r="G178" s="435"/>
      <c r="H178" s="435"/>
      <c r="I178" s="435"/>
      <c r="J178" s="435"/>
      <c r="K178" s="435"/>
      <c r="L178" s="435"/>
      <c r="M178" s="435"/>
      <c r="N178" s="435"/>
    </row>
    <row r="179" spans="1:14">
      <c r="A179" s="435"/>
      <c r="B179" s="435"/>
      <c r="C179" s="435"/>
      <c r="D179" s="435"/>
      <c r="E179" s="435"/>
      <c r="F179" s="435"/>
      <c r="G179" s="435"/>
      <c r="H179" s="435"/>
      <c r="I179" s="435"/>
      <c r="J179" s="435"/>
      <c r="K179" s="435"/>
      <c r="L179" s="435"/>
      <c r="M179" s="435"/>
      <c r="N179" s="435"/>
    </row>
    <row r="180" spans="1:14">
      <c r="A180" s="435"/>
      <c r="B180" s="435"/>
      <c r="C180" s="435"/>
      <c r="D180" s="435"/>
      <c r="E180" s="435"/>
      <c r="F180" s="435"/>
      <c r="G180" s="435"/>
      <c r="H180" s="435"/>
      <c r="I180" s="435"/>
      <c r="J180" s="435"/>
      <c r="K180" s="435"/>
      <c r="L180" s="435"/>
      <c r="M180" s="435"/>
      <c r="N180" s="435"/>
    </row>
    <row r="181" spans="1:14">
      <c r="A181" s="435"/>
      <c r="B181" s="435"/>
      <c r="C181" s="435"/>
      <c r="D181" s="435"/>
      <c r="E181" s="435"/>
      <c r="F181" s="435"/>
      <c r="G181" s="435"/>
      <c r="H181" s="435"/>
      <c r="I181" s="435"/>
      <c r="J181" s="435"/>
      <c r="K181" s="435"/>
      <c r="L181" s="435"/>
      <c r="M181" s="435"/>
      <c r="N181" s="435"/>
    </row>
    <row r="182" spans="1:14">
      <c r="A182" s="435"/>
      <c r="B182" s="435"/>
      <c r="C182" s="435"/>
      <c r="D182" s="435"/>
      <c r="E182" s="435"/>
      <c r="F182" s="435"/>
      <c r="G182" s="435"/>
      <c r="H182" s="435"/>
      <c r="I182" s="435"/>
      <c r="J182" s="435"/>
      <c r="K182" s="435"/>
      <c r="L182" s="435"/>
      <c r="M182" s="435"/>
      <c r="N182" s="435"/>
    </row>
    <row r="183" spans="1:14">
      <c r="A183" s="435"/>
      <c r="B183" s="435"/>
      <c r="C183" s="435"/>
      <c r="D183" s="435"/>
      <c r="E183" s="435"/>
      <c r="F183" s="435"/>
      <c r="G183" s="435"/>
      <c r="H183" s="435"/>
      <c r="I183" s="435"/>
      <c r="J183" s="435"/>
      <c r="K183" s="435"/>
      <c r="L183" s="435"/>
      <c r="M183" s="435"/>
      <c r="N183" s="435"/>
    </row>
    <row r="184" spans="1:14">
      <c r="A184" s="435"/>
      <c r="B184" s="435"/>
      <c r="C184" s="435"/>
      <c r="D184" s="435"/>
      <c r="E184" s="435"/>
      <c r="F184" s="435"/>
      <c r="G184" s="435"/>
      <c r="H184" s="435"/>
      <c r="I184" s="435"/>
      <c r="J184" s="435"/>
      <c r="K184" s="435"/>
      <c r="L184" s="435"/>
      <c r="M184" s="435"/>
      <c r="N184" s="435"/>
    </row>
    <row r="185" spans="1:14">
      <c r="A185" s="435"/>
      <c r="B185" s="435"/>
      <c r="C185" s="435"/>
      <c r="D185" s="435"/>
      <c r="E185" s="435"/>
      <c r="F185" s="435"/>
      <c r="G185" s="435"/>
      <c r="H185" s="435"/>
      <c r="I185" s="435"/>
      <c r="J185" s="435"/>
      <c r="K185" s="435"/>
      <c r="L185" s="435"/>
      <c r="M185" s="435"/>
      <c r="N185" s="435"/>
    </row>
    <row r="186" spans="1:14">
      <c r="A186" s="435"/>
      <c r="B186" s="435"/>
      <c r="C186" s="435"/>
      <c r="D186" s="435"/>
      <c r="E186" s="435"/>
      <c r="F186" s="435"/>
      <c r="G186" s="435"/>
      <c r="H186" s="435"/>
      <c r="I186" s="435"/>
      <c r="J186" s="435"/>
      <c r="K186" s="435"/>
      <c r="L186" s="435"/>
      <c r="M186" s="435"/>
      <c r="N186" s="435"/>
    </row>
    <row r="187" spans="1:14">
      <c r="A187" s="435"/>
      <c r="B187" s="435"/>
      <c r="C187" s="435"/>
      <c r="D187" s="435"/>
      <c r="E187" s="435"/>
      <c r="F187" s="435"/>
      <c r="G187" s="435"/>
      <c r="H187" s="435"/>
      <c r="I187" s="435"/>
      <c r="J187" s="435"/>
      <c r="K187" s="435"/>
      <c r="L187" s="435"/>
      <c r="M187" s="435"/>
      <c r="N187" s="435"/>
    </row>
    <row r="188" spans="1:14">
      <c r="A188" s="435"/>
      <c r="B188" s="435"/>
      <c r="C188" s="435"/>
      <c r="D188" s="435"/>
      <c r="E188" s="435"/>
      <c r="F188" s="435"/>
      <c r="G188" s="435"/>
      <c r="H188" s="435"/>
      <c r="I188" s="435"/>
      <c r="J188" s="435"/>
      <c r="K188" s="435"/>
      <c r="L188" s="435"/>
      <c r="M188" s="435"/>
      <c r="N188" s="435"/>
    </row>
    <row r="189" spans="1:14">
      <c r="A189" s="435"/>
      <c r="B189" s="435"/>
      <c r="C189" s="435"/>
      <c r="D189" s="435"/>
      <c r="E189" s="435"/>
      <c r="F189" s="435"/>
      <c r="G189" s="435"/>
      <c r="H189" s="435"/>
      <c r="I189" s="435"/>
      <c r="J189" s="435"/>
      <c r="K189" s="435"/>
      <c r="L189" s="435"/>
      <c r="M189" s="435"/>
      <c r="N189" s="435"/>
    </row>
    <row r="190" spans="1:14">
      <c r="A190" s="435"/>
      <c r="B190" s="435"/>
      <c r="C190" s="435"/>
      <c r="D190" s="435"/>
      <c r="E190" s="435"/>
      <c r="F190" s="435"/>
      <c r="G190" s="435"/>
      <c r="H190" s="435"/>
      <c r="I190" s="435"/>
      <c r="J190" s="435"/>
      <c r="K190" s="435"/>
      <c r="L190" s="435"/>
      <c r="M190" s="435"/>
      <c r="N190" s="435"/>
    </row>
    <row r="191" spans="1:14">
      <c r="A191" s="435"/>
      <c r="B191" s="435"/>
      <c r="C191" s="435"/>
      <c r="D191" s="435"/>
      <c r="E191" s="435"/>
      <c r="F191" s="435"/>
      <c r="G191" s="435"/>
      <c r="H191" s="435"/>
      <c r="I191" s="435"/>
      <c r="J191" s="435"/>
      <c r="K191" s="435"/>
      <c r="L191" s="435"/>
      <c r="M191" s="435"/>
      <c r="N191" s="435"/>
    </row>
  </sheetData>
  <mergeCells count="18">
    <mergeCell ref="P13:T23"/>
    <mergeCell ref="A1:N1"/>
    <mergeCell ref="I4:N4"/>
    <mergeCell ref="I7:J10"/>
    <mergeCell ref="K7:N7"/>
    <mergeCell ref="K10:L10"/>
    <mergeCell ref="M10:N10"/>
    <mergeCell ref="I5:N5"/>
    <mergeCell ref="A4:A10"/>
    <mergeCell ref="D7:G7"/>
    <mergeCell ref="D10:E10"/>
    <mergeCell ref="F10:G10"/>
    <mergeCell ref="B4:G4"/>
    <mergeCell ref="B7:C10"/>
    <mergeCell ref="B5:G5"/>
    <mergeCell ref="A78:M81"/>
    <mergeCell ref="A71:H71"/>
    <mergeCell ref="A68:H68"/>
  </mergeCells>
  <printOptions horizontalCentered="1"/>
  <pageMargins left="0.78740157480314965" right="0.78740157480314965" top="0.78740157480314965" bottom="0.78740157480314965" header="0.39370078740157483" footer="0.39370078740157483"/>
  <pageSetup scale="84"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4.1</vt:lpstr>
      <vt:lpstr>4.2</vt:lpstr>
      <vt:lpstr>4.3 - 4.4</vt:lpstr>
      <vt:lpstr>4.5</vt:lpstr>
      <vt:lpstr>4.6 -4.7</vt:lpstr>
      <vt:lpstr>4.8</vt:lpstr>
      <vt:lpstr>4.9</vt:lpstr>
      <vt:lpstr>4.10</vt:lpstr>
      <vt:lpstr>4.11-4.12</vt:lpstr>
      <vt:lpstr>4.13</vt:lpstr>
      <vt:lpstr>4.14 -4.15</vt:lpstr>
      <vt:lpstr>4.16</vt:lpstr>
      <vt:lpstr>4.17</vt:lpstr>
      <vt:lpstr>4.18</vt:lpstr>
      <vt:lpstr>4.19</vt:lpstr>
      <vt:lpstr>4.20</vt:lpstr>
      <vt:lpstr>4.21</vt:lpstr>
      <vt:lpstr>4.22</vt:lpstr>
      <vt:lpstr>4.23</vt:lpstr>
      <vt:lpstr>4.24</vt:lpstr>
      <vt:lpstr>4.25</vt:lpstr>
      <vt:lpstr>4.26</vt:lpstr>
      <vt:lpstr>4.27</vt:lpstr>
      <vt:lpstr>'4.1'!Print_Area</vt:lpstr>
      <vt:lpstr>'4.10'!Print_Area</vt:lpstr>
      <vt:lpstr>'4.11-4.12'!Print_Area</vt:lpstr>
      <vt:lpstr>'4.13'!Print_Area</vt:lpstr>
      <vt:lpstr>'4.14 -4.15'!Print_Area</vt:lpstr>
      <vt:lpstr>'4.16'!Print_Area</vt:lpstr>
      <vt:lpstr>'4.17'!Print_Area</vt:lpstr>
      <vt:lpstr>'4.18'!Print_Area</vt:lpstr>
      <vt:lpstr>'4.19'!Print_Area</vt:lpstr>
      <vt:lpstr>'4.2'!Print_Area</vt:lpstr>
      <vt:lpstr>'4.20'!Print_Area</vt:lpstr>
      <vt:lpstr>'4.21'!Print_Area</vt:lpstr>
      <vt:lpstr>'4.22'!Print_Area</vt:lpstr>
      <vt:lpstr>'4.23'!Print_Area</vt:lpstr>
      <vt:lpstr>'4.24'!Print_Area</vt:lpstr>
      <vt:lpstr>'4.25'!Print_Area</vt:lpstr>
      <vt:lpstr>'4.26'!Print_Area</vt:lpstr>
      <vt:lpstr>'4.27'!Print_Area</vt:lpstr>
      <vt:lpstr>'4.3 - 4.4'!Print_Area</vt:lpstr>
      <vt:lpstr>'4.5'!Print_Area</vt:lpstr>
      <vt:lpstr>'4.6 -4.7'!Print_Area</vt:lpstr>
      <vt:lpstr>'4.8'!Print_Area</vt:lpstr>
      <vt:lpstr>'4.9'!Print_Area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Nallely San Juan Hernández</dc:creator>
  <cp:lastModifiedBy>Luz Adriana Tovar Martínez </cp:lastModifiedBy>
  <cp:lastPrinted>2013-05-13T23:22:44Z</cp:lastPrinted>
  <dcterms:created xsi:type="dcterms:W3CDTF">2006-05-24T20:42:58Z</dcterms:created>
  <dcterms:modified xsi:type="dcterms:W3CDTF">2019-03-06T00:08:07Z</dcterms:modified>
</cp:coreProperties>
</file>